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 Proyectos\Desktop\AÑO 2024\Seguimiento 2024\MARZO-SEGUIMIENTO\"/>
    </mc:Choice>
  </mc:AlternateContent>
  <bookViews>
    <workbookView xWindow="0" yWindow="0" windowWidth="28800" windowHeight="12330"/>
  </bookViews>
  <sheets>
    <sheet name="INFORME TRIMESTRAL SPI" sheetId="2" r:id="rId1"/>
  </sheets>
  <definedNames>
    <definedName name="_xlnm._FilterDatabase" localSheetId="0" hidden="1">'INFORME TRIMESTRAL SPI'!$A$4:$G$143</definedName>
  </definedNames>
  <calcPr calcId="162913"/>
</workbook>
</file>

<file path=xl/calcChain.xml><?xml version="1.0" encoding="utf-8"?>
<calcChain xmlns="http://schemas.openxmlformats.org/spreadsheetml/2006/main">
  <c r="F133" i="2" l="1"/>
  <c r="F128" i="2"/>
  <c r="F109" i="2"/>
  <c r="F103" i="2"/>
  <c r="F93" i="2"/>
  <c r="F90" i="2"/>
  <c r="F87" i="2"/>
  <c r="F131" i="2"/>
  <c r="F85" i="2"/>
  <c r="F83" i="2"/>
  <c r="F33" i="2"/>
  <c r="F76" i="2"/>
  <c r="F69" i="2"/>
  <c r="F67" i="2"/>
  <c r="F60" i="2"/>
  <c r="F54" i="2"/>
  <c r="F52" i="2"/>
  <c r="F50" i="2"/>
  <c r="F48" i="2"/>
  <c r="F46" i="2"/>
  <c r="F44" i="2"/>
  <c r="F42" i="2"/>
  <c r="F40" i="2"/>
  <c r="F38" i="2"/>
  <c r="F36" i="2"/>
  <c r="F34" i="2"/>
  <c r="F30" i="2"/>
  <c r="F27" i="2"/>
  <c r="F23" i="2"/>
  <c r="F21" i="2"/>
  <c r="F19" i="2"/>
  <c r="F16" i="2"/>
  <c r="F4" i="2"/>
  <c r="F12" i="2"/>
  <c r="F5" i="2"/>
  <c r="E82" i="2"/>
  <c r="E133" i="2"/>
  <c r="E131" i="2"/>
  <c r="E128" i="2"/>
  <c r="E109" i="2"/>
  <c r="E103" i="2"/>
  <c r="E93" i="2"/>
  <c r="E90" i="2"/>
  <c r="E87" i="2"/>
  <c r="E85" i="2"/>
  <c r="E83" i="2"/>
  <c r="E33" i="2"/>
  <c r="E76" i="2"/>
  <c r="E69" i="2"/>
  <c r="E67" i="2"/>
  <c r="E60" i="2"/>
  <c r="E54" i="2"/>
  <c r="E52" i="2"/>
  <c r="E50" i="2"/>
  <c r="E48" i="2"/>
  <c r="E46" i="2"/>
  <c r="E44" i="2"/>
  <c r="E42" i="2"/>
  <c r="E40" i="2"/>
  <c r="E38" i="2"/>
  <c r="E36" i="2"/>
  <c r="E34" i="2"/>
  <c r="E30" i="2"/>
  <c r="E27" i="2"/>
  <c r="E23" i="2"/>
  <c r="E21" i="2"/>
  <c r="E19" i="2"/>
  <c r="E16" i="2"/>
  <c r="E4" i="2"/>
  <c r="E12" i="2"/>
  <c r="E5" i="2"/>
  <c r="L8" i="2"/>
  <c r="L7" i="2"/>
  <c r="L6" i="2"/>
  <c r="L5" i="2"/>
  <c r="L4" i="2"/>
  <c r="K8" i="2"/>
  <c r="D82" i="2"/>
  <c r="D133" i="2"/>
  <c r="D131" i="2"/>
  <c r="D128" i="2"/>
  <c r="D109" i="2"/>
  <c r="D103" i="2"/>
  <c r="D93" i="2"/>
  <c r="D90" i="2"/>
  <c r="D87" i="2"/>
  <c r="D85" i="2"/>
  <c r="D83" i="2"/>
  <c r="D33" i="2"/>
  <c r="D76" i="2"/>
  <c r="D69" i="2"/>
  <c r="D67" i="2"/>
  <c r="D60" i="2"/>
  <c r="D54" i="2"/>
  <c r="D52" i="2"/>
  <c r="D50" i="2"/>
  <c r="D48" i="2"/>
  <c r="D46" i="2"/>
  <c r="D44" i="2"/>
  <c r="D42" i="2"/>
  <c r="D40" i="2"/>
  <c r="D38" i="2"/>
  <c r="D36" i="2"/>
  <c r="D34" i="2"/>
  <c r="D15" i="2"/>
  <c r="D30" i="2"/>
  <c r="D27" i="2"/>
  <c r="D23" i="2"/>
  <c r="D21" i="2"/>
  <c r="D19" i="2"/>
  <c r="D16" i="2"/>
  <c r="J6" i="2"/>
  <c r="J8" i="2" s="1"/>
  <c r="D4" i="2"/>
  <c r="D12" i="2"/>
  <c r="D5" i="2"/>
  <c r="D7" i="2"/>
  <c r="D8" i="2"/>
  <c r="D9" i="2"/>
  <c r="D10" i="2"/>
  <c r="D11" i="2"/>
  <c r="D6" i="2"/>
  <c r="J5" i="2"/>
  <c r="J7" i="2"/>
  <c r="J4" i="2"/>
  <c r="F15" i="2" l="1"/>
  <c r="E15" i="2"/>
  <c r="I8" i="2"/>
  <c r="C82" i="2"/>
  <c r="C69" i="2"/>
  <c r="C60" i="2"/>
  <c r="C54" i="2"/>
  <c r="C33" i="2" s="1"/>
  <c r="I6" i="2" s="1"/>
  <c r="C30" i="2"/>
  <c r="C27" i="2"/>
  <c r="C23" i="2"/>
  <c r="C16" i="2"/>
  <c r="C12" i="2"/>
  <c r="C5" i="2"/>
  <c r="I7" i="2"/>
  <c r="C15" i="2" l="1"/>
  <c r="I5" i="2" s="1"/>
  <c r="F82" i="2"/>
  <c r="C131" i="2" l="1"/>
  <c r="C133" i="2" l="1"/>
  <c r="C128" i="2"/>
  <c r="C109" i="2"/>
  <c r="C103" i="2"/>
  <c r="C93" i="2"/>
  <c r="C87" i="2"/>
  <c r="C85" i="2"/>
  <c r="C83" i="2"/>
  <c r="C76" i="2"/>
  <c r="C67" i="2"/>
  <c r="C52" i="2"/>
  <c r="C50" i="2"/>
  <c r="C48" i="2"/>
  <c r="C46" i="2"/>
  <c r="C44" i="2"/>
  <c r="C42" i="2"/>
  <c r="C40" i="2"/>
  <c r="C38" i="2"/>
  <c r="C36" i="2"/>
  <c r="C34" i="2"/>
  <c r="C21" i="2"/>
  <c r="C19" i="2"/>
  <c r="C90" i="2"/>
  <c r="C4" i="2" l="1"/>
  <c r="I4" i="2" s="1"/>
</calcChain>
</file>

<file path=xl/sharedStrings.xml><?xml version="1.0" encoding="utf-8"?>
<sst xmlns="http://schemas.openxmlformats.org/spreadsheetml/2006/main" count="169" uniqueCount="160">
  <si>
    <t>IMPLEMENTACIÓN DEL SISTEMA ESTRATÉGICO DE TRANSPORTE PÚBLICO DE PASAJEROS VIGENCIA 2023 PARA LA CIUDAD DE PASTO</t>
  </si>
  <si>
    <t>Dirección Administrativa de Plazas de Mercado</t>
  </si>
  <si>
    <t>Secretaría de Planeación</t>
  </si>
  <si>
    <t>Secretaría de Gobierno</t>
  </si>
  <si>
    <t>AVANTE</t>
  </si>
  <si>
    <t>Secretaría de Salud</t>
  </si>
  <si>
    <t>Secretaría de Cultura</t>
  </si>
  <si>
    <t>Secretaría de Educación</t>
  </si>
  <si>
    <t>Oficina de Asuntos Internacionales</t>
  </si>
  <si>
    <t>Secretaría de Desarrollo Comunitario</t>
  </si>
  <si>
    <t>INVIPASTO</t>
  </si>
  <si>
    <t>Oficina de Control Interno</t>
  </si>
  <si>
    <t>Oficina de Planeación de Gestión Institucional</t>
  </si>
  <si>
    <t>Secretaría General</t>
  </si>
  <si>
    <t>Dirección Administrativa de Espacio Público</t>
  </si>
  <si>
    <t>EMPOPASTO</t>
  </si>
  <si>
    <t>SEPAL</t>
  </si>
  <si>
    <t>EMAS</t>
  </si>
  <si>
    <t>Secretaría de Hacienda</t>
  </si>
  <si>
    <t xml:space="preserve">BPIN PROYECTO </t>
  </si>
  <si>
    <t>NOMBRE DEL PROYECTO</t>
  </si>
  <si>
    <t>% AVANCE</t>
  </si>
  <si>
    <t>GESTIÓN</t>
  </si>
  <si>
    <t>FINANCIERO</t>
  </si>
  <si>
    <t>PRODUCTO</t>
  </si>
  <si>
    <t>DIMENSIÓN AMBIENTAL</t>
  </si>
  <si>
    <t>Secretaría Gestión Ambiental</t>
  </si>
  <si>
    <t>DIMENSIÓN ECÓNOMICA</t>
  </si>
  <si>
    <t xml:space="preserve">Secretaría de Agricultura </t>
  </si>
  <si>
    <t>Secretaría de Desarrollo Económico y Competitividad</t>
  </si>
  <si>
    <t>Secretaría de Tránsito y Transporte</t>
  </si>
  <si>
    <t>DIMENSIÓN GERENCIA PÚBLICA</t>
  </si>
  <si>
    <t>Departamento Administrtivo de Contratación Pública</t>
  </si>
  <si>
    <t xml:space="preserve">Dirección para la Prev y Atención de Emerg y Desastres </t>
  </si>
  <si>
    <t>Dirección Administrativa de Control Interno Disciplinario</t>
  </si>
  <si>
    <t>Oficina de Comunicación Social</t>
  </si>
  <si>
    <t>Oficina Asesora Jurídica</t>
  </si>
  <si>
    <t xml:space="preserve">Secretaría de Infraestructura </t>
  </si>
  <si>
    <t>DIMENSIÓN SOCIAL</t>
  </si>
  <si>
    <t>Dirección Administrativa de Juventud</t>
  </si>
  <si>
    <t>Pasto Deporte</t>
  </si>
  <si>
    <t>Secretaría de Bienestar Social</t>
  </si>
  <si>
    <t>Secretaría de las Mujeres, orientaciones sexuales e identidades de género</t>
  </si>
  <si>
    <t>VALOR DEL PROYECTO</t>
  </si>
  <si>
    <t>FORTALECIMIENTO DE LAS COMPETENCIAS DE LA DIRECCIÓN ADMINISTRATIVA DE CONTROL INTERNO DISCIPLINARIO VIGENCIA 2024 EN EL MUNICIPIO DE PASTO</t>
  </si>
  <si>
    <t>FORTALECIMIENTO INTEGRAL A ENTORNOS QUE PROMUEVEN HECHOS DE PAZ DE LOS CDI NIDOS NUTRIR VIGENCIA 2024 EN EL MUNICIPIO DE PASTO</t>
  </si>
  <si>
    <t>FORTALECIMIENTO DE LOS MECANISMOS DE DEFENSA JURÍDICA Y MEJORA REGULATORIA VIGENCIA 2024 EN EL MUNICIPIO DE PASTO</t>
  </si>
  <si>
    <t>FORTALECIMIENTO AL PROCESO DE PLANEACIÓN ESTRATÉGICA VIGENCIA 2024 EN EL MUNICIPIO DE PASTO</t>
  </si>
  <si>
    <t>FORTALECIMIENTO DE LA PROYECCIÓN INTERNACIONAL VIGENCIA 2024 EN EL MUNICIPIO PASTO</t>
  </si>
  <si>
    <t>SUBSIDIO PARA LA PRESTACIÓN DE SERVICIOS PÚBLICOS DE ACUEDUCTO Y ALCANTARILLADO VIGENCIA 2024 MUNICIPIO DE PASTO PASTO</t>
  </si>
  <si>
    <t>FORTALECIMIENTO DEL SISTEMA DE CONTROL INTERNO A TRAVÉS DE LA APLICACIÓN DEL PROCESO DE EVALUACIÓN INDEPENDIENTE VIGENCIA 2024 EN EL MUNICIPIO DE PASTO</t>
  </si>
  <si>
    <t>FORTALECIMIENTO DE LOS VÍNCULOS PROTECTORES DE FAMILIAS VULNERABLES VIGENCIA 2024 EN EL MUNICIPIO PASTO</t>
  </si>
  <si>
    <t>DESARROLLO DEL PROGRAMA MÍNIMO VITAL DE AGUA POTABLE VIGENCIA 2024 EN EL MUNICIPIO DE PASTO</t>
  </si>
  <si>
    <t>DESARROLLO ECONÓMICO AGROINDUSTRIAL AGROPECUARIO ACUÍCOLA Y FORESTAL VIGENCIA 2024 EN EL MUNICIPIO DE PASTO</t>
  </si>
  <si>
    <t>FORTALECIMIENTO DE LA LECTURA ESCRITURA Y ORALIDAD VIGENCIA 2024 EN EL MUNICIPIO DE PASTO</t>
  </si>
  <si>
    <t>SUBSIDIO Y APORTES SOLIDARIOS PARA EL SERVICIO PÚBLICO DOMICILIARIO DE ASEO EN LOS ESTRATOS 12 Y 3 SECTOR URBANO Y RURAL VIGENCIA 2024 EN EL MUNICIPIO DE PASTO</t>
  </si>
  <si>
    <t>FORTALECIMIENTO A LA ATENCIÓN DEL ENVEJECIMIENTO HUMANO Y CON BIENESTAR VIGENCIA 2024 EN EL MUNICIPIO DE PASTO</t>
  </si>
  <si>
    <t>FORTALECIMIENTO DEL SISTEMA DE GESTIÓN DOCUMENTAL VIGENCIA 2024 EN EL MUNICIPIO DE PASTO</t>
  </si>
  <si>
    <t>FORTALECIMIENTO DE LA UNIDAD DE ATENCIÓN AL CIUDADANO VIGENCIA 2024 DEL MUNICIPIO DE PASTO</t>
  </si>
  <si>
    <t>CONSERVACIÓN DEL CARNAVAL DE NEGROS Y BLANCOS VERSIÓN 2024 EN EL MUNICIPIO DE PASTO</t>
  </si>
  <si>
    <t>APOYO AL DESARROLLO DE PROGRAMAS NACIONALES PARA POBLACIÓN EN CONDICIÓN DE VULNERABILIDAD VIGENCIA 2024 EN EL MUNICIPIO DE PASTO</t>
  </si>
  <si>
    <t>PREVENCIÓN Y ERRADICACIÓN DEL TRABAJO INFANTIL Y PROTECCIÓN AL ADOLESCENTE TRABAJADOR VIGENCIA 2024 EN EL MUNICIPIO DE PASTO</t>
  </si>
  <si>
    <t>FORTALECIMIENTO DE LA ATENCIÓN INTEGRAL A LA POBLACIÓN HABITANTE DE CALLE Y EN CALLE VIGENCIA 2024 EN EL MUNICIPIO DE PASTO</t>
  </si>
  <si>
    <t>FORTALECIMIENTO DE LA CULTURA CIUDADANA EN FORMACIÓN PARTICIPACIÓN Y CULTURA DE LA LEGALIDAD VIGENCIA 2024 EN EL MUNICIPIO DE PASTO</t>
  </si>
  <si>
    <t>FORTALECIMIENTO DE ESCENARIOS DE PARTICIPACIÓN Y OFERTA DE OPORTUNIDADES PARA POBLACIÓN JOVEN VIGENCIA 2024 EN EL MUNICIPIO DE PASTO</t>
  </si>
  <si>
    <t>FORTALECIMIENTO Y OPERATIVIDAD DEL SISTEMA DE IDENTIFICACIÓN DE POTENCIALES BENEFICIARIOS DE PROGRAMAS SOCIALES DEL ESTADO SISBÉN VERSIÓN 2024 EN EL MUNICIPIO DE PASTO</t>
  </si>
  <si>
    <t>IMPLEMENTACIÓN DEL SISTEMA ESTRATÉGICO DE TRANSPORTE PUBLICO DE PASAJEROS VIGENCIA 2024 PARA EL MUNICIPIO DE PASTO</t>
  </si>
  <si>
    <t>IMPLEMENTACIÓN DE LA ESTRATEGIA DE COMUNICACIÓN PÚBLICA VIGENCIA 2024 EN EL MUNICIPIO DE PASTO</t>
  </si>
  <si>
    <t>MANTENIMIENTO Y MEJORAMIENTO DE LA MALLA VIAL URBANA VIGENCIA 2024 DEL MUNICIPIO DE PASTO</t>
  </si>
  <si>
    <t>FORMACIÓN ARTÍSTICA Y ARTESANAL VIGENCIA 2024 EN EL MUNICIPIO PASTO</t>
  </si>
  <si>
    <t>FORTALECIMIENTO DE LAS TECNOLOGÍAS DE LA INFORMACIÓN Y LAS COMUNICACIONES VIGENCIA 2024 DEL MUNICIPIO PASTO</t>
  </si>
  <si>
    <t>GENERACIÓN DE OPORTUNIDADES PARA POBLACIÓN CON ORIENTACIONES SEXUALES E IDENTIDADES DE GÉNERO DIVERSAS VIGENCIA 2024 EN EL MUNICIPIO DE PASTO</t>
  </si>
  <si>
    <t>APOYO EN LA REIVINDICACIÓN DE DERECHOS Y EMPODERAMIENTO DE LAS MUJERES VIGENCIA 2024 EN EL MUNICIPIO DE PASTO</t>
  </si>
  <si>
    <t>DESARROLLO DE HÁBITOS DE SANA NUTRICIÓN Y VIDA SALUDABLE EN LA POBLACIÓN DE INFANCIA EN CONDICIÓN DE VULNERABILIDAD VIGENCIA 2024 EN EL MUNICIPIO DE PASTO</t>
  </si>
  <si>
    <t>FORTALECIMIENTO DE LOS PROCESOS ARTÍSTICOS CULTURALES PATRIMONIALES E INVESTIGATIVOS VIGENCIA 2024 DEL MUNICIPIO DE PASTO</t>
  </si>
  <si>
    <t>FORTALECIMIENTO GESTIÓN Y MONITOREO INTEGRAL DE RESIDUOS SOLIDOS VIGENCIA 2024 EN EL MUNICIPIO DE PASTO</t>
  </si>
  <si>
    <t>FORTALECIMIENTO DE LA CULTURA DEPORTIVA Y LA RECREACIÓN VIGENCIA 2024 EN EL MUNICIPIO DE PASTO</t>
  </si>
  <si>
    <t>FORTALECIMIENTO DE LOS PROGRAMAS DE ACTIVIDAD FÍSICA LA RECREACIÓN Y APROVECHAMIENTO DEL TIEMPO LIBRE VIGENCIA 2024 EN EL MUNICIPIO DE PASTO</t>
  </si>
  <si>
    <t>IMPLEMENTACIÓN DE LA POLÍTICA PÚBLICA DE BIENESTAR Y PROTECCIÓN ANIMAL VIGENCIA 2024 EN EL MUNICIPIO DE PASTO</t>
  </si>
  <si>
    <t>CONSTRUCCIÓN MEJORAMIENTO YO MANTENIMIENTO DE ESCENARIOS CULTURALES VIGENCIA 2024 EN EL MUNICIPIO DE PASTO</t>
  </si>
  <si>
    <t>IMPLEMENTACIÓN DE ACCIONES DE EDUCACIÓN AMBIENTAL PARA EL FORTALECIMIENTO DE LA GOBERNANZA AMBIENTAL TERRITORIAL VIGENCIA 2024 EN EL MUNICIPIO DE PASTO PASTO</t>
  </si>
  <si>
    <t>MEJORAMIENTO DE LA RED ELÉCTRICA RURAL VIGENCIA 2024 DEL MUNICIPIO DE PASTO</t>
  </si>
  <si>
    <t>ACTUALIZACIÓN Y CONTROL DEL INVENTARIO DE BIENES MUEBLES E INMUEBLES VIGENCIA 2024 DE LA ALCALDÍA DE PASTO</t>
  </si>
  <si>
    <t>FORTALECIMIENTO DE LA OPERATIVIDAD DE LAS PLAZAS DE MERCADO VIGENCIA 2024 EN EL MUNICIPIO DE PASTO</t>
  </si>
  <si>
    <t>APOYO A LOS ORGANISMOS DE SEGURIDAD Y CONTROL VIGENCIA 2024 EN EL MUNICIPIO DE PASTO</t>
  </si>
  <si>
    <t>CONTROL DE LAS INFRACCIONES URBANÍSTICAS AMBIENTALES COMERCIALES Y DE EVENTOS VIGENCIA 2024 EN EL MUNICIPIO DE PASTO</t>
  </si>
  <si>
    <t>FORTALECIMIENTO DE LA GESTIÓN TRIBUTARIA VIGENCIA 2024 EN EL MUNICIPIO DE PASTO</t>
  </si>
  <si>
    <t>APOYO A LA POBLACIÓN VICTIMA Y REINCORPORADA DEL CONFLICTO ARMADO VIGENCIA 2024 EN EL MUNICIPIO DE PASTO</t>
  </si>
  <si>
    <t>FORTALECIMIENTO DE LA SEGURIDAD Y EL ORDEN PUBLICO VIGENCIA 2024 EN EL MUNICIPIO DE PASTO</t>
  </si>
  <si>
    <t>ADMINISTRACIÓN DE VALORIZACIÓN PARA CONSTRUCCIÓN DE VÍAS URBANAS VIGENCIA 2024 EN EL MUNICIPIO DE PASTO</t>
  </si>
  <si>
    <t>MEJORAMIENTO Y MANTENIMIENTO DE LA MALLA VIAL RURAL VIGENCIA 2024 EN EL MUNICIPIO DE PASTO</t>
  </si>
  <si>
    <t>FORTALECIMIENTO PARA OPERATIVIDAD DE CASA DE JUSTICIA VIGENCIA 2024 DEL MUNICIPIO DE PASTO</t>
  </si>
  <si>
    <t>FORTALECIMIENTO DE LA CONVIVENCIA Y DE LOS DERECHOS HUMANOS VIGENCIA 2024 EN EL MUNICIPIO DE PASTO</t>
  </si>
  <si>
    <t>FORTALECIMIENTO DE ACCIONES PARA LA RECUPERACIÓN Y EMBELLECIMIENTO DE ZONAS VERDES URBANAS VIGENCIA 2024 EN EL MUNICIPIO DE PASTO</t>
  </si>
  <si>
    <t>IMPLEMENTACIÓN DE ACCIONES ENCAMINADAS A PROMOVER MEDIOS DE TRANSPORTE SOSTENIBLES VIGENCIA 2024 EN EL MUNICIPIO DE PASTO</t>
  </si>
  <si>
    <t>MEJORAMIENTO YO CONSTRUCCIÓN DE VIVIENDA EN EL SECTOR URBANO Y RURAL VIGENCIA 2024 EN EL MUNICIPIO DE PASTO</t>
  </si>
  <si>
    <t>FORTALECIMIENTO DE LOS ESCENARIOS DEPORTIVOS URBANOS Y RURALES VIGENCIA 2024 EN EL MUNICIPIO DE PASTO</t>
  </si>
  <si>
    <t>MEJORAMIENTO Y RECUPERACIÓN DEL ESPACIO PUBLICO VIGENCIA 2024 EN EL MUNICIPIO DE PASTO</t>
  </si>
  <si>
    <t>DESARROLLO DE ESTRATEGIAS DE CULTURA PREVENTIVA EN SEGURIDAD VIAL Y MOVILIDAD ENFOCADA A LOS ACTORES VIALES VIGENCIA 2024 EN EL MUNICIPIO DE PASTO</t>
  </si>
  <si>
    <t>FORTALECIMIENTO DE LA PRESTACIÓN DEL SERVICIO AL CIUDADANO A TRAVÉS DE LA ADECUACIÓN DE LA INFRAESTRUCTURA INSTITUCIONAL VIGENCIA 2024 EN EL MUNICIPIO DE PASTO</t>
  </si>
  <si>
    <t>FORTALECIMIENTO DE LA GESTIÓN INTEGRAL DEL RIESGO DE DESASTRES VIGENCIA 2024 EN EL MUNICIPIO DE PASTO</t>
  </si>
  <si>
    <t>RESTAURACIÓN Y CONSERVACIÓN DE AREAS AMBIENTALES ESTRATÉGICAS VIGENCIA 2024 EN EL MUNICIPIO DE PASTO</t>
  </si>
  <si>
    <t>FORTALECIMIENTO A LOS PROCESOS DE ATENCIÓN PARA LA POBLACIÓN CON DISCAPACIDAD VIGENCIA 2024 EN EL MUNICIPIO DE PASTO</t>
  </si>
  <si>
    <t>CONSTRUCCIÓN YO MEJORAMIENTO DE VIVIENDA SOCIAL PARA POBLACIÓN ASENTADA EN ZONA DE RIESGO Y VÍCTIMA DEL CONFLICTO ARMADO VIGENCIA 2024 EN EL MUNICIPIO DE PASTO</t>
  </si>
  <si>
    <t>MEJORAMIENTO COBERTURA CALIDAD Y CONTINUIDAD EN LA PRESTACIÓN DEL SERVICIO PÚBLICO DE ACUEDUCTO Y ALCANTARILLADO RURAL Y SUBURBANO VIGENCIA 2024 DEL MUNICIPIO DE PASTO</t>
  </si>
  <si>
    <t>FORTALECIMIENTO DE LOS PROCESOS DE INNOVACIÓN Y EMPRENDIMIENTOS VIGENCIA 2024 EN EL MUNICIPIO DE PASTO</t>
  </si>
  <si>
    <t>DESARROLLO Y PROMOCIÓN TURÍSTICA VIGENCIA 2024 DEL MUNICIPIO DE PASTO</t>
  </si>
  <si>
    <t>FORTALECIMIENTO A EMPRENDIMIENTOS EMPRESARIAL Y ASOCIATIVO VIGENCIA 2024 EN EL MUNICIPIO DE PASTO</t>
  </si>
  <si>
    <t>FORTALECIMIENTO DEL SISTEMA DE CONTRATACIÓN PÚBLICA PARA LA VIGENCIA 2024 EN EL MUNICIPIO DE PASTO</t>
  </si>
  <si>
    <t>FORTALECIMIENTO EN LA IMPLEMENTACIÓN DE LOS INSTRUMENTOS DE PLANIFICACIÓN Y ORDENAMIENTO TERRITORIAL VIGENCIA 2024 DEL MUNICIPIO DE PASTO</t>
  </si>
  <si>
    <t>GENERACIÓN Y MEJORAMIENTO DEL ESPACIO PÚBLICO EN EL CENTRO HISTÓRICO VIGENCIA 2024 EN EL MUNICIPIO DE PASTO</t>
  </si>
  <si>
    <t>ACTUALIZACIÓN DE LA ESTRATIFICACIÓN SOCIOECONÓMICA VIGENCIA 2024 DEL MUNICIPIO DE PASTO</t>
  </si>
  <si>
    <t>CONSTRUCCIÓN Y MEJORAMIENTO DE PARQUES Y ESPACIO PÚBLICO. VIGENCIA 2024. MUNICIPIO DE PASTO</t>
  </si>
  <si>
    <t>FORTALECIMIENTO DE LA VIGILANCIA DE LA SALUD PÚBLICA EN LOS DIFERENTES ENTORNOS VIGENCIA 2024 EN EL MUNICIPIO DE PASTO</t>
  </si>
  <si>
    <t>FORTALECIMIENTO DEL SISTEMA GENERAL DE SEGURIDAD SOCIAL EN SALUD - SGSSS VIGENCIA 2024 EN EL MUNICIPIO PASTO</t>
  </si>
  <si>
    <t>FORTALECIMIENTO ADMINISTRATIVO DE LA SECRETARÍA DE SALUD VIGENCIA 2024 EN EL MUNICIPIO DE PASTO</t>
  </si>
  <si>
    <t>FORTALECIMIENTO DE LAS ACCIONES DE INSPECCIÓN VIGILANCIA Y CONTROL A LOS SUJETOS DE INTERÉS SANITARIO VIGENCIA 2024 DEL MUNICIPIO DE PASTO</t>
  </si>
  <si>
    <t>FORTALECIMIENTO EN LA GESTIÓN DE LA SALUD PÚBLICA VIGENCIA 2024 EN EL MUNICIPIO DE PASTO</t>
  </si>
  <si>
    <t>FORTALECIMIENTO DE LA CAPACIDAD DE RESPUESTA EN LA ATENCIÓN DE SALUD ANTE UN EVENTO DE EMERGENCIAS Y DESASTRES VIGENCIA 2024 EN EL MUNICIPIO DE PASTO</t>
  </si>
  <si>
    <t>PREVENCIÓN DE ENFERMEDADES CRÓNICAS NO TRANSMISIBLES Y LA MALNUTRICIÓN INCLUIDO EL BAJO PESO AL NACER A PARTIR DE LA PROMOCIÓN DE LA SOBERANÍA ALIMENTARIA HÁBITOS Y ESTILOS DE VIDA SALUDABLES VIGENCIA 2024 EN EL MUNICIPIO DE PASTO</t>
  </si>
  <si>
    <t>FORTALECIMIENTO DE LOS PROCESOS DE GESTIÓN Y ARTICULACIÓN INTERSECTORIAL PARA EL ABORDAJE DE LA SALUD MENTAL Y LOS DERECHOS SEXUALES Y REPRODUCTIVOS VIGENCIA 2024 EN EL MUNICIPIO DE PASTO</t>
  </si>
  <si>
    <t>PREVENCIÓN DE LA MORBIMORTALIDAD EN LOS CURSOS DE VIDA PARA LA POBLACIÓN OBJETO DEL PROGRAMA AMPLIADO DE INMUNIZACIÓN VIGENCIA 2024 EN EL MUNICIPIO DE PASTO</t>
  </si>
  <si>
    <t>FORTALECIMIENTO DE LA GESTIÓN EN SALUD PÚBLICA CON ENFOQUE DIFERENCIAL PARA GRUPOS DE POBLACIONES ESPECIALES VIGENCIA 2024 EN EL MUNICIPIO DE PASTO</t>
  </si>
  <si>
    <t>MEJORAMIENTO DE ESPACIOS FÍSICOS Y DOTACIÓN EN LOS ESTABLECIMIENTOS EDUCATIVOS OFICIALES VIGENCIA 2024 EN EL MUNICIPIO DE PASTO</t>
  </si>
  <si>
    <t>APOYO EN LA ATENCIÓN A POBLACIÓN DE ADOLESCENTES VINCULADOS AL SISTEMA DE RESPONSABILIDAD PENAL VIGENCIA 2024 EN EL MUNICIPIO DE PASTO</t>
  </si>
  <si>
    <t>FORTALECIMIENTO DE LA RED DE ESCUELAS DE FORMACIÓN MUSICAL VIGENCIA 2024 EN EL MUNICIPIO DE PASTO</t>
  </si>
  <si>
    <t>APOYO EN LA ATENCIÓN DE NIÑOS NIÑAS Y ADOLESCENTES EN CONDICIÓN DE ENFERMEDAD VINCULADOS AL AULA HOSPITALARIA VIGENCIA 2024 EN EL MUNICIPIO PASTO</t>
  </si>
  <si>
    <t>APOYO AL TRANSPORTE ESCOLAR DE ESTABLECIMIENTOS EDUCATIVOS VIGENCIA 2024 EN EL MUNICIPIO DE PASTO</t>
  </si>
  <si>
    <t>APOYO EN LA ATENCIÓN EDUCATIVA DE NIÑOS NIÑAS Y ADOLESCENTES VÍCTIMAS DEL CONFLICTO VIGENCIA 2024 EN EL MUNICIPIO DE PASTO</t>
  </si>
  <si>
    <t>FORTALECIMIENTO DEL EJERCICIO DE INSPECCIÓN Y VIGILANCIA EN LA SECRETARIA DE EDUCACIÓN VIGENCIA 2024 EN EL MUNICIPIO DE PASTO</t>
  </si>
  <si>
    <t>APOYO A LOS PROCESOS PEDAGÓGICOS TRANSVERSALES Y DE CALIDAD EDUCATIVA EN LOS E.E. VIGENCIA 2024 DEL MUNICIPIO DE PASTO</t>
  </si>
  <si>
    <t>MEJORAMIENTO DEL AMBIENTE LABORAL EN LA SECRETARIA DE EDUCACIÓN Y EN LOS ESTABLECIMIENTOS EDUCATIVOS VIGENCIA 2024 EN EL MUNICIPIO DE PASTO</t>
  </si>
  <si>
    <t>FORTALECIMIENTO DE LAS TIC EN LOS ESTABLECIMIENTOS EDUCATIVOS VIGENCIA 2024 EN EL MUNICIPIO PASTO</t>
  </si>
  <si>
    <t>IMPLEMENTACIÓN DE PRÁCTICAS PEDAGÓGICAS PARA EL MEJORAMIENTO DE LA CALIDAD EDUCATIVA EN LOS ESTABLECIMIENTOS EDUCATIVOS VIGENCIA 2024 EN EL MUNICIPIO DE PASTO</t>
  </si>
  <si>
    <t>FORTALECIMIENTO DE PROCESOS PEDAGÓGICOS PARA EL MEJORAMIENTO DE LA CALIDAD EDUCATIVA EN LOS EE VIGENCIA 2024 EN EL MUNICIPIO DE PASTO</t>
  </si>
  <si>
    <t>IMPLEMENTACIÓN DEL PROGRAMA DE ALIMENTACIÓN ESCOLAR PAE VIGENCIA 2024 EN EL MUNICIPIO DE PASTO</t>
  </si>
  <si>
    <t>FORTALECIMIENTO DE LOS PROCESOS DE ARTICULACIÓN DE LA MEDIA TÉCNICA EN LOS ESTABLECIMIENTOS EDUCATIVOS VIGENCIA 2024 EN EL MUNICIPIO DE PASTO</t>
  </si>
  <si>
    <t>APOYO PEDAGÓGICO PARA LA ATENCIÓN EDUCATIVA DE LA POBLACIÓN EN SITUACIÓN DE DISCAPACIDAD YO TALENTOS EXCEPCIONALES EN EL MARCO DE LA EDUCACIÓN INCLUSIVA VIGENCIA 2024 EN EL MUNICIPIO DE PASTO</t>
  </si>
  <si>
    <t>FORTALECIMIENTO DE LOS PROYECTOS OBLIGATORIOS Y TRANSVERSALES PARA LA CONVIVENCIA Y LA CULTURA DE PAZ EN LOS ESTABLECIMIENTOS EDUCATIVOS VIGENCIA 2024 DEL MUNICIPIO DE PASTO</t>
  </si>
  <si>
    <t>ADMINISTRACIÓN DE COSTOS DEL SECTOR EDUCATIVO VIGENCIA 2024 PARA EL MUNICIPIO DE PASTO</t>
  </si>
  <si>
    <t>APOYO A LA PRESTACIÓN DEL SERVICIO PÚBLICO EDUCATIVO CONTRATADO POR PARTE DE LAS ENTIDADES TERRITORIALES CERTIFICADAS VIGENCIA 2024 EN EL MUNICIPIO DE PASTO</t>
  </si>
  <si>
    <t>FORTALECIMIENTO DE LA GOBERNANZA TERRITORIAL DESDE LOS PROCESOS DE PARTICIPACIÓN CIUDADANA Y ASUNTOS ÉTNICOS VIGENCIA 2024 EN EL MUNICIPIO PASTO</t>
  </si>
  <si>
    <t>PRESTACIÓN DEL SERVICIO DE ALUMBRADO PÚBLICO MEDIANTE CONTRATO DE CONCESIÓN VIGENTE 2015-2051 EN EL SECTOR URBANO Y RURAL VIGENCIA 2024 EN EL MUNICIPIO DE PASTO</t>
  </si>
  <si>
    <t>r</t>
  </si>
  <si>
    <t>Secretaría de Gobierno PAV</t>
  </si>
  <si>
    <t>TOTAL D. ECONÓMICA</t>
  </si>
  <si>
    <t>TOTAL D. GERENCIA PÚBLICA</t>
  </si>
  <si>
    <t>TOTAL D. SOCIAL</t>
  </si>
  <si>
    <t>TOTAL D. AMBIENTAL</t>
  </si>
  <si>
    <t>%</t>
  </si>
  <si>
    <t>AMBIENTAL</t>
  </si>
  <si>
    <t>ECONOMICA</t>
  </si>
  <si>
    <t>GERENCIA</t>
  </si>
  <si>
    <t>SOCIAL</t>
  </si>
  <si>
    <t>APROPIACION</t>
  </si>
  <si>
    <t>TOTAL</t>
  </si>
  <si>
    <t>PROYECTOS POR DIMENSIÓN</t>
  </si>
  <si>
    <t xml:space="preserve">% </t>
  </si>
  <si>
    <t>DIMENSION</t>
  </si>
  <si>
    <r>
      <t xml:space="preserve">AVANCE PROYECTOS DE INVERSIÓN REGISTRADOS EN BANCO DE PROYECTOS 
PRIMER TRIMESTRE
VIGENCIA 2024
</t>
    </r>
    <r>
      <rPr>
        <b/>
        <sz val="14"/>
        <color theme="1"/>
        <rFont val="Century Gothic"/>
        <family val="2"/>
      </rPr>
      <t>Fuente: Plataforma SPI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</si>
</sst>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_ ;\-#,##0.00\ 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4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entury Gothic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43" fontId="21" fillId="35" borderId="11" xfId="0" applyNumberFormat="1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43" fontId="21" fillId="35" borderId="11" xfId="0" applyNumberFormat="1" applyFont="1" applyFill="1" applyBorder="1" applyAlignment="1">
      <alignment horizontal="center" vertical="center"/>
    </xf>
    <xf numFmtId="43" fontId="24" fillId="35" borderId="11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2" fillId="0" borderId="11" xfId="0" applyFont="1" applyBorder="1" applyAlignment="1">
      <alignment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164" fontId="21" fillId="34" borderId="11" xfId="1" applyNumberFormat="1" applyFont="1" applyFill="1" applyBorder="1" applyAlignment="1">
      <alignment horizontal="center" vertical="center" wrapText="1"/>
    </xf>
    <xf numFmtId="43" fontId="21" fillId="34" borderId="11" xfId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4" fontId="22" fillId="0" borderId="11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3" fontId="22" fillId="0" borderId="11" xfId="0" applyNumberFormat="1" applyFont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" fontId="22" fillId="0" borderId="11" xfId="0" applyNumberFormat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44" fontId="26" fillId="0" borderId="0" xfId="43" applyFont="1"/>
    <xf numFmtId="44" fontId="0" fillId="0" borderId="0" xfId="43" applyFont="1"/>
    <xf numFmtId="44" fontId="18" fillId="0" borderId="0" xfId="43" applyFont="1" applyAlignment="1">
      <alignment horizontal="center" vertical="center"/>
    </xf>
    <xf numFmtId="9" fontId="26" fillId="0" borderId="0" xfId="44" applyFont="1"/>
    <xf numFmtId="9" fontId="0" fillId="0" borderId="0" xfId="44" applyFont="1"/>
    <xf numFmtId="9" fontId="18" fillId="0" borderId="0" xfId="44" applyFont="1" applyAlignment="1">
      <alignment horizontal="center" vertical="center"/>
    </xf>
    <xf numFmtId="43" fontId="23" fillId="0" borderId="11" xfId="0" applyNumberFormat="1" applyFont="1" applyFill="1" applyBorder="1" applyAlignment="1">
      <alignment horizontal="center" vertical="center" wrapText="1"/>
    </xf>
    <xf numFmtId="9" fontId="21" fillId="35" borderId="11" xfId="44" applyFont="1" applyFill="1" applyBorder="1" applyAlignment="1">
      <alignment horizontal="center" vertical="center" wrapText="1"/>
    </xf>
    <xf numFmtId="9" fontId="21" fillId="36" borderId="11" xfId="44" applyFont="1" applyFill="1" applyBorder="1" applyAlignment="1">
      <alignment horizontal="center" vertical="center" wrapText="1"/>
    </xf>
    <xf numFmtId="9" fontId="24" fillId="36" borderId="11" xfId="44" applyFont="1" applyFill="1" applyBorder="1" applyAlignment="1">
      <alignment horizontal="center" vertical="center" wrapText="1"/>
    </xf>
    <xf numFmtId="165" fontId="21" fillId="35" borderId="11" xfId="44" applyNumberFormat="1" applyFont="1" applyFill="1" applyBorder="1" applyAlignment="1">
      <alignment horizontal="center" vertical="center" wrapText="1"/>
    </xf>
    <xf numFmtId="10" fontId="21" fillId="35" borderId="11" xfId="44" applyNumberFormat="1" applyFont="1" applyFill="1" applyBorder="1" applyAlignment="1">
      <alignment horizontal="center" vertical="center" wrapText="1"/>
    </xf>
    <xf numFmtId="9" fontId="21" fillId="37" borderId="11" xfId="44" applyFont="1" applyFill="1" applyBorder="1" applyAlignment="1">
      <alignment horizontal="center" vertical="center" wrapText="1"/>
    </xf>
    <xf numFmtId="44" fontId="33" fillId="0" borderId="11" xfId="43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 wrapText="1"/>
    </xf>
    <xf numFmtId="9" fontId="24" fillId="38" borderId="11" xfId="44" applyFont="1" applyFill="1" applyBorder="1" applyAlignment="1">
      <alignment horizontal="center" vertical="center" wrapText="1"/>
    </xf>
    <xf numFmtId="9" fontId="24" fillId="0" borderId="11" xfId="44" applyFont="1" applyFill="1" applyBorder="1" applyAlignment="1">
      <alignment horizontal="center" vertical="center" wrapText="1"/>
    </xf>
    <xf numFmtId="9" fontId="21" fillId="0" borderId="11" xfId="44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44" fontId="33" fillId="0" borderId="14" xfId="43" applyFont="1" applyFill="1" applyBorder="1" applyAlignment="1">
      <alignment horizontal="center" vertical="center"/>
    </xf>
    <xf numFmtId="9" fontId="33" fillId="36" borderId="14" xfId="44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9" fontId="33" fillId="38" borderId="14" xfId="0" applyNumberFormat="1" applyFont="1" applyFill="1" applyBorder="1" applyAlignment="1">
      <alignment horizontal="center" vertical="center"/>
    </xf>
    <xf numFmtId="44" fontId="33" fillId="0" borderId="13" xfId="43" applyFont="1" applyBorder="1" applyAlignment="1">
      <alignment horizontal="center" vertical="center"/>
    </xf>
    <xf numFmtId="43" fontId="19" fillId="35" borderId="11" xfId="0" applyNumberFormat="1" applyFont="1" applyFill="1" applyBorder="1" applyAlignment="1">
      <alignment horizontal="center" vertical="center" wrapText="1"/>
    </xf>
    <xf numFmtId="44" fontId="16" fillId="0" borderId="11" xfId="43" applyFont="1" applyBorder="1" applyAlignment="1">
      <alignment horizontal="center" vertical="center"/>
    </xf>
    <xf numFmtId="9" fontId="0" fillId="36" borderId="11" xfId="44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38" borderId="11" xfId="44" applyFont="1" applyFill="1" applyBorder="1" applyAlignment="1">
      <alignment horizontal="center" vertical="center"/>
    </xf>
    <xf numFmtId="9" fontId="0" fillId="36" borderId="13" xfId="44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38" borderId="13" xfId="44" applyFont="1" applyFill="1" applyBorder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66FF"/>
      <color rgb="FF00FFFF"/>
      <color rgb="FFFF9933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workbookViewId="0">
      <selection activeCell="K3" sqref="K3"/>
    </sheetView>
  </sheetViews>
  <sheetFormatPr baseColWidth="10" defaultRowHeight="15" x14ac:dyDescent="0.25"/>
  <cols>
    <col min="1" max="1" width="18.85546875" style="11" customWidth="1"/>
    <col min="2" max="2" width="70.7109375" style="2" customWidth="1"/>
    <col min="3" max="3" width="23" style="18" customWidth="1"/>
    <col min="4" max="6" width="15.85546875" style="8" customWidth="1"/>
    <col min="7" max="7" width="7.28515625" style="24" customWidth="1"/>
    <col min="8" max="8" width="14.7109375" style="32" customWidth="1"/>
    <col min="9" max="9" width="20.140625" style="38" bestFit="1" customWidth="1"/>
    <col min="10" max="10" width="9.85546875" style="41" customWidth="1"/>
    <col min="11" max="11" width="15.140625" customWidth="1"/>
    <col min="12" max="12" width="13.28515625" customWidth="1"/>
  </cols>
  <sheetData>
    <row r="1" spans="1:12" s="22" customFormat="1" ht="111" customHeight="1" x14ac:dyDescent="0.3">
      <c r="A1" s="54" t="s">
        <v>159</v>
      </c>
      <c r="B1" s="54"/>
      <c r="C1" s="54"/>
      <c r="D1" s="54"/>
      <c r="E1" s="54"/>
      <c r="F1" s="54"/>
      <c r="G1" s="23"/>
      <c r="H1" s="33"/>
      <c r="I1" s="37"/>
      <c r="J1" s="40"/>
    </row>
    <row r="2" spans="1:12" ht="25.5" customHeight="1" x14ac:dyDescent="0.25">
      <c r="A2" s="55" t="s">
        <v>19</v>
      </c>
      <c r="B2" s="55" t="s">
        <v>20</v>
      </c>
      <c r="C2" s="28" t="s">
        <v>43</v>
      </c>
      <c r="D2" s="55" t="s">
        <v>21</v>
      </c>
      <c r="E2" s="55"/>
      <c r="F2" s="55"/>
      <c r="G2" s="24" t="s">
        <v>143</v>
      </c>
    </row>
    <row r="3" spans="1:12" ht="25.5" customHeight="1" x14ac:dyDescent="0.25">
      <c r="A3" s="55"/>
      <c r="B3" s="55"/>
      <c r="C3" s="28" t="s">
        <v>148</v>
      </c>
      <c r="D3" s="12" t="s">
        <v>23</v>
      </c>
      <c r="E3" s="12" t="s">
        <v>22</v>
      </c>
      <c r="F3" s="12" t="s">
        <v>24</v>
      </c>
      <c r="H3" s="31" t="s">
        <v>158</v>
      </c>
      <c r="I3" s="31" t="s">
        <v>154</v>
      </c>
      <c r="J3" s="31" t="s">
        <v>149</v>
      </c>
      <c r="K3" s="62" t="s">
        <v>156</v>
      </c>
      <c r="L3" s="31" t="s">
        <v>157</v>
      </c>
    </row>
    <row r="4" spans="1:12" ht="24" customHeight="1" x14ac:dyDescent="0.25">
      <c r="A4" s="56" t="s">
        <v>25</v>
      </c>
      <c r="B4" s="56"/>
      <c r="C4" s="13">
        <f>+C5+C12</f>
        <v>17437424860.25</v>
      </c>
      <c r="D4" s="46">
        <f>SUM(D5,D12)</f>
        <v>1.896719568593308E-2</v>
      </c>
      <c r="E4" s="58">
        <f>SUM(E5,E12)</f>
        <v>6.9999999999999993E-2</v>
      </c>
      <c r="F4" s="59">
        <f>SUM(F5,F12)</f>
        <v>0</v>
      </c>
      <c r="H4" s="68" t="s">
        <v>150</v>
      </c>
      <c r="I4" s="69">
        <f>+C4</f>
        <v>17437424860.25</v>
      </c>
      <c r="J4" s="70">
        <f>+I4/I8</f>
        <v>1.896719568593308E-2</v>
      </c>
      <c r="K4" s="71">
        <v>7</v>
      </c>
      <c r="L4" s="72">
        <f>+K4/K8</f>
        <v>7.0000000000000007E-2</v>
      </c>
    </row>
    <row r="5" spans="1:12" ht="30" customHeight="1" x14ac:dyDescent="0.25">
      <c r="A5" s="52" t="s">
        <v>26</v>
      </c>
      <c r="B5" s="52"/>
      <c r="C5" s="3">
        <f>SUM(C6:C11)</f>
        <v>6829570432.25</v>
      </c>
      <c r="D5" s="47">
        <f>+C5/I8</f>
        <v>7.4287229838988474E-3</v>
      </c>
      <c r="E5" s="47">
        <f>6/K8</f>
        <v>0.06</v>
      </c>
      <c r="F5" s="44">
        <f>SUM(F6:F11)</f>
        <v>0</v>
      </c>
      <c r="H5" s="68" t="s">
        <v>151</v>
      </c>
      <c r="I5" s="69">
        <f>+C15</f>
        <v>72434501324.980011</v>
      </c>
      <c r="J5" s="70">
        <f>+I5/I8</f>
        <v>7.8789120071034252E-2</v>
      </c>
      <c r="K5" s="71">
        <v>10</v>
      </c>
      <c r="L5" s="72">
        <f>+K5/K8</f>
        <v>0.1</v>
      </c>
    </row>
    <row r="6" spans="1:12" s="1" customFormat="1" ht="50.1" customHeight="1" x14ac:dyDescent="0.25">
      <c r="A6" s="10">
        <v>2023520010039</v>
      </c>
      <c r="B6" s="9" t="s">
        <v>75</v>
      </c>
      <c r="C6" s="16">
        <v>901971448</v>
      </c>
      <c r="D6" s="43">
        <f>+C6/C5</f>
        <v>0.13206854764112094</v>
      </c>
      <c r="E6" s="19">
        <v>10</v>
      </c>
      <c r="F6" s="19">
        <v>0</v>
      </c>
      <c r="G6" s="25">
        <v>1</v>
      </c>
      <c r="H6" s="68" t="s">
        <v>152</v>
      </c>
      <c r="I6" s="50">
        <f>+C33</f>
        <v>34674407625.949997</v>
      </c>
      <c r="J6" s="70">
        <f>+I6/I8</f>
        <v>3.7716364658547108E-2</v>
      </c>
      <c r="K6" s="71">
        <v>32</v>
      </c>
      <c r="L6" s="72">
        <f>+K6/K8</f>
        <v>0.32</v>
      </c>
    </row>
    <row r="7" spans="1:12" s="1" customFormat="1" ht="50.1" customHeight="1" thickBot="1" x14ac:dyDescent="0.3">
      <c r="A7" s="10">
        <v>2023520010042</v>
      </c>
      <c r="B7" s="9" t="s">
        <v>78</v>
      </c>
      <c r="C7" s="20">
        <v>313918445.26999998</v>
      </c>
      <c r="D7" s="43">
        <f t="shared" ref="D7:D11" si="0">+C7/C6</f>
        <v>0.34803590065524997</v>
      </c>
      <c r="E7" s="19">
        <v>10</v>
      </c>
      <c r="F7" s="19">
        <v>0</v>
      </c>
      <c r="G7" s="25">
        <v>1</v>
      </c>
      <c r="H7" s="68" t="s">
        <v>153</v>
      </c>
      <c r="I7" s="67">
        <f>+C82</f>
        <v>794800160472.23022</v>
      </c>
      <c r="J7" s="73">
        <f>+I7/I8</f>
        <v>0.86452731958448548</v>
      </c>
      <c r="K7" s="74">
        <v>51</v>
      </c>
      <c r="L7" s="75">
        <f>+K7/K8</f>
        <v>0.51</v>
      </c>
    </row>
    <row r="8" spans="1:12" s="1" customFormat="1" ht="50.1" customHeight="1" thickTop="1" x14ac:dyDescent="0.25">
      <c r="A8" s="10">
        <v>2023520010044</v>
      </c>
      <c r="B8" s="9" t="s">
        <v>80</v>
      </c>
      <c r="C8" s="20">
        <v>102893918</v>
      </c>
      <c r="D8" s="43">
        <f t="shared" si="0"/>
        <v>0.32777276885243667</v>
      </c>
      <c r="E8" s="19">
        <v>17</v>
      </c>
      <c r="F8" s="19">
        <v>0</v>
      </c>
      <c r="G8" s="25">
        <v>1</v>
      </c>
      <c r="H8" s="68" t="s">
        <v>155</v>
      </c>
      <c r="I8" s="63">
        <f>SUM(I4:I7)</f>
        <v>919346494283.41028</v>
      </c>
      <c r="J8" s="64">
        <f>SUM(J4:J7)</f>
        <v>0.99999999999999989</v>
      </c>
      <c r="K8" s="65">
        <f>SUM(K4:K7)</f>
        <v>100</v>
      </c>
      <c r="L8" s="66">
        <f>SUM(L4:L7)</f>
        <v>1</v>
      </c>
    </row>
    <row r="9" spans="1:12" s="1" customFormat="1" ht="50.1" customHeight="1" x14ac:dyDescent="0.25">
      <c r="A9" s="10">
        <v>2023520010057</v>
      </c>
      <c r="B9" s="9" t="s">
        <v>93</v>
      </c>
      <c r="C9" s="20">
        <v>1324213554</v>
      </c>
      <c r="D9" s="43">
        <f t="shared" si="0"/>
        <v>12.869697060228575</v>
      </c>
      <c r="E9" s="19">
        <v>15</v>
      </c>
      <c r="F9" s="19">
        <v>0</v>
      </c>
      <c r="G9" s="25">
        <v>1</v>
      </c>
      <c r="H9" s="34"/>
      <c r="I9" s="39"/>
      <c r="J9" s="42"/>
    </row>
    <row r="10" spans="1:12" s="1" customFormat="1" ht="50.1" customHeight="1" x14ac:dyDescent="0.25">
      <c r="A10" s="10">
        <v>2023520010065</v>
      </c>
      <c r="B10" s="9" t="s">
        <v>101</v>
      </c>
      <c r="C10" s="20">
        <v>2698139372.6500001</v>
      </c>
      <c r="D10" s="43">
        <f t="shared" si="0"/>
        <v>2.0375409725265508</v>
      </c>
      <c r="E10" s="19">
        <v>2</v>
      </c>
      <c r="F10" s="19">
        <v>0</v>
      </c>
      <c r="G10" s="25">
        <v>1</v>
      </c>
      <c r="H10" s="34"/>
      <c r="I10" s="39"/>
      <c r="J10" s="42"/>
    </row>
    <row r="11" spans="1:12" s="1" customFormat="1" ht="50.1" customHeight="1" x14ac:dyDescent="0.25">
      <c r="A11" s="10">
        <v>2023520010068</v>
      </c>
      <c r="B11" s="9" t="s">
        <v>104</v>
      </c>
      <c r="C11" s="20">
        <v>1488433694.3299999</v>
      </c>
      <c r="D11" s="43">
        <f t="shared" si="0"/>
        <v>0.55165189367816914</v>
      </c>
      <c r="E11" s="19">
        <v>0</v>
      </c>
      <c r="F11" s="19">
        <v>0</v>
      </c>
      <c r="G11" s="25">
        <v>1</v>
      </c>
      <c r="H11" s="34"/>
      <c r="I11" s="39"/>
      <c r="J11" s="42"/>
    </row>
    <row r="12" spans="1:12" ht="24" customHeight="1" x14ac:dyDescent="0.25">
      <c r="A12" s="53" t="s">
        <v>15</v>
      </c>
      <c r="B12" s="53"/>
      <c r="C12" s="5">
        <f>SUM(C13)</f>
        <v>10607854428</v>
      </c>
      <c r="D12" s="47">
        <f>+C12/I8</f>
        <v>1.1538472702034232E-2</v>
      </c>
      <c r="E12" s="47">
        <f>1/100</f>
        <v>0.01</v>
      </c>
      <c r="F12" s="44">
        <f>SUM(F13)</f>
        <v>0</v>
      </c>
    </row>
    <row r="13" spans="1:12" ht="50.1" customHeight="1" x14ac:dyDescent="0.25">
      <c r="A13" s="10">
        <v>2023520010012</v>
      </c>
      <c r="B13" s="9" t="s">
        <v>49</v>
      </c>
      <c r="C13" s="20">
        <v>10607854428</v>
      </c>
      <c r="D13" s="19">
        <v>14.213800000000001</v>
      </c>
      <c r="E13" s="19">
        <v>8</v>
      </c>
      <c r="F13" s="19">
        <v>0</v>
      </c>
      <c r="G13" s="26">
        <v>1</v>
      </c>
      <c r="H13" s="35"/>
    </row>
    <row r="14" spans="1:12" ht="24" customHeight="1" x14ac:dyDescent="0.25">
      <c r="A14" s="56" t="s">
        <v>27</v>
      </c>
      <c r="B14" s="56"/>
      <c r="C14" s="4" t="s">
        <v>145</v>
      </c>
      <c r="D14" s="4" t="s">
        <v>23</v>
      </c>
      <c r="E14" s="4" t="s">
        <v>22</v>
      </c>
      <c r="F14" s="4" t="s">
        <v>24</v>
      </c>
    </row>
    <row r="15" spans="1:12" ht="24" customHeight="1" x14ac:dyDescent="0.25">
      <c r="A15" s="56"/>
      <c r="B15" s="56"/>
      <c r="C15" s="14">
        <f>(C16+C19+C21+C23+C27+C30)</f>
        <v>72434501324.980011</v>
      </c>
      <c r="D15" s="45">
        <f>SUM(D16,D19,D21,D23,D27,D30)</f>
        <v>7.8789120071034224E-2</v>
      </c>
      <c r="E15" s="49">
        <f>SUM(E16,E19,E21,E23,E27,E30)</f>
        <v>0.1</v>
      </c>
      <c r="F15" s="60">
        <f>SUM(F16,F19,F21,F23,F27,F30)</f>
        <v>0</v>
      </c>
    </row>
    <row r="16" spans="1:12" ht="24" customHeight="1" x14ac:dyDescent="0.25">
      <c r="A16" s="52" t="s">
        <v>4</v>
      </c>
      <c r="B16" s="52"/>
      <c r="C16" s="3">
        <f>SUM(C17:C18)</f>
        <v>26270132319.170002</v>
      </c>
      <c r="D16" s="47">
        <f>+C16/I8</f>
        <v>2.8574789247057936E-2</v>
      </c>
      <c r="E16" s="47">
        <f>2/K8</f>
        <v>0.02</v>
      </c>
      <c r="F16" s="44">
        <f>SUM(F17:F18)</f>
        <v>0</v>
      </c>
    </row>
    <row r="17" spans="1:10" ht="50.1" customHeight="1" x14ac:dyDescent="0.25">
      <c r="A17" s="29">
        <v>2022520010112</v>
      </c>
      <c r="B17" s="15" t="s">
        <v>0</v>
      </c>
      <c r="C17" s="30">
        <v>20813720042.150002</v>
      </c>
      <c r="D17" s="19">
        <v>0</v>
      </c>
      <c r="E17" s="19">
        <v>0</v>
      </c>
      <c r="F17" s="19">
        <v>0</v>
      </c>
      <c r="G17" s="26">
        <v>1</v>
      </c>
      <c r="H17" s="35"/>
    </row>
    <row r="18" spans="1:10" ht="50.1" customHeight="1" x14ac:dyDescent="0.25">
      <c r="A18" s="10">
        <v>2023520010030</v>
      </c>
      <c r="B18" s="9" t="s">
        <v>66</v>
      </c>
      <c r="C18" s="20">
        <v>5456412277.0200005</v>
      </c>
      <c r="D18" s="19">
        <v>21.0931</v>
      </c>
      <c r="E18" s="19">
        <v>25</v>
      </c>
      <c r="F18" s="19">
        <v>0</v>
      </c>
      <c r="G18" s="26">
        <v>1</v>
      </c>
      <c r="H18" s="35"/>
    </row>
    <row r="19" spans="1:10" ht="24" customHeight="1" x14ac:dyDescent="0.25">
      <c r="A19" s="52" t="s">
        <v>1</v>
      </c>
      <c r="B19" s="52"/>
      <c r="C19" s="3">
        <f>SUM(C20:C20)</f>
        <v>1900000000</v>
      </c>
      <c r="D19" s="47">
        <f>+C19/I8</f>
        <v>2.0666854247167882E-3</v>
      </c>
      <c r="E19" s="47">
        <f>1/K8</f>
        <v>0.01</v>
      </c>
      <c r="F19" s="44">
        <f>SUM(F20)</f>
        <v>0</v>
      </c>
    </row>
    <row r="20" spans="1:10" ht="50.1" customHeight="1" x14ac:dyDescent="0.25">
      <c r="A20" s="10">
        <v>2023520010047</v>
      </c>
      <c r="B20" s="9" t="s">
        <v>83</v>
      </c>
      <c r="C20" s="20">
        <v>1900000000</v>
      </c>
      <c r="D20" s="19">
        <v>11.6441</v>
      </c>
      <c r="E20" s="19">
        <v>17</v>
      </c>
      <c r="F20" s="19">
        <v>0</v>
      </c>
      <c r="G20" s="26">
        <v>1</v>
      </c>
      <c r="H20" s="35"/>
    </row>
    <row r="21" spans="1:10" ht="24" customHeight="1" x14ac:dyDescent="0.25">
      <c r="A21" s="53" t="s">
        <v>28</v>
      </c>
      <c r="B21" s="53"/>
      <c r="C21" s="5">
        <f>SUM(C22:C22)</f>
        <v>1800000000</v>
      </c>
      <c r="D21" s="47">
        <f>+C21/I8</f>
        <v>1.9579125076264309E-3</v>
      </c>
      <c r="E21" s="47">
        <f>1/K8</f>
        <v>0.01</v>
      </c>
      <c r="F21" s="44">
        <f>SUM(F22)</f>
        <v>0</v>
      </c>
    </row>
    <row r="22" spans="1:10" s="1" customFormat="1" ht="50.1" customHeight="1" x14ac:dyDescent="0.25">
      <c r="A22" s="10">
        <v>2023520010016</v>
      </c>
      <c r="B22" s="9" t="s">
        <v>53</v>
      </c>
      <c r="C22" s="17">
        <v>1800000000</v>
      </c>
      <c r="D22" s="19">
        <v>8.8249999999999993</v>
      </c>
      <c r="E22" s="19">
        <v>25</v>
      </c>
      <c r="F22" s="19">
        <v>0</v>
      </c>
      <c r="G22" s="25">
        <v>1</v>
      </c>
      <c r="H22" s="34"/>
      <c r="I22" s="39"/>
      <c r="J22" s="42"/>
    </row>
    <row r="23" spans="1:10" ht="24" customHeight="1" x14ac:dyDescent="0.25">
      <c r="A23" s="52" t="s">
        <v>29</v>
      </c>
      <c r="B23" s="52"/>
      <c r="C23" s="3">
        <f>SUM(C24:C26)</f>
        <v>2300000000</v>
      </c>
      <c r="D23" s="47">
        <f>+C23/I8</f>
        <v>2.5017770930782172E-3</v>
      </c>
      <c r="E23" s="47">
        <f>3/K8</f>
        <v>0.03</v>
      </c>
      <c r="F23" s="44">
        <f>SUM(F24:F26)</f>
        <v>0</v>
      </c>
    </row>
    <row r="24" spans="1:10" s="1" customFormat="1" ht="50.1" customHeight="1" x14ac:dyDescent="0.25">
      <c r="A24" s="10">
        <v>2023520010069</v>
      </c>
      <c r="B24" s="9" t="s">
        <v>105</v>
      </c>
      <c r="C24" s="20">
        <v>652000000</v>
      </c>
      <c r="D24" s="19">
        <v>4.6471999999999998</v>
      </c>
      <c r="E24" s="19">
        <v>24</v>
      </c>
      <c r="F24" s="19">
        <v>0</v>
      </c>
      <c r="G24" s="25">
        <v>1</v>
      </c>
      <c r="H24" s="34"/>
      <c r="I24" s="39"/>
      <c r="J24" s="42"/>
    </row>
    <row r="25" spans="1:10" s="1" customFormat="1" ht="50.1" customHeight="1" x14ac:dyDescent="0.25">
      <c r="A25" s="10">
        <v>2023520010070</v>
      </c>
      <c r="B25" s="9" t="s">
        <v>106</v>
      </c>
      <c r="C25" s="20">
        <v>600000000</v>
      </c>
      <c r="D25" s="19">
        <v>13.5</v>
      </c>
      <c r="E25" s="19">
        <v>24</v>
      </c>
      <c r="F25" s="19">
        <v>0</v>
      </c>
      <c r="G25" s="25">
        <v>1</v>
      </c>
      <c r="H25" s="34"/>
      <c r="I25" s="39"/>
      <c r="J25" s="42"/>
    </row>
    <row r="26" spans="1:10" s="1" customFormat="1" ht="50.1" customHeight="1" x14ac:dyDescent="0.25">
      <c r="A26" s="10">
        <v>2023520010071</v>
      </c>
      <c r="B26" s="9" t="s">
        <v>107</v>
      </c>
      <c r="C26" s="20">
        <v>1048000000</v>
      </c>
      <c r="D26" s="19">
        <v>14.0054</v>
      </c>
      <c r="E26" s="19">
        <v>25</v>
      </c>
      <c r="F26" s="19">
        <v>0</v>
      </c>
      <c r="G26" s="25">
        <v>1</v>
      </c>
      <c r="H26" s="34"/>
      <c r="I26" s="39"/>
      <c r="J26" s="42"/>
    </row>
    <row r="27" spans="1:10" ht="24" customHeight="1" x14ac:dyDescent="0.25">
      <c r="A27" s="52" t="s">
        <v>30</v>
      </c>
      <c r="B27" s="52"/>
      <c r="C27" s="3">
        <f>SUM(C28:C29)</f>
        <v>13453227719.809999</v>
      </c>
      <c r="D27" s="47">
        <f>+C27/I8</f>
        <v>1.4633468233645893E-2</v>
      </c>
      <c r="E27" s="47">
        <f>2/K8</f>
        <v>0.02</v>
      </c>
      <c r="F27" s="44">
        <f>SUM(F28:F29)</f>
        <v>0</v>
      </c>
    </row>
    <row r="28" spans="1:10" s="1" customFormat="1" ht="50.1" customHeight="1" x14ac:dyDescent="0.25">
      <c r="A28" s="10">
        <v>2023520010058</v>
      </c>
      <c r="B28" s="9" t="s">
        <v>94</v>
      </c>
      <c r="C28" s="20">
        <v>668626436</v>
      </c>
      <c r="D28" s="19">
        <v>0.38879999999999998</v>
      </c>
      <c r="E28" s="19">
        <v>25</v>
      </c>
      <c r="F28" s="19">
        <v>0</v>
      </c>
      <c r="G28" s="25">
        <v>1</v>
      </c>
      <c r="H28" s="34"/>
      <c r="I28" s="39"/>
      <c r="J28" s="42"/>
    </row>
    <row r="29" spans="1:10" s="1" customFormat="1" ht="50.1" customHeight="1" x14ac:dyDescent="0.25">
      <c r="A29" s="10">
        <v>2023520010062</v>
      </c>
      <c r="B29" s="9" t="s">
        <v>98</v>
      </c>
      <c r="C29" s="20">
        <v>12784601283.809999</v>
      </c>
      <c r="D29" s="19">
        <v>13.368399999999999</v>
      </c>
      <c r="E29" s="19">
        <v>25</v>
      </c>
      <c r="F29" s="19">
        <v>0</v>
      </c>
      <c r="G29" s="25">
        <v>1</v>
      </c>
      <c r="H29" s="34"/>
      <c r="I29" s="39"/>
      <c r="J29" s="42"/>
    </row>
    <row r="30" spans="1:10" ht="24" customHeight="1" x14ac:dyDescent="0.25">
      <c r="A30" s="52" t="s">
        <v>16</v>
      </c>
      <c r="B30" s="52"/>
      <c r="C30" s="3">
        <f>SUM(C31)</f>
        <v>26711141286</v>
      </c>
      <c r="D30" s="47">
        <f>+C30/I8</f>
        <v>2.9054487564908971E-2</v>
      </c>
      <c r="E30" s="47">
        <f>1/K8</f>
        <v>0.01</v>
      </c>
      <c r="F30" s="44">
        <f>SUM(F31)</f>
        <v>0</v>
      </c>
    </row>
    <row r="31" spans="1:10" s="1" customFormat="1" ht="50.1" customHeight="1" x14ac:dyDescent="0.25">
      <c r="A31" s="10">
        <v>2023520010108</v>
      </c>
      <c r="B31" s="9" t="s">
        <v>142</v>
      </c>
      <c r="C31" s="20">
        <v>26711141286</v>
      </c>
      <c r="D31" s="19">
        <v>12.5707</v>
      </c>
      <c r="E31" s="19">
        <v>17</v>
      </c>
      <c r="F31" s="19">
        <v>0</v>
      </c>
      <c r="G31" s="25">
        <v>1</v>
      </c>
      <c r="H31" s="34"/>
      <c r="I31" s="39"/>
      <c r="J31" s="42"/>
    </row>
    <row r="32" spans="1:10" ht="24" customHeight="1" x14ac:dyDescent="0.25">
      <c r="A32" s="51" t="s">
        <v>31</v>
      </c>
      <c r="B32" s="51"/>
      <c r="C32" s="4" t="s">
        <v>146</v>
      </c>
      <c r="D32" s="4" t="s">
        <v>23</v>
      </c>
      <c r="E32" s="4" t="s">
        <v>22</v>
      </c>
      <c r="F32" s="4" t="s">
        <v>24</v>
      </c>
    </row>
    <row r="33" spans="1:10" ht="24" customHeight="1" x14ac:dyDescent="0.25">
      <c r="A33" s="51"/>
      <c r="B33" s="51"/>
      <c r="C33" s="14">
        <f>+(C34+C36+C38+C40+C42+C44+C46+C48+C50+C52+C54+C60+C67+C69+C76)</f>
        <v>34674407625.949997</v>
      </c>
      <c r="D33" s="45">
        <f>SUM(D34,D36,D38,D40,D42,D44,D46,D48,D50,D52,D54,D60,D67,D69,D76)</f>
        <v>3.7716364658547115E-2</v>
      </c>
      <c r="E33" s="49">
        <f>+(E34+E36+E38+E40+E42+E44+E46+E48+E50+E52+E54+E60+E67+E69+E76)</f>
        <v>0.32</v>
      </c>
      <c r="F33" s="60">
        <f>+(F34+F36+F38+F40+F42+F44+F46+F48+F50+F52+F54+F60+F67+F69+F76)</f>
        <v>0</v>
      </c>
    </row>
    <row r="34" spans="1:10" ht="24" customHeight="1" x14ac:dyDescent="0.25">
      <c r="A34" s="57" t="s">
        <v>11</v>
      </c>
      <c r="B34" s="57"/>
      <c r="C34" s="6">
        <f>SUM(C35)</f>
        <v>320000000</v>
      </c>
      <c r="D34" s="48">
        <f>+C34/I8</f>
        <v>3.4807333468914327E-4</v>
      </c>
      <c r="E34" s="47">
        <f>1/K8</f>
        <v>0.01</v>
      </c>
      <c r="F34" s="44">
        <f>SUM(F35)</f>
        <v>0</v>
      </c>
    </row>
    <row r="35" spans="1:10" s="1" customFormat="1" ht="50.1" customHeight="1" x14ac:dyDescent="0.25">
      <c r="A35" s="10">
        <v>2023520010013</v>
      </c>
      <c r="B35" s="9" t="s">
        <v>50</v>
      </c>
      <c r="C35" s="20">
        <v>320000000</v>
      </c>
      <c r="D35" s="19">
        <v>12.859299999999999</v>
      </c>
      <c r="E35" s="19">
        <v>24</v>
      </c>
      <c r="F35" s="19">
        <v>0</v>
      </c>
      <c r="G35" s="25">
        <v>1</v>
      </c>
      <c r="H35" s="34"/>
      <c r="I35" s="39"/>
      <c r="J35" s="42"/>
    </row>
    <row r="36" spans="1:10" ht="24" customHeight="1" x14ac:dyDescent="0.25">
      <c r="A36" s="52" t="s">
        <v>32</v>
      </c>
      <c r="B36" s="52"/>
      <c r="C36" s="3">
        <f>SUM(C37)</f>
        <v>400000000</v>
      </c>
      <c r="D36" s="48">
        <f>+C36/I8</f>
        <v>4.3509166836142905E-4</v>
      </c>
      <c r="E36" s="47">
        <f>1/K8</f>
        <v>0.01</v>
      </c>
      <c r="F36" s="44">
        <f>SUM(F37)</f>
        <v>0</v>
      </c>
    </row>
    <row r="37" spans="1:10" s="1" customFormat="1" ht="50.1" customHeight="1" x14ac:dyDescent="0.25">
      <c r="A37" s="10">
        <v>2023520010073</v>
      </c>
      <c r="B37" s="9" t="s">
        <v>108</v>
      </c>
      <c r="C37" s="20">
        <v>400000000</v>
      </c>
      <c r="D37" s="19">
        <v>14.875</v>
      </c>
      <c r="E37" s="19">
        <v>53</v>
      </c>
      <c r="F37" s="19">
        <v>0</v>
      </c>
      <c r="G37" s="25">
        <v>1</v>
      </c>
      <c r="H37" s="34"/>
      <c r="I37" s="39"/>
      <c r="J37" s="42"/>
    </row>
    <row r="38" spans="1:10" ht="24" customHeight="1" x14ac:dyDescent="0.25">
      <c r="A38" s="52" t="s">
        <v>14</v>
      </c>
      <c r="B38" s="52"/>
      <c r="C38" s="3">
        <f>SUM(C39)</f>
        <v>700000000</v>
      </c>
      <c r="D38" s="48">
        <f>+C38/I8</f>
        <v>7.6141041963250086E-4</v>
      </c>
      <c r="E38" s="47">
        <f>1/K8</f>
        <v>0.01</v>
      </c>
      <c r="F38" s="44">
        <f>SUM(F39)</f>
        <v>0</v>
      </c>
    </row>
    <row r="39" spans="1:10" s="1" customFormat="1" ht="50.1" customHeight="1" x14ac:dyDescent="0.25">
      <c r="A39" s="10">
        <v>2023520010061</v>
      </c>
      <c r="B39" s="9" t="s">
        <v>97</v>
      </c>
      <c r="C39" s="20">
        <v>700000000</v>
      </c>
      <c r="D39" s="19">
        <v>16.642800000000001</v>
      </c>
      <c r="E39" s="19">
        <v>22</v>
      </c>
      <c r="F39" s="19">
        <v>0</v>
      </c>
      <c r="G39" s="25">
        <v>1</v>
      </c>
      <c r="H39" s="34"/>
      <c r="I39" s="39"/>
      <c r="J39" s="42"/>
    </row>
    <row r="40" spans="1:10" ht="24" customHeight="1" x14ac:dyDescent="0.25">
      <c r="A40" s="52" t="s">
        <v>33</v>
      </c>
      <c r="B40" s="52"/>
      <c r="C40" s="3">
        <f>SUM(C41)</f>
        <v>3204200000</v>
      </c>
      <c r="D40" s="48">
        <f>+C40/I8</f>
        <v>3.4853018094092277E-3</v>
      </c>
      <c r="E40" s="47">
        <f>1/K8</f>
        <v>0.01</v>
      </c>
      <c r="F40" s="44">
        <f>SUM(F41)</f>
        <v>0</v>
      </c>
    </row>
    <row r="41" spans="1:10" s="1" customFormat="1" ht="50.1" customHeight="1" x14ac:dyDescent="0.25">
      <c r="A41" s="10">
        <v>2023520010064</v>
      </c>
      <c r="B41" s="9" t="s">
        <v>100</v>
      </c>
      <c r="C41" s="20">
        <v>3204200000</v>
      </c>
      <c r="D41" s="19">
        <v>11.5223</v>
      </c>
      <c r="E41" s="19">
        <v>2</v>
      </c>
      <c r="F41" s="19">
        <v>0</v>
      </c>
      <c r="G41" s="25">
        <v>1</v>
      </c>
      <c r="H41" s="34"/>
      <c r="I41" s="39"/>
      <c r="J41" s="42"/>
    </row>
    <row r="42" spans="1:10" ht="24" customHeight="1" x14ac:dyDescent="0.25">
      <c r="A42" s="52" t="s">
        <v>34</v>
      </c>
      <c r="B42" s="52"/>
      <c r="C42" s="3">
        <f>SUM(C43)</f>
        <v>209300000</v>
      </c>
      <c r="D42" s="48">
        <f>+C42/I8</f>
        <v>2.2766171547011776E-4</v>
      </c>
      <c r="E42" s="47">
        <f>1/K8</f>
        <v>0.01</v>
      </c>
      <c r="F42" s="44">
        <f>SUM(F43)</f>
        <v>0</v>
      </c>
    </row>
    <row r="43" spans="1:10" s="1" customFormat="1" ht="50.1" customHeight="1" x14ac:dyDescent="0.25">
      <c r="A43" s="10">
        <v>2023520010007</v>
      </c>
      <c r="B43" s="9" t="s">
        <v>44</v>
      </c>
      <c r="C43" s="20">
        <v>209300000</v>
      </c>
      <c r="D43" s="19">
        <v>22.4558</v>
      </c>
      <c r="E43" s="19">
        <v>25</v>
      </c>
      <c r="F43" s="19">
        <v>0</v>
      </c>
      <c r="G43" s="25">
        <v>1</v>
      </c>
      <c r="H43" s="34"/>
      <c r="I43" s="39"/>
      <c r="J43" s="42"/>
    </row>
    <row r="44" spans="1:10" ht="24" customHeight="1" x14ac:dyDescent="0.25">
      <c r="A44" s="52" t="s">
        <v>8</v>
      </c>
      <c r="B44" s="52"/>
      <c r="C44" s="3">
        <f>SUM(C45)</f>
        <v>120000000</v>
      </c>
      <c r="D44" s="48">
        <f>+C44/I8</f>
        <v>1.3052750050842872E-4</v>
      </c>
      <c r="E44" s="47">
        <f>1/K8</f>
        <v>0.01</v>
      </c>
      <c r="F44" s="44">
        <f>SUM(F45)</f>
        <v>0</v>
      </c>
    </row>
    <row r="45" spans="1:10" s="1" customFormat="1" ht="50.1" customHeight="1" x14ac:dyDescent="0.25">
      <c r="A45" s="10">
        <v>2023520010011</v>
      </c>
      <c r="B45" s="9" t="s">
        <v>48</v>
      </c>
      <c r="C45" s="20">
        <v>120000000</v>
      </c>
      <c r="D45" s="19">
        <v>4.1665999999999999</v>
      </c>
      <c r="E45" s="19">
        <v>85</v>
      </c>
      <c r="F45" s="19">
        <v>0</v>
      </c>
      <c r="G45" s="25">
        <v>1</v>
      </c>
      <c r="H45" s="34"/>
      <c r="I45" s="39"/>
      <c r="J45" s="42"/>
    </row>
    <row r="46" spans="1:10" ht="24" customHeight="1" x14ac:dyDescent="0.25">
      <c r="A46" s="52" t="s">
        <v>35</v>
      </c>
      <c r="B46" s="52"/>
      <c r="C46" s="3">
        <f>SUM(C47)</f>
        <v>750000000</v>
      </c>
      <c r="D46" s="48">
        <f>+C46/I8</f>
        <v>8.1579687817767948E-4</v>
      </c>
      <c r="E46" s="47">
        <f>1/K8</f>
        <v>0.01</v>
      </c>
      <c r="F46" s="44">
        <f>SUM(F47)</f>
        <v>0</v>
      </c>
    </row>
    <row r="47" spans="1:10" s="1" customFormat="1" ht="50.1" customHeight="1" x14ac:dyDescent="0.25">
      <c r="A47" s="10">
        <v>2023520010031</v>
      </c>
      <c r="B47" s="9" t="s">
        <v>67</v>
      </c>
      <c r="C47" s="20">
        <v>750000000</v>
      </c>
      <c r="D47" s="19">
        <v>1.8666</v>
      </c>
      <c r="E47" s="19">
        <v>2</v>
      </c>
      <c r="F47" s="19">
        <v>0</v>
      </c>
      <c r="G47" s="25">
        <v>1</v>
      </c>
      <c r="H47" s="34"/>
      <c r="I47" s="39"/>
      <c r="J47" s="42"/>
    </row>
    <row r="48" spans="1:10" ht="24" customHeight="1" x14ac:dyDescent="0.25">
      <c r="A48" s="52" t="s">
        <v>12</v>
      </c>
      <c r="B48" s="52"/>
      <c r="C48" s="3">
        <f>SUM(C49)</f>
        <v>920700000</v>
      </c>
      <c r="D48" s="48">
        <f>+C48/I8</f>
        <v>1.0014722476509193E-3</v>
      </c>
      <c r="E48" s="47">
        <f>1/K8</f>
        <v>0.01</v>
      </c>
      <c r="F48" s="44">
        <f>SUM(F49)</f>
        <v>0</v>
      </c>
    </row>
    <row r="49" spans="1:10" s="1" customFormat="1" ht="50.1" customHeight="1" x14ac:dyDescent="0.25">
      <c r="A49" s="10">
        <v>2023520010010</v>
      </c>
      <c r="B49" s="9" t="s">
        <v>47</v>
      </c>
      <c r="C49" s="20">
        <v>920700000</v>
      </c>
      <c r="D49" s="19">
        <v>44.053400000000003</v>
      </c>
      <c r="E49" s="19">
        <v>25</v>
      </c>
      <c r="F49" s="19">
        <v>0</v>
      </c>
      <c r="G49" s="25">
        <v>1</v>
      </c>
      <c r="H49" s="34"/>
      <c r="I49" s="39"/>
      <c r="J49" s="42"/>
    </row>
    <row r="50" spans="1:10" ht="24" customHeight="1" x14ac:dyDescent="0.25">
      <c r="A50" s="52" t="s">
        <v>36</v>
      </c>
      <c r="B50" s="52"/>
      <c r="C50" s="3">
        <f>SUM(C51)</f>
        <v>170000000</v>
      </c>
      <c r="D50" s="48">
        <f>+C50/I8</f>
        <v>1.8491395905360735E-4</v>
      </c>
      <c r="E50" s="47">
        <f>1/K8</f>
        <v>0.01</v>
      </c>
      <c r="F50" s="44">
        <f>SUM(F51)</f>
        <v>0</v>
      </c>
    </row>
    <row r="51" spans="1:10" s="1" customFormat="1" ht="50.1" customHeight="1" x14ac:dyDescent="0.25">
      <c r="A51" s="10">
        <v>2023520010009</v>
      </c>
      <c r="B51" s="9" t="s">
        <v>46</v>
      </c>
      <c r="C51" s="20">
        <v>170000000</v>
      </c>
      <c r="D51" s="19">
        <v>17.4117</v>
      </c>
      <c r="E51" s="19">
        <v>24</v>
      </c>
      <c r="F51" s="19">
        <v>0</v>
      </c>
      <c r="G51" s="25">
        <v>1</v>
      </c>
      <c r="H51" s="34"/>
      <c r="I51" s="39"/>
      <c r="J51" s="42"/>
    </row>
    <row r="52" spans="1:10" ht="24" customHeight="1" x14ac:dyDescent="0.25">
      <c r="A52" s="52" t="s">
        <v>9</v>
      </c>
      <c r="B52" s="52"/>
      <c r="C52" s="3">
        <f>SUM(C53:C53)</f>
        <v>1050000000</v>
      </c>
      <c r="D52" s="48">
        <f>+C52/I8</f>
        <v>1.1421156294487513E-3</v>
      </c>
      <c r="E52" s="47">
        <f>1/K8</f>
        <v>0.01</v>
      </c>
      <c r="F52" s="44">
        <f>SUM(F53)</f>
        <v>0</v>
      </c>
    </row>
    <row r="53" spans="1:10" s="1" customFormat="1" ht="50.1" customHeight="1" x14ac:dyDescent="0.25">
      <c r="A53" s="10">
        <v>2023520010107</v>
      </c>
      <c r="B53" s="9" t="s">
        <v>141</v>
      </c>
      <c r="C53" s="20">
        <v>1050000000</v>
      </c>
      <c r="D53" s="19">
        <v>12.3428</v>
      </c>
      <c r="E53" s="19">
        <v>18</v>
      </c>
      <c r="F53" s="19">
        <v>0</v>
      </c>
      <c r="G53" s="25">
        <v>1</v>
      </c>
      <c r="H53" s="34"/>
      <c r="I53" s="39"/>
      <c r="J53" s="42"/>
    </row>
    <row r="54" spans="1:10" s="1" customFormat="1" ht="24" customHeight="1" x14ac:dyDescent="0.25">
      <c r="A54" s="52" t="s">
        <v>3</v>
      </c>
      <c r="B54" s="52"/>
      <c r="C54" s="3">
        <f>SUM(C55:C59)</f>
        <v>7769440450.4899998</v>
      </c>
      <c r="D54" s="48">
        <f>+C54/I8</f>
        <v>8.4510470195961682E-3</v>
      </c>
      <c r="E54" s="47">
        <f>5/K8</f>
        <v>0.05</v>
      </c>
      <c r="F54" s="44">
        <f>SUM(F55:F59)</f>
        <v>0</v>
      </c>
      <c r="G54" s="25"/>
      <c r="H54" s="34"/>
      <c r="I54" s="39"/>
      <c r="J54" s="42"/>
    </row>
    <row r="55" spans="1:10" s="1" customFormat="1" ht="50.1" customHeight="1" x14ac:dyDescent="0.25">
      <c r="A55" s="10">
        <v>2023520010048</v>
      </c>
      <c r="B55" s="9" t="s">
        <v>84</v>
      </c>
      <c r="C55" s="20">
        <v>2134440450.49</v>
      </c>
      <c r="D55" s="19">
        <v>29.352499999999999</v>
      </c>
      <c r="E55" s="19">
        <v>25</v>
      </c>
      <c r="F55" s="19">
        <v>0</v>
      </c>
      <c r="G55" s="25">
        <v>1</v>
      </c>
      <c r="H55" s="34"/>
      <c r="I55" s="39"/>
      <c r="J55" s="42"/>
    </row>
    <row r="56" spans="1:10" s="1" customFormat="1" ht="50.1" customHeight="1" x14ac:dyDescent="0.25">
      <c r="A56" s="10">
        <v>2023520010049</v>
      </c>
      <c r="B56" s="9" t="s">
        <v>85</v>
      </c>
      <c r="C56" s="20">
        <v>530000000</v>
      </c>
      <c r="D56" s="19">
        <v>12.292400000000001</v>
      </c>
      <c r="E56" s="19">
        <v>25</v>
      </c>
      <c r="F56" s="19">
        <v>0</v>
      </c>
      <c r="G56" s="25">
        <v>1</v>
      </c>
      <c r="H56" s="34"/>
      <c r="I56" s="39"/>
      <c r="J56" s="42"/>
    </row>
    <row r="57" spans="1:10" s="1" customFormat="1" ht="50.1" customHeight="1" x14ac:dyDescent="0.25">
      <c r="A57" s="10">
        <v>2023520010052</v>
      </c>
      <c r="B57" s="9" t="s">
        <v>88</v>
      </c>
      <c r="C57" s="20">
        <v>3549800000</v>
      </c>
      <c r="D57" s="19">
        <v>6.9135</v>
      </c>
      <c r="E57" s="19">
        <v>25</v>
      </c>
      <c r="F57" s="19">
        <v>0</v>
      </c>
      <c r="G57" s="25">
        <v>1</v>
      </c>
      <c r="H57" s="34"/>
      <c r="I57" s="39"/>
      <c r="J57" s="42"/>
    </row>
    <row r="58" spans="1:10" s="1" customFormat="1" ht="50.1" customHeight="1" x14ac:dyDescent="0.25">
      <c r="A58" s="10">
        <v>2023520010055</v>
      </c>
      <c r="B58" s="9" t="s">
        <v>91</v>
      </c>
      <c r="C58" s="20">
        <v>1070800000</v>
      </c>
      <c r="D58" s="19">
        <v>3.5926999999999998</v>
      </c>
      <c r="E58" s="19">
        <v>17</v>
      </c>
      <c r="F58" s="19">
        <v>0</v>
      </c>
      <c r="G58" s="25">
        <v>1</v>
      </c>
      <c r="H58" s="34"/>
      <c r="I58" s="39"/>
      <c r="J58" s="42"/>
    </row>
    <row r="59" spans="1:10" s="1" customFormat="1" ht="50.1" customHeight="1" x14ac:dyDescent="0.25">
      <c r="A59" s="10">
        <v>2023520010056</v>
      </c>
      <c r="B59" s="9" t="s">
        <v>92</v>
      </c>
      <c r="C59" s="20">
        <v>484400000</v>
      </c>
      <c r="D59" s="19">
        <v>11.271599999999999</v>
      </c>
      <c r="E59" s="19">
        <v>25</v>
      </c>
      <c r="F59" s="19">
        <v>0</v>
      </c>
      <c r="G59" s="25">
        <v>1</v>
      </c>
      <c r="H59" s="34"/>
      <c r="I59" s="39"/>
      <c r="J59" s="42"/>
    </row>
    <row r="60" spans="1:10" ht="24" customHeight="1" x14ac:dyDescent="0.25">
      <c r="A60" s="52" t="s">
        <v>13</v>
      </c>
      <c r="B60" s="52"/>
      <c r="C60" s="3">
        <f>SUM(C61:C66)</f>
        <v>1580000000</v>
      </c>
      <c r="D60" s="48">
        <f>+C60/I8</f>
        <v>1.7186120900276448E-3</v>
      </c>
      <c r="E60" s="47">
        <f>6/K8</f>
        <v>0.06</v>
      </c>
      <c r="F60" s="44">
        <f>SUM(F61:F66)</f>
        <v>0</v>
      </c>
    </row>
    <row r="61" spans="1:10" s="1" customFormat="1" ht="50.1" customHeight="1" x14ac:dyDescent="0.25">
      <c r="A61" s="10">
        <v>2023520010020</v>
      </c>
      <c r="B61" s="9" t="s">
        <v>57</v>
      </c>
      <c r="C61" s="20">
        <v>120000000</v>
      </c>
      <c r="D61" s="19">
        <v>20.333300000000001</v>
      </c>
      <c r="E61" s="19">
        <v>25</v>
      </c>
      <c r="F61" s="19">
        <v>0</v>
      </c>
      <c r="G61" s="25">
        <v>1</v>
      </c>
      <c r="H61" s="34"/>
      <c r="I61" s="39"/>
      <c r="J61" s="42"/>
    </row>
    <row r="62" spans="1:10" s="1" customFormat="1" ht="50.1" customHeight="1" x14ac:dyDescent="0.25">
      <c r="A62" s="10">
        <v>2023520010021</v>
      </c>
      <c r="B62" s="9" t="s">
        <v>58</v>
      </c>
      <c r="C62" s="20">
        <v>90000000</v>
      </c>
      <c r="D62" s="19">
        <v>16.8888</v>
      </c>
      <c r="E62" s="19">
        <v>25</v>
      </c>
      <c r="F62" s="19">
        <v>0</v>
      </c>
      <c r="G62" s="25">
        <v>1</v>
      </c>
      <c r="H62" s="34"/>
      <c r="I62" s="39"/>
      <c r="J62" s="42"/>
    </row>
    <row r="63" spans="1:10" s="1" customFormat="1" ht="50.1" customHeight="1" x14ac:dyDescent="0.25">
      <c r="A63" s="10">
        <v>2023520010029</v>
      </c>
      <c r="B63" s="9" t="s">
        <v>65</v>
      </c>
      <c r="C63" s="20">
        <v>400000000</v>
      </c>
      <c r="D63" s="19">
        <v>16.5</v>
      </c>
      <c r="E63" s="19">
        <v>25</v>
      </c>
      <c r="F63" s="19">
        <v>0</v>
      </c>
      <c r="G63" s="25">
        <v>1</v>
      </c>
      <c r="H63" s="34"/>
      <c r="I63" s="39"/>
      <c r="J63" s="42"/>
    </row>
    <row r="64" spans="1:10" s="1" customFormat="1" ht="50.1" customHeight="1" x14ac:dyDescent="0.25">
      <c r="A64" s="10">
        <v>2023520010034</v>
      </c>
      <c r="B64" s="9" t="s">
        <v>70</v>
      </c>
      <c r="C64" s="20">
        <v>360000000</v>
      </c>
      <c r="D64" s="19">
        <v>11.9444</v>
      </c>
      <c r="E64" s="19">
        <v>25</v>
      </c>
      <c r="F64" s="19">
        <v>0</v>
      </c>
      <c r="G64" s="25">
        <v>1</v>
      </c>
      <c r="H64" s="34"/>
      <c r="I64" s="39"/>
      <c r="J64" s="42"/>
    </row>
    <row r="65" spans="1:10" s="1" customFormat="1" ht="50.1" customHeight="1" x14ac:dyDescent="0.25">
      <c r="A65" s="10">
        <v>2023520010046</v>
      </c>
      <c r="B65" s="9" t="s">
        <v>82</v>
      </c>
      <c r="C65" s="20">
        <v>410000000</v>
      </c>
      <c r="D65" s="19">
        <v>74.097499999999997</v>
      </c>
      <c r="E65" s="19">
        <v>42</v>
      </c>
      <c r="F65" s="19">
        <v>0</v>
      </c>
      <c r="G65" s="25">
        <v>1</v>
      </c>
      <c r="H65" s="34"/>
      <c r="I65" s="39"/>
      <c r="J65" s="42"/>
    </row>
    <row r="66" spans="1:10" s="1" customFormat="1" ht="50.1" customHeight="1" x14ac:dyDescent="0.25">
      <c r="A66" s="10">
        <v>2023520010063</v>
      </c>
      <c r="B66" s="9" t="s">
        <v>99</v>
      </c>
      <c r="C66" s="20">
        <v>200000000</v>
      </c>
      <c r="D66" s="19">
        <v>0</v>
      </c>
      <c r="E66" s="19">
        <v>15</v>
      </c>
      <c r="F66" s="19">
        <v>0</v>
      </c>
      <c r="G66" s="25">
        <v>1</v>
      </c>
      <c r="H66" s="34"/>
      <c r="I66" s="39"/>
      <c r="J66" s="42"/>
    </row>
    <row r="67" spans="1:10" ht="24" customHeight="1" x14ac:dyDescent="0.25">
      <c r="A67" s="52" t="s">
        <v>18</v>
      </c>
      <c r="B67" s="52"/>
      <c r="C67" s="3">
        <f>SUM(C68)</f>
        <v>650000000</v>
      </c>
      <c r="D67" s="48">
        <f>+C67/I8</f>
        <v>7.0702396108732223E-4</v>
      </c>
      <c r="E67" s="47">
        <f>1/K8</f>
        <v>0.01</v>
      </c>
      <c r="F67" s="44">
        <f>SUM(F68)</f>
        <v>0</v>
      </c>
    </row>
    <row r="68" spans="1:10" s="1" customFormat="1" ht="50.1" customHeight="1" x14ac:dyDescent="0.25">
      <c r="A68" s="10">
        <v>2023520010050</v>
      </c>
      <c r="B68" s="9" t="s">
        <v>86</v>
      </c>
      <c r="C68" s="20">
        <v>650000000</v>
      </c>
      <c r="D68" s="19">
        <v>2.6922999999999999</v>
      </c>
      <c r="E68" s="19">
        <v>26</v>
      </c>
      <c r="F68" s="19">
        <v>0</v>
      </c>
      <c r="G68" s="25">
        <v>1</v>
      </c>
      <c r="H68" s="34"/>
      <c r="I68" s="39"/>
      <c r="J68" s="42"/>
    </row>
    <row r="69" spans="1:10" ht="24" customHeight="1" x14ac:dyDescent="0.25">
      <c r="A69" s="52" t="s">
        <v>37</v>
      </c>
      <c r="B69" s="52"/>
      <c r="C69" s="3">
        <f>SUM(C70:C75)</f>
        <v>9323651562.460001</v>
      </c>
      <c r="D69" s="48">
        <f>+C69/I8</f>
        <v>1.0141607783828418E-2</v>
      </c>
      <c r="E69" s="47">
        <f>6/K8</f>
        <v>0.06</v>
      </c>
      <c r="F69" s="44">
        <f>SUM(F70:F75)</f>
        <v>0</v>
      </c>
    </row>
    <row r="70" spans="1:10" s="1" customFormat="1" ht="50.1" customHeight="1" x14ac:dyDescent="0.25">
      <c r="A70" s="10">
        <v>2023520010032</v>
      </c>
      <c r="B70" s="15" t="s">
        <v>68</v>
      </c>
      <c r="C70" s="20">
        <v>1100000000</v>
      </c>
      <c r="D70" s="19">
        <v>2.9544999999999999</v>
      </c>
      <c r="E70" s="19">
        <v>21</v>
      </c>
      <c r="F70" s="19">
        <v>0</v>
      </c>
      <c r="G70" s="25">
        <v>1</v>
      </c>
      <c r="H70" s="34"/>
      <c r="I70" s="39"/>
      <c r="J70" s="42"/>
    </row>
    <row r="71" spans="1:10" s="1" customFormat="1" ht="50.1" customHeight="1" x14ac:dyDescent="0.25">
      <c r="A71" s="10">
        <v>2023520010043</v>
      </c>
      <c r="B71" s="15" t="s">
        <v>79</v>
      </c>
      <c r="C71" s="20">
        <v>1260028290.9300001</v>
      </c>
      <c r="D71" s="19">
        <v>0.43640000000000001</v>
      </c>
      <c r="E71" s="19">
        <v>0</v>
      </c>
      <c r="F71" s="19">
        <v>0</v>
      </c>
      <c r="G71" s="25">
        <v>1</v>
      </c>
      <c r="H71" s="34"/>
      <c r="I71" s="39"/>
      <c r="J71" s="42"/>
    </row>
    <row r="72" spans="1:10" s="1" customFormat="1" ht="50.1" customHeight="1" x14ac:dyDescent="0.25">
      <c r="A72" s="10">
        <v>2023520010045</v>
      </c>
      <c r="B72" s="15" t="s">
        <v>81</v>
      </c>
      <c r="C72" s="21">
        <v>810000000</v>
      </c>
      <c r="D72" s="19">
        <v>0.30859999999999999</v>
      </c>
      <c r="E72" s="19">
        <v>0</v>
      </c>
      <c r="F72" s="19">
        <v>0</v>
      </c>
      <c r="G72" s="25">
        <v>1</v>
      </c>
      <c r="H72" s="34"/>
      <c r="I72" s="39"/>
      <c r="J72" s="42"/>
    </row>
    <row r="73" spans="1:10" s="1" customFormat="1" ht="50.1" customHeight="1" x14ac:dyDescent="0.25">
      <c r="A73" s="10">
        <v>2023520010053</v>
      </c>
      <c r="B73" s="15" t="s">
        <v>89</v>
      </c>
      <c r="C73" s="20">
        <v>2837918884</v>
      </c>
      <c r="D73" s="19">
        <v>1.3883000000000001</v>
      </c>
      <c r="E73" s="19">
        <v>5</v>
      </c>
      <c r="F73" s="19">
        <v>0</v>
      </c>
      <c r="G73" s="25">
        <v>1</v>
      </c>
      <c r="H73" s="34"/>
      <c r="I73" s="39"/>
      <c r="J73" s="42"/>
    </row>
    <row r="74" spans="1:10" s="1" customFormat="1" ht="50.1" customHeight="1" x14ac:dyDescent="0.25">
      <c r="A74" s="10">
        <v>2023520010054</v>
      </c>
      <c r="B74" s="15" t="s">
        <v>90</v>
      </c>
      <c r="C74" s="20">
        <v>1635000000</v>
      </c>
      <c r="D74" s="19">
        <v>4.5503999999999998</v>
      </c>
      <c r="E74" s="19">
        <v>4</v>
      </c>
      <c r="F74" s="19">
        <v>0</v>
      </c>
      <c r="G74" s="25">
        <v>1</v>
      </c>
      <c r="H74" s="34"/>
      <c r="I74" s="39"/>
      <c r="J74" s="42"/>
    </row>
    <row r="75" spans="1:10" s="1" customFormat="1" ht="50.1" customHeight="1" x14ac:dyDescent="0.25">
      <c r="A75" s="10">
        <v>2023520010060</v>
      </c>
      <c r="B75" s="9" t="s">
        <v>96</v>
      </c>
      <c r="C75" s="20">
        <v>1680704387.53</v>
      </c>
      <c r="D75" s="19">
        <v>0.2974</v>
      </c>
      <c r="E75" s="19">
        <v>0</v>
      </c>
      <c r="F75" s="19">
        <v>0</v>
      </c>
      <c r="G75" s="25">
        <v>1</v>
      </c>
      <c r="H75" s="34"/>
      <c r="I75" s="39"/>
      <c r="J75" s="42"/>
    </row>
    <row r="76" spans="1:10" ht="24" customHeight="1" x14ac:dyDescent="0.25">
      <c r="A76" s="52" t="s">
        <v>2</v>
      </c>
      <c r="B76" s="52"/>
      <c r="C76" s="3">
        <f>SUM(C77:C80)</f>
        <v>7507115613</v>
      </c>
      <c r="D76" s="48">
        <f>+C76/I8</f>
        <v>8.1657086416057553E-3</v>
      </c>
      <c r="E76" s="47">
        <f>4/K8</f>
        <v>0.04</v>
      </c>
      <c r="F76" s="44">
        <f>SUM(F77:F80)</f>
        <v>0</v>
      </c>
    </row>
    <row r="77" spans="1:10" s="1" customFormat="1" ht="51" customHeight="1" x14ac:dyDescent="0.25">
      <c r="A77" s="10">
        <v>2023520010074</v>
      </c>
      <c r="B77" s="9" t="s">
        <v>109</v>
      </c>
      <c r="C77" s="20">
        <v>1900000000</v>
      </c>
      <c r="D77" s="19">
        <v>3.3683999999999998</v>
      </c>
      <c r="E77" s="19">
        <v>0</v>
      </c>
      <c r="F77" s="19">
        <v>0</v>
      </c>
      <c r="G77" s="27">
        <v>1</v>
      </c>
      <c r="H77" s="36"/>
      <c r="I77" s="39"/>
      <c r="J77" s="42"/>
    </row>
    <row r="78" spans="1:10" s="1" customFormat="1" ht="51" customHeight="1" x14ac:dyDescent="0.25">
      <c r="A78" s="10">
        <v>2023520010075</v>
      </c>
      <c r="B78" s="9" t="s">
        <v>110</v>
      </c>
      <c r="C78" s="20">
        <v>1444000000</v>
      </c>
      <c r="D78" s="19">
        <v>0</v>
      </c>
      <c r="E78" s="19">
        <v>0</v>
      </c>
      <c r="F78" s="19">
        <v>0</v>
      </c>
      <c r="G78" s="25">
        <v>1</v>
      </c>
      <c r="H78" s="34"/>
      <c r="I78" s="39"/>
      <c r="J78" s="42"/>
    </row>
    <row r="79" spans="1:10" s="1" customFormat="1" ht="51" customHeight="1" x14ac:dyDescent="0.25">
      <c r="A79" s="10">
        <v>2023520010076</v>
      </c>
      <c r="B79" s="7" t="s">
        <v>111</v>
      </c>
      <c r="C79" s="20">
        <v>55000000</v>
      </c>
      <c r="D79" s="19">
        <v>2.2078000000000002</v>
      </c>
      <c r="E79" s="19">
        <v>0</v>
      </c>
      <c r="F79" s="19">
        <v>0</v>
      </c>
      <c r="G79" s="27">
        <v>1</v>
      </c>
      <c r="H79" s="36"/>
      <c r="I79" s="39"/>
      <c r="J79" s="42"/>
    </row>
    <row r="80" spans="1:10" s="1" customFormat="1" ht="51" customHeight="1" x14ac:dyDescent="0.25">
      <c r="A80" s="10">
        <v>2023520010077</v>
      </c>
      <c r="B80" s="9" t="s">
        <v>112</v>
      </c>
      <c r="C80" s="20">
        <v>4108115613</v>
      </c>
      <c r="D80" s="19">
        <v>0</v>
      </c>
      <c r="E80" s="19">
        <v>0</v>
      </c>
      <c r="F80" s="19">
        <v>0</v>
      </c>
      <c r="G80" s="25">
        <v>1</v>
      </c>
      <c r="H80" s="34"/>
      <c r="I80" s="39"/>
      <c r="J80" s="42"/>
    </row>
    <row r="81" spans="1:10" ht="24" customHeight="1" x14ac:dyDescent="0.25">
      <c r="A81" s="51" t="s">
        <v>38</v>
      </c>
      <c r="B81" s="51"/>
      <c r="C81" s="4" t="s">
        <v>147</v>
      </c>
      <c r="D81" s="4" t="s">
        <v>23</v>
      </c>
      <c r="E81" s="4" t="s">
        <v>22</v>
      </c>
      <c r="F81" s="4" t="s">
        <v>24</v>
      </c>
    </row>
    <row r="82" spans="1:10" ht="24" customHeight="1" x14ac:dyDescent="0.25">
      <c r="A82" s="51"/>
      <c r="B82" s="51"/>
      <c r="C82" s="14">
        <f>+(C83+C85+C87+C90+C93+C103+C109+C128+C131+C133)</f>
        <v>794800160472.23022</v>
      </c>
      <c r="D82" s="45">
        <f>SUM(D83,D85,D87,D90,D93,D103,D109,D128,D131,D133)</f>
        <v>0.86452731958448548</v>
      </c>
      <c r="E82" s="49">
        <f>SUM(E83,E85,E87,E90,E93,E103,E109,E128,E131,E133)</f>
        <v>0.51</v>
      </c>
      <c r="F82" s="61">
        <f>+(F83+F85+F87+F90+F93+F103+F109+F128+F131+F133)/10</f>
        <v>0</v>
      </c>
    </row>
    <row r="83" spans="1:10" ht="24" customHeight="1" x14ac:dyDescent="0.25">
      <c r="A83" s="52" t="s">
        <v>39</v>
      </c>
      <c r="B83" s="52"/>
      <c r="C83" s="3">
        <f>SUM(C84)</f>
        <v>550000000</v>
      </c>
      <c r="D83" s="48">
        <f>+C83/I8</f>
        <v>5.9825104399696498E-4</v>
      </c>
      <c r="E83" s="47">
        <f>1/K8</f>
        <v>0.01</v>
      </c>
      <c r="F83" s="44">
        <f>SUM(F84)</f>
        <v>0</v>
      </c>
    </row>
    <row r="84" spans="1:10" s="1" customFormat="1" ht="50.1" customHeight="1" x14ac:dyDescent="0.25">
      <c r="A84" s="10">
        <v>2023520010028</v>
      </c>
      <c r="B84" s="9" t="s">
        <v>64</v>
      </c>
      <c r="C84" s="20">
        <v>550000000</v>
      </c>
      <c r="D84" s="19">
        <v>37.890900000000002</v>
      </c>
      <c r="E84" s="19">
        <v>14</v>
      </c>
      <c r="F84" s="19">
        <v>0</v>
      </c>
      <c r="G84" s="25">
        <v>1</v>
      </c>
      <c r="H84" s="34"/>
      <c r="I84" s="39"/>
      <c r="J84" s="42"/>
    </row>
    <row r="85" spans="1:10" ht="24" customHeight="1" x14ac:dyDescent="0.25">
      <c r="A85" s="52" t="s">
        <v>17</v>
      </c>
      <c r="B85" s="52"/>
      <c r="C85" s="3">
        <f>SUM(C86)</f>
        <v>12307422172</v>
      </c>
      <c r="D85" s="48">
        <f>+C85/I8</f>
        <v>1.3387142115109808E-2</v>
      </c>
      <c r="E85" s="47">
        <f>1/K8</f>
        <v>0.01</v>
      </c>
      <c r="F85" s="44">
        <f>SUM(F86)</f>
        <v>0</v>
      </c>
    </row>
    <row r="86" spans="1:10" s="1" customFormat="1" ht="50.1" customHeight="1" x14ac:dyDescent="0.25">
      <c r="A86" s="10">
        <v>2023520010018</v>
      </c>
      <c r="B86" s="9" t="s">
        <v>55</v>
      </c>
      <c r="C86" s="20">
        <v>12307422172</v>
      </c>
      <c r="D86" s="19">
        <v>0</v>
      </c>
      <c r="E86" s="19">
        <v>0</v>
      </c>
      <c r="F86" s="19">
        <v>0</v>
      </c>
      <c r="G86" s="25">
        <v>1</v>
      </c>
      <c r="H86" s="34"/>
      <c r="I86" s="39"/>
      <c r="J86" s="42"/>
    </row>
    <row r="87" spans="1:10" ht="24" customHeight="1" x14ac:dyDescent="0.25">
      <c r="A87" s="52" t="s">
        <v>10</v>
      </c>
      <c r="B87" s="52"/>
      <c r="C87" s="3">
        <f>SUM(C88:C89)</f>
        <v>3833200000</v>
      </c>
      <c r="D87" s="48">
        <f>+C87/I8</f>
        <v>4.1694834579075746E-3</v>
      </c>
      <c r="E87" s="47">
        <f>2/K8</f>
        <v>0.02</v>
      </c>
      <c r="F87" s="44">
        <f>SUM(F88:F89)</f>
        <v>0</v>
      </c>
    </row>
    <row r="88" spans="1:10" s="1" customFormat="1" ht="50.1" customHeight="1" x14ac:dyDescent="0.25">
      <c r="A88" s="10">
        <v>2023520010059</v>
      </c>
      <c r="B88" s="9" t="s">
        <v>95</v>
      </c>
      <c r="C88" s="20">
        <v>3333200000</v>
      </c>
      <c r="D88" s="19">
        <v>0</v>
      </c>
      <c r="E88" s="19">
        <v>0</v>
      </c>
      <c r="F88" s="19">
        <v>0</v>
      </c>
      <c r="G88" s="27">
        <v>1</v>
      </c>
      <c r="H88" s="36"/>
      <c r="I88" s="39"/>
      <c r="J88" s="42"/>
    </row>
    <row r="89" spans="1:10" s="1" customFormat="1" ht="50.1" customHeight="1" x14ac:dyDescent="0.25">
      <c r="A89" s="10">
        <v>2023520010067</v>
      </c>
      <c r="B89" s="9" t="s">
        <v>103</v>
      </c>
      <c r="C89" s="20">
        <v>500000000</v>
      </c>
      <c r="D89" s="19">
        <v>0</v>
      </c>
      <c r="E89" s="19">
        <v>0</v>
      </c>
      <c r="F89" s="19">
        <v>0</v>
      </c>
      <c r="G89" s="25">
        <v>1</v>
      </c>
      <c r="H89" s="34"/>
      <c r="I89" s="39"/>
      <c r="J89" s="42"/>
    </row>
    <row r="90" spans="1:10" ht="24" customHeight="1" x14ac:dyDescent="0.25">
      <c r="A90" s="52" t="s">
        <v>40</v>
      </c>
      <c r="B90" s="52"/>
      <c r="C90" s="3">
        <f>SUM(C91:C92)</f>
        <v>2051000000</v>
      </c>
      <c r="D90" s="48">
        <f>+C90/I8</f>
        <v>2.2309325295232275E-3</v>
      </c>
      <c r="E90" s="47">
        <f>2/K8</f>
        <v>0.02</v>
      </c>
      <c r="F90" s="44">
        <f>SUM(F91:F92)</f>
        <v>0</v>
      </c>
    </row>
    <row r="91" spans="1:10" s="1" customFormat="1" ht="50.1" customHeight="1" x14ac:dyDescent="0.25">
      <c r="A91" s="10">
        <v>2023520010040</v>
      </c>
      <c r="B91" s="15" t="s">
        <v>76</v>
      </c>
      <c r="C91" s="20">
        <v>1726382000</v>
      </c>
      <c r="D91" s="19">
        <v>5.9603999999999999</v>
      </c>
      <c r="E91" s="19">
        <v>100</v>
      </c>
      <c r="F91" s="19">
        <v>0</v>
      </c>
      <c r="G91" s="25">
        <v>1</v>
      </c>
      <c r="H91" s="34"/>
      <c r="I91" s="39"/>
      <c r="J91" s="42"/>
    </row>
    <row r="92" spans="1:10" s="1" customFormat="1" ht="50.1" customHeight="1" x14ac:dyDescent="0.25">
      <c r="A92" s="10">
        <v>2023520010041</v>
      </c>
      <c r="B92" s="9" t="s">
        <v>77</v>
      </c>
      <c r="C92" s="20">
        <v>324618000</v>
      </c>
      <c r="D92" s="19">
        <v>61.456800000000001</v>
      </c>
      <c r="E92" s="19">
        <v>0</v>
      </c>
      <c r="F92" s="19">
        <v>0</v>
      </c>
      <c r="G92" s="25">
        <v>1</v>
      </c>
      <c r="H92" s="34"/>
      <c r="I92" s="39"/>
      <c r="J92" s="42"/>
    </row>
    <row r="93" spans="1:10" ht="24" customHeight="1" x14ac:dyDescent="0.25">
      <c r="A93" s="53" t="s">
        <v>41</v>
      </c>
      <c r="B93" s="53"/>
      <c r="C93" s="5">
        <f>SUM(C94:C102)</f>
        <v>17315000000</v>
      </c>
      <c r="D93" s="48">
        <f>+C93/I8</f>
        <v>1.8834030594195361E-2</v>
      </c>
      <c r="E93" s="47">
        <f>9/K8</f>
        <v>0.09</v>
      </c>
      <c r="F93" s="44">
        <f>SUM(F94:F102)</f>
        <v>0</v>
      </c>
    </row>
    <row r="94" spans="1:10" s="1" customFormat="1" ht="50.1" customHeight="1" x14ac:dyDescent="0.25">
      <c r="A94" s="10">
        <v>2023520010008</v>
      </c>
      <c r="B94" s="9" t="s">
        <v>45</v>
      </c>
      <c r="C94" s="20">
        <v>1100000000</v>
      </c>
      <c r="D94" s="19">
        <v>5.4088000000000003</v>
      </c>
      <c r="E94" s="19">
        <v>25</v>
      </c>
      <c r="F94" s="19">
        <v>0</v>
      </c>
      <c r="G94" s="25">
        <v>1</v>
      </c>
      <c r="H94" s="34"/>
      <c r="I94" s="39"/>
      <c r="J94" s="42"/>
    </row>
    <row r="95" spans="1:10" s="1" customFormat="1" ht="50.1" customHeight="1" x14ac:dyDescent="0.25">
      <c r="A95" s="10">
        <v>2023520010014</v>
      </c>
      <c r="B95" s="9" t="s">
        <v>51</v>
      </c>
      <c r="C95" s="20">
        <v>350000000</v>
      </c>
      <c r="D95" s="19">
        <v>3.6</v>
      </c>
      <c r="E95" s="19">
        <v>10</v>
      </c>
      <c r="F95" s="19">
        <v>0</v>
      </c>
      <c r="G95" s="25">
        <v>1</v>
      </c>
      <c r="H95" s="34"/>
      <c r="I95" s="39"/>
      <c r="J95" s="42"/>
    </row>
    <row r="96" spans="1:10" s="1" customFormat="1" ht="50.1" customHeight="1" x14ac:dyDescent="0.25">
      <c r="A96" s="10">
        <v>2023520010015</v>
      </c>
      <c r="B96" s="9" t="s">
        <v>52</v>
      </c>
      <c r="C96" s="20">
        <v>600000000</v>
      </c>
      <c r="D96" s="19">
        <v>1.6166</v>
      </c>
      <c r="E96" s="19">
        <v>25</v>
      </c>
      <c r="F96" s="19">
        <v>0</v>
      </c>
      <c r="G96" s="25">
        <v>1</v>
      </c>
      <c r="H96" s="34"/>
      <c r="I96" s="39"/>
      <c r="J96" s="42"/>
    </row>
    <row r="97" spans="1:10" s="1" customFormat="1" ht="50.1" customHeight="1" x14ac:dyDescent="0.25">
      <c r="A97" s="10">
        <v>2023520010019</v>
      </c>
      <c r="B97" s="9" t="s">
        <v>56</v>
      </c>
      <c r="C97" s="20">
        <v>12765000000</v>
      </c>
      <c r="D97" s="19">
        <v>1.4412</v>
      </c>
      <c r="E97" s="19">
        <v>16</v>
      </c>
      <c r="F97" s="19">
        <v>0</v>
      </c>
      <c r="G97" s="25">
        <v>1</v>
      </c>
      <c r="H97" s="34"/>
      <c r="I97" s="39"/>
      <c r="J97" s="42"/>
    </row>
    <row r="98" spans="1:10" s="1" customFormat="1" ht="50.1" customHeight="1" x14ac:dyDescent="0.25">
      <c r="A98" s="10">
        <v>2023520010023</v>
      </c>
      <c r="B98" s="9" t="s">
        <v>60</v>
      </c>
      <c r="C98" s="20">
        <v>380000000</v>
      </c>
      <c r="D98" s="19">
        <v>14.631500000000001</v>
      </c>
      <c r="E98" s="19">
        <v>0</v>
      </c>
      <c r="F98" s="19">
        <v>0</v>
      </c>
      <c r="G98" s="25">
        <v>1</v>
      </c>
      <c r="H98" s="34"/>
      <c r="I98" s="39"/>
      <c r="J98" s="42"/>
    </row>
    <row r="99" spans="1:10" s="1" customFormat="1" ht="50.1" customHeight="1" x14ac:dyDescent="0.25">
      <c r="A99" s="10">
        <v>2023520010024</v>
      </c>
      <c r="B99" s="9" t="s">
        <v>61</v>
      </c>
      <c r="C99" s="20">
        <v>270000000</v>
      </c>
      <c r="D99" s="19">
        <v>4.6665999999999999</v>
      </c>
      <c r="E99" s="19">
        <v>25</v>
      </c>
      <c r="F99" s="19">
        <v>0</v>
      </c>
      <c r="G99" s="25">
        <v>1</v>
      </c>
      <c r="H99" s="34"/>
      <c r="I99" s="39"/>
      <c r="J99" s="42"/>
    </row>
    <row r="100" spans="1:10" s="1" customFormat="1" ht="50.1" customHeight="1" x14ac:dyDescent="0.25">
      <c r="A100" s="10">
        <v>2023520010025</v>
      </c>
      <c r="B100" s="9" t="s">
        <v>62</v>
      </c>
      <c r="C100" s="20">
        <v>500000000</v>
      </c>
      <c r="D100" s="19">
        <v>13.369300000000001</v>
      </c>
      <c r="E100" s="19">
        <v>25</v>
      </c>
      <c r="F100" s="19">
        <v>0</v>
      </c>
      <c r="G100" s="25">
        <v>1</v>
      </c>
      <c r="H100" s="34"/>
      <c r="I100" s="39"/>
      <c r="J100" s="42"/>
    </row>
    <row r="101" spans="1:10" s="1" customFormat="1" ht="50.1" customHeight="1" x14ac:dyDescent="0.25">
      <c r="A101" s="10">
        <v>2023520010037</v>
      </c>
      <c r="B101" s="9" t="s">
        <v>73</v>
      </c>
      <c r="C101" s="20">
        <v>800000000</v>
      </c>
      <c r="D101" s="19">
        <v>1.5375000000000001</v>
      </c>
      <c r="E101" s="19">
        <v>13</v>
      </c>
      <c r="F101" s="19">
        <v>0</v>
      </c>
      <c r="G101" s="25">
        <v>1</v>
      </c>
      <c r="H101" s="34"/>
      <c r="I101" s="39"/>
      <c r="J101" s="42"/>
    </row>
    <row r="102" spans="1:10" s="1" customFormat="1" ht="50.1" customHeight="1" x14ac:dyDescent="0.25">
      <c r="A102" s="10">
        <v>2023520010066</v>
      </c>
      <c r="B102" s="9" t="s">
        <v>102</v>
      </c>
      <c r="C102" s="20">
        <v>550000000</v>
      </c>
      <c r="D102" s="19">
        <v>3.2181000000000002</v>
      </c>
      <c r="E102" s="19">
        <v>25</v>
      </c>
      <c r="F102" s="19">
        <v>0</v>
      </c>
      <c r="G102" s="25">
        <v>1</v>
      </c>
      <c r="H102" s="34"/>
      <c r="I102" s="39"/>
      <c r="J102" s="42"/>
    </row>
    <row r="103" spans="1:10" ht="24" customHeight="1" x14ac:dyDescent="0.25">
      <c r="A103" s="52" t="s">
        <v>6</v>
      </c>
      <c r="B103" s="52"/>
      <c r="C103" s="3">
        <f>SUM(C104:C108)</f>
        <v>8716000000</v>
      </c>
      <c r="D103" s="48">
        <f>+C103/I8</f>
        <v>9.4806474535955396E-3</v>
      </c>
      <c r="E103" s="47">
        <f>5/K8</f>
        <v>0.05</v>
      </c>
      <c r="F103" s="44">
        <f>SUM(F104:F108)</f>
        <v>0</v>
      </c>
    </row>
    <row r="104" spans="1:10" s="1" customFormat="1" ht="50.1" customHeight="1" x14ac:dyDescent="0.25">
      <c r="A104" s="10">
        <v>2023520010017</v>
      </c>
      <c r="B104" s="9" t="s">
        <v>54</v>
      </c>
      <c r="C104" s="20">
        <v>412000000</v>
      </c>
      <c r="D104" s="19">
        <v>0</v>
      </c>
      <c r="E104" s="19">
        <v>25</v>
      </c>
      <c r="F104" s="19">
        <v>0</v>
      </c>
      <c r="G104" s="25">
        <v>1</v>
      </c>
      <c r="H104" s="34"/>
      <c r="I104" s="39"/>
      <c r="J104" s="42"/>
    </row>
    <row r="105" spans="1:10" s="1" customFormat="1" ht="50.1" customHeight="1" x14ac:dyDescent="0.25">
      <c r="A105" s="10">
        <v>2023520010022</v>
      </c>
      <c r="B105" s="9" t="s">
        <v>59</v>
      </c>
      <c r="C105" s="20">
        <v>5000000000</v>
      </c>
      <c r="D105" s="19">
        <v>100</v>
      </c>
      <c r="E105" s="19">
        <v>100</v>
      </c>
      <c r="F105" s="19">
        <v>0</v>
      </c>
      <c r="G105" s="25">
        <v>1</v>
      </c>
      <c r="H105" s="34"/>
      <c r="I105" s="39"/>
      <c r="J105" s="42"/>
    </row>
    <row r="106" spans="1:10" s="1" customFormat="1" ht="50.1" customHeight="1" x14ac:dyDescent="0.25">
      <c r="A106" s="10">
        <v>2023520010026</v>
      </c>
      <c r="B106" s="9" t="s">
        <v>63</v>
      </c>
      <c r="C106" s="20">
        <v>300000000</v>
      </c>
      <c r="D106" s="19">
        <v>39.416600000000003</v>
      </c>
      <c r="E106" s="19">
        <v>100</v>
      </c>
      <c r="F106" s="19">
        <v>0</v>
      </c>
      <c r="G106" s="25">
        <v>1</v>
      </c>
      <c r="H106" s="34"/>
      <c r="I106" s="39"/>
      <c r="J106" s="42"/>
    </row>
    <row r="107" spans="1:10" s="1" customFormat="1" ht="50.1" customHeight="1" x14ac:dyDescent="0.25">
      <c r="A107" s="10">
        <v>2023520010033</v>
      </c>
      <c r="B107" s="9" t="s">
        <v>69</v>
      </c>
      <c r="C107" s="20">
        <v>313500000</v>
      </c>
      <c r="D107" s="19">
        <v>3.7320000000000002</v>
      </c>
      <c r="E107" s="19">
        <v>100</v>
      </c>
      <c r="F107" s="19">
        <v>0</v>
      </c>
      <c r="G107" s="25">
        <v>1</v>
      </c>
      <c r="H107" s="34"/>
      <c r="I107" s="39"/>
      <c r="J107" s="42"/>
    </row>
    <row r="108" spans="1:10" s="1" customFormat="1" ht="50.1" customHeight="1" x14ac:dyDescent="0.25">
      <c r="A108" s="10">
        <v>2023520010038</v>
      </c>
      <c r="B108" s="9" t="s">
        <v>74</v>
      </c>
      <c r="C108" s="20">
        <v>2690500000</v>
      </c>
      <c r="D108" s="19">
        <v>0.83620000000000005</v>
      </c>
      <c r="E108" s="19">
        <v>40</v>
      </c>
      <c r="F108" s="19">
        <v>0</v>
      </c>
      <c r="G108" s="25">
        <v>1</v>
      </c>
      <c r="H108" s="34"/>
      <c r="I108" s="39"/>
      <c r="J108" s="42"/>
    </row>
    <row r="109" spans="1:10" ht="24" customHeight="1" x14ac:dyDescent="0.25">
      <c r="A109" s="53" t="s">
        <v>7</v>
      </c>
      <c r="B109" s="53"/>
      <c r="C109" s="5">
        <f>SUM(C110:C127)</f>
        <v>349613945970.23004</v>
      </c>
      <c r="D109" s="48">
        <f>+C109/I8</f>
        <v>0.3802852875865248</v>
      </c>
      <c r="E109" s="47">
        <f>18/K8</f>
        <v>0.18</v>
      </c>
      <c r="F109" s="44">
        <f>SUM(F110:F127)</f>
        <v>0</v>
      </c>
    </row>
    <row r="110" spans="1:10" s="1" customFormat="1" ht="50.1" customHeight="1" x14ac:dyDescent="0.25">
      <c r="A110" s="10">
        <v>2023520010088</v>
      </c>
      <c r="B110" s="9" t="s">
        <v>123</v>
      </c>
      <c r="C110" s="20">
        <v>1150000000</v>
      </c>
      <c r="D110" s="19">
        <v>4.1177999999999999</v>
      </c>
      <c r="E110" s="19">
        <v>10</v>
      </c>
      <c r="F110" s="19">
        <v>0</v>
      </c>
      <c r="G110" s="25">
        <v>1</v>
      </c>
      <c r="H110" s="34"/>
      <c r="I110" s="39"/>
      <c r="J110" s="42"/>
    </row>
    <row r="111" spans="1:10" s="1" customFormat="1" ht="50.1" customHeight="1" x14ac:dyDescent="0.25">
      <c r="A111" s="10">
        <v>2023520010089</v>
      </c>
      <c r="B111" s="9" t="s">
        <v>124</v>
      </c>
      <c r="C111" s="20">
        <v>84256981.469999999</v>
      </c>
      <c r="D111" s="19">
        <v>0</v>
      </c>
      <c r="E111" s="19">
        <v>0</v>
      </c>
      <c r="F111" s="19">
        <v>0</v>
      </c>
      <c r="G111" s="25">
        <v>1</v>
      </c>
      <c r="H111" s="34"/>
      <c r="I111" s="39"/>
      <c r="J111" s="42"/>
    </row>
    <row r="112" spans="1:10" s="1" customFormat="1" ht="50.1" customHeight="1" x14ac:dyDescent="0.25">
      <c r="A112" s="10">
        <v>2023520010090</v>
      </c>
      <c r="B112" s="9" t="s">
        <v>125</v>
      </c>
      <c r="C112" s="20">
        <v>1700000000</v>
      </c>
      <c r="D112" s="19">
        <v>3.5057999999999998</v>
      </c>
      <c r="E112" s="19">
        <v>26</v>
      </c>
      <c r="F112" s="19">
        <v>0</v>
      </c>
      <c r="G112" s="25">
        <v>1</v>
      </c>
      <c r="H112" s="34"/>
      <c r="I112" s="39"/>
      <c r="J112" s="42"/>
    </row>
    <row r="113" spans="1:10" s="1" customFormat="1" ht="50.1" customHeight="1" x14ac:dyDescent="0.25">
      <c r="A113" s="10">
        <v>2023520010091</v>
      </c>
      <c r="B113" s="9" t="s">
        <v>126</v>
      </c>
      <c r="C113" s="20">
        <v>100000000</v>
      </c>
      <c r="D113" s="19">
        <v>0</v>
      </c>
      <c r="E113" s="19">
        <v>0</v>
      </c>
      <c r="F113" s="19">
        <v>0</v>
      </c>
      <c r="G113" s="25">
        <v>1</v>
      </c>
      <c r="H113" s="34"/>
      <c r="I113" s="39"/>
      <c r="J113" s="42"/>
    </row>
    <row r="114" spans="1:10" s="1" customFormat="1" ht="50.1" customHeight="1" x14ac:dyDescent="0.25">
      <c r="A114" s="10">
        <v>2023520010092</v>
      </c>
      <c r="B114" s="9" t="s">
        <v>127</v>
      </c>
      <c r="C114" s="20">
        <v>2640000000</v>
      </c>
      <c r="D114" s="19">
        <v>74.412800000000004</v>
      </c>
      <c r="E114" s="19">
        <v>100</v>
      </c>
      <c r="F114" s="19">
        <v>0</v>
      </c>
      <c r="G114" s="25">
        <v>1</v>
      </c>
      <c r="H114" s="34"/>
      <c r="I114" s="39"/>
      <c r="J114" s="42"/>
    </row>
    <row r="115" spans="1:10" s="1" customFormat="1" ht="50.1" customHeight="1" x14ac:dyDescent="0.25">
      <c r="A115" s="10">
        <v>2023520010093</v>
      </c>
      <c r="B115" s="9" t="s">
        <v>128</v>
      </c>
      <c r="C115" s="20">
        <v>200000000</v>
      </c>
      <c r="D115" s="19">
        <v>0</v>
      </c>
      <c r="E115" s="19">
        <v>0</v>
      </c>
      <c r="F115" s="19">
        <v>0</v>
      </c>
      <c r="G115" s="25">
        <v>1</v>
      </c>
      <c r="H115" s="34"/>
      <c r="I115" s="39"/>
      <c r="J115" s="42"/>
    </row>
    <row r="116" spans="1:10" s="1" customFormat="1" ht="50.1" customHeight="1" x14ac:dyDescent="0.25">
      <c r="A116" s="10">
        <v>2023520010094</v>
      </c>
      <c r="B116" s="9" t="s">
        <v>129</v>
      </c>
      <c r="C116" s="20">
        <v>180000000</v>
      </c>
      <c r="D116" s="19">
        <v>0</v>
      </c>
      <c r="E116" s="19">
        <v>10</v>
      </c>
      <c r="F116" s="19">
        <v>0</v>
      </c>
      <c r="G116" s="25">
        <v>1</v>
      </c>
      <c r="H116" s="34"/>
      <c r="I116" s="39"/>
      <c r="J116" s="42"/>
    </row>
    <row r="117" spans="1:10" s="1" customFormat="1" ht="50.1" customHeight="1" x14ac:dyDescent="0.25">
      <c r="A117" s="10">
        <v>2023520010095</v>
      </c>
      <c r="B117" s="9" t="s">
        <v>130</v>
      </c>
      <c r="C117" s="20">
        <v>50000000</v>
      </c>
      <c r="D117" s="19">
        <v>0</v>
      </c>
      <c r="E117" s="19">
        <v>20</v>
      </c>
      <c r="F117" s="19">
        <v>0</v>
      </c>
      <c r="G117" s="25">
        <v>1</v>
      </c>
      <c r="H117" s="34"/>
      <c r="I117" s="39"/>
      <c r="J117" s="42"/>
    </row>
    <row r="118" spans="1:10" s="1" customFormat="1" ht="50.1" customHeight="1" x14ac:dyDescent="0.25">
      <c r="A118" s="10">
        <v>2023520010096</v>
      </c>
      <c r="B118" s="9" t="s">
        <v>131</v>
      </c>
      <c r="C118" s="20">
        <v>200000000</v>
      </c>
      <c r="D118" s="19">
        <v>2.7</v>
      </c>
      <c r="E118" s="19">
        <v>23</v>
      </c>
      <c r="F118" s="19">
        <v>0</v>
      </c>
      <c r="G118" s="25">
        <v>1</v>
      </c>
      <c r="H118" s="34"/>
      <c r="I118" s="39"/>
      <c r="J118" s="42"/>
    </row>
    <row r="119" spans="1:10" s="1" customFormat="1" ht="50.1" customHeight="1" x14ac:dyDescent="0.25">
      <c r="A119" s="10">
        <v>2023520010097</v>
      </c>
      <c r="B119" s="9" t="s">
        <v>132</v>
      </c>
      <c r="C119" s="20">
        <v>915209831.51999998</v>
      </c>
      <c r="D119" s="19">
        <v>0</v>
      </c>
      <c r="E119" s="19">
        <v>0</v>
      </c>
      <c r="F119" s="19">
        <v>0</v>
      </c>
      <c r="G119" s="25">
        <v>1</v>
      </c>
      <c r="H119" s="34"/>
      <c r="I119" s="39"/>
      <c r="J119" s="42"/>
    </row>
    <row r="120" spans="1:10" s="1" customFormat="1" ht="50.1" customHeight="1" x14ac:dyDescent="0.25">
      <c r="A120" s="10">
        <v>2023520010098</v>
      </c>
      <c r="B120" s="9" t="s">
        <v>133</v>
      </c>
      <c r="C120" s="20">
        <v>50000000</v>
      </c>
      <c r="D120" s="19">
        <v>0</v>
      </c>
      <c r="E120" s="19">
        <v>0</v>
      </c>
      <c r="F120" s="19">
        <v>0</v>
      </c>
      <c r="G120" s="25">
        <v>1</v>
      </c>
      <c r="H120" s="34"/>
      <c r="I120" s="39"/>
      <c r="J120" s="42"/>
    </row>
    <row r="121" spans="1:10" s="1" customFormat="1" ht="50.1" customHeight="1" x14ac:dyDescent="0.25">
      <c r="A121" s="10">
        <v>2023520010099</v>
      </c>
      <c r="B121" s="9" t="s">
        <v>134</v>
      </c>
      <c r="C121" s="20">
        <v>50000000</v>
      </c>
      <c r="D121" s="19">
        <v>0</v>
      </c>
      <c r="E121" s="19">
        <v>0</v>
      </c>
      <c r="F121" s="19">
        <v>0</v>
      </c>
      <c r="G121" s="25">
        <v>1</v>
      </c>
      <c r="H121" s="34"/>
      <c r="I121" s="39"/>
      <c r="J121" s="42"/>
    </row>
    <row r="122" spans="1:10" s="1" customFormat="1" ht="50.1" customHeight="1" x14ac:dyDescent="0.25">
      <c r="A122" s="10">
        <v>2023520010100</v>
      </c>
      <c r="B122" s="9" t="s">
        <v>135</v>
      </c>
      <c r="C122" s="20">
        <v>20016262096</v>
      </c>
      <c r="D122" s="19">
        <v>3.09E-2</v>
      </c>
      <c r="E122" s="19">
        <v>50</v>
      </c>
      <c r="F122" s="19">
        <v>0</v>
      </c>
      <c r="G122" s="25">
        <v>1</v>
      </c>
      <c r="H122" s="34"/>
      <c r="I122" s="39"/>
      <c r="J122" s="42"/>
    </row>
    <row r="123" spans="1:10" s="1" customFormat="1" ht="50.1" customHeight="1" x14ac:dyDescent="0.25">
      <c r="A123" s="10">
        <v>2023520010101</v>
      </c>
      <c r="B123" s="9" t="s">
        <v>136</v>
      </c>
      <c r="C123" s="20">
        <v>50000000</v>
      </c>
      <c r="D123" s="19">
        <v>0</v>
      </c>
      <c r="E123" s="19">
        <v>0</v>
      </c>
      <c r="F123" s="19">
        <v>0</v>
      </c>
      <c r="G123" s="25">
        <v>1</v>
      </c>
      <c r="H123" s="34"/>
      <c r="I123" s="39"/>
      <c r="J123" s="42"/>
    </row>
    <row r="124" spans="1:10" s="1" customFormat="1" ht="50.1" customHeight="1" x14ac:dyDescent="0.25">
      <c r="A124" s="10">
        <v>2023520010102</v>
      </c>
      <c r="B124" s="9" t="s">
        <v>137</v>
      </c>
      <c r="C124" s="20">
        <v>1640214493.51</v>
      </c>
      <c r="D124" s="19">
        <v>0</v>
      </c>
      <c r="E124" s="19">
        <v>48</v>
      </c>
      <c r="F124" s="19">
        <v>0</v>
      </c>
      <c r="G124" s="25">
        <v>1</v>
      </c>
      <c r="H124" s="34"/>
      <c r="I124" s="39"/>
      <c r="J124" s="42"/>
    </row>
    <row r="125" spans="1:10" s="1" customFormat="1" ht="50.1" customHeight="1" x14ac:dyDescent="0.25">
      <c r="A125" s="10">
        <v>2023520010103</v>
      </c>
      <c r="B125" s="9" t="s">
        <v>138</v>
      </c>
      <c r="C125" s="20">
        <v>50000000</v>
      </c>
      <c r="D125" s="19">
        <v>14</v>
      </c>
      <c r="E125" s="19">
        <v>20</v>
      </c>
      <c r="F125" s="19">
        <v>0</v>
      </c>
      <c r="G125" s="25">
        <v>1</v>
      </c>
      <c r="H125" s="34"/>
      <c r="I125" s="39"/>
      <c r="J125" s="42"/>
    </row>
    <row r="126" spans="1:10" s="1" customFormat="1" ht="50.1" customHeight="1" x14ac:dyDescent="0.25">
      <c r="A126" s="10">
        <v>2023520010105</v>
      </c>
      <c r="B126" s="9" t="s">
        <v>139</v>
      </c>
      <c r="C126" s="20">
        <v>313188430021.03003</v>
      </c>
      <c r="D126" s="19">
        <v>21.769500000000001</v>
      </c>
      <c r="E126" s="19">
        <v>100</v>
      </c>
      <c r="F126" s="19">
        <v>0</v>
      </c>
      <c r="G126" s="25">
        <v>1</v>
      </c>
      <c r="H126" s="34"/>
      <c r="I126" s="39"/>
      <c r="J126" s="42"/>
    </row>
    <row r="127" spans="1:10" s="1" customFormat="1" ht="50.1" customHeight="1" x14ac:dyDescent="0.25">
      <c r="A127" s="10">
        <v>2023520010106</v>
      </c>
      <c r="B127" s="9" t="s">
        <v>140</v>
      </c>
      <c r="C127" s="20">
        <v>7349572546.6999998</v>
      </c>
      <c r="D127" s="19">
        <v>0</v>
      </c>
      <c r="E127" s="19">
        <v>100</v>
      </c>
      <c r="F127" s="19">
        <v>0</v>
      </c>
      <c r="G127" s="25">
        <v>1</v>
      </c>
      <c r="H127" s="34"/>
      <c r="I127" s="39"/>
      <c r="J127" s="42"/>
    </row>
    <row r="128" spans="1:10" ht="24" customHeight="1" x14ac:dyDescent="0.25">
      <c r="A128" s="52" t="s">
        <v>42</v>
      </c>
      <c r="B128" s="52"/>
      <c r="C128" s="3">
        <f>SUM(C129:C130)</f>
        <v>850000000</v>
      </c>
      <c r="D128" s="48">
        <f>+C128/I8</f>
        <v>9.2456979526803684E-4</v>
      </c>
      <c r="E128" s="47">
        <f>2/K8</f>
        <v>0.02</v>
      </c>
      <c r="F128" s="44">
        <f>SUM(F129:F130)</f>
        <v>0</v>
      </c>
    </row>
    <row r="129" spans="1:10" s="1" customFormat="1" ht="50.1" customHeight="1" x14ac:dyDescent="0.25">
      <c r="A129" s="10">
        <v>2023520010035</v>
      </c>
      <c r="B129" s="9" t="s">
        <v>71</v>
      </c>
      <c r="C129" s="20">
        <v>250000000</v>
      </c>
      <c r="D129" s="19">
        <v>3.36</v>
      </c>
      <c r="E129" s="19">
        <v>8</v>
      </c>
      <c r="F129" s="19">
        <v>0</v>
      </c>
      <c r="G129" s="25">
        <v>1</v>
      </c>
      <c r="H129" s="34"/>
      <c r="I129" s="39"/>
      <c r="J129" s="42"/>
    </row>
    <row r="130" spans="1:10" s="1" customFormat="1" ht="50.1" customHeight="1" x14ac:dyDescent="0.25">
      <c r="A130" s="10">
        <v>2023520010036</v>
      </c>
      <c r="B130" s="9" t="s">
        <v>72</v>
      </c>
      <c r="C130" s="20">
        <v>600000000</v>
      </c>
      <c r="D130" s="19">
        <v>26.25</v>
      </c>
      <c r="E130" s="19">
        <v>0</v>
      </c>
      <c r="F130" s="19">
        <v>0</v>
      </c>
      <c r="G130" s="25">
        <v>1</v>
      </c>
      <c r="H130" s="34"/>
      <c r="I130" s="39"/>
      <c r="J130" s="42"/>
    </row>
    <row r="131" spans="1:10" ht="24" customHeight="1" x14ac:dyDescent="0.25">
      <c r="A131" s="52" t="s">
        <v>144</v>
      </c>
      <c r="B131" s="52"/>
      <c r="C131" s="3">
        <f>SUM(C132:C132)</f>
        <v>2900000000</v>
      </c>
      <c r="D131" s="48">
        <f>+C131/I8</f>
        <v>3.1544145956203607E-3</v>
      </c>
      <c r="E131" s="47">
        <f>1/K8</f>
        <v>0.01</v>
      </c>
      <c r="F131" s="44">
        <f>SUM(F132)</f>
        <v>0</v>
      </c>
    </row>
    <row r="132" spans="1:10" s="1" customFormat="1" ht="50.1" customHeight="1" x14ac:dyDescent="0.25">
      <c r="A132" s="10">
        <v>2023520010051</v>
      </c>
      <c r="B132" s="9" t="s">
        <v>87</v>
      </c>
      <c r="C132" s="20">
        <v>2900000000</v>
      </c>
      <c r="D132" s="19">
        <v>1.7710999999999999</v>
      </c>
      <c r="E132" s="19">
        <v>25</v>
      </c>
      <c r="F132" s="19">
        <v>0</v>
      </c>
      <c r="G132" s="25"/>
      <c r="H132" s="34"/>
      <c r="I132" s="39"/>
      <c r="J132" s="42"/>
    </row>
    <row r="133" spans="1:10" ht="24" customHeight="1" x14ac:dyDescent="0.25">
      <c r="A133" s="52" t="s">
        <v>5</v>
      </c>
      <c r="B133" s="52"/>
      <c r="C133" s="3">
        <f>SUM(C134:C143)</f>
        <v>396663592330.00012</v>
      </c>
      <c r="D133" s="48">
        <f>+C133/I8</f>
        <v>0.43146256041274378</v>
      </c>
      <c r="E133" s="47">
        <f>10/K8</f>
        <v>0.1</v>
      </c>
      <c r="F133" s="44">
        <f>SUM(F134:F143)</f>
        <v>0</v>
      </c>
    </row>
    <row r="134" spans="1:10" s="1" customFormat="1" ht="50.1" customHeight="1" x14ac:dyDescent="0.25">
      <c r="A134" s="29">
        <v>2023520010078</v>
      </c>
      <c r="B134" s="15" t="s">
        <v>113</v>
      </c>
      <c r="C134" s="20">
        <v>752631673.25999999</v>
      </c>
      <c r="D134" s="19">
        <v>3.1755</v>
      </c>
      <c r="E134" s="19">
        <v>16</v>
      </c>
      <c r="F134" s="19">
        <v>0</v>
      </c>
      <c r="G134" s="25">
        <v>1</v>
      </c>
      <c r="H134" s="34"/>
      <c r="I134" s="39"/>
      <c r="J134" s="42"/>
    </row>
    <row r="135" spans="1:10" s="1" customFormat="1" ht="50.1" customHeight="1" x14ac:dyDescent="0.25">
      <c r="A135" s="29">
        <v>2023520010079</v>
      </c>
      <c r="B135" s="15" t="s">
        <v>114</v>
      </c>
      <c r="C135" s="20">
        <v>388110156426.82001</v>
      </c>
      <c r="D135" s="19">
        <v>17.039300000000001</v>
      </c>
      <c r="E135" s="19">
        <v>19</v>
      </c>
      <c r="F135" s="19">
        <v>0</v>
      </c>
      <c r="G135" s="25">
        <v>1</v>
      </c>
      <c r="H135" s="34"/>
      <c r="I135" s="39"/>
      <c r="J135" s="42"/>
    </row>
    <row r="136" spans="1:10" s="1" customFormat="1" ht="50.1" customHeight="1" x14ac:dyDescent="0.25">
      <c r="A136" s="29">
        <v>2023520010080</v>
      </c>
      <c r="B136" s="15" t="s">
        <v>115</v>
      </c>
      <c r="C136" s="20">
        <v>1004400000</v>
      </c>
      <c r="D136" s="19">
        <v>5.6052999999999997</v>
      </c>
      <c r="E136" s="19">
        <v>25</v>
      </c>
      <c r="F136" s="19">
        <v>0</v>
      </c>
      <c r="G136" s="25">
        <v>1</v>
      </c>
      <c r="H136" s="34"/>
      <c r="I136" s="39"/>
      <c r="J136" s="42"/>
    </row>
    <row r="137" spans="1:10" s="1" customFormat="1" ht="50.1" customHeight="1" x14ac:dyDescent="0.25">
      <c r="A137" s="29">
        <v>2023520010081</v>
      </c>
      <c r="B137" s="15" t="s">
        <v>116</v>
      </c>
      <c r="C137" s="20">
        <v>1901603203.5</v>
      </c>
      <c r="D137" s="19">
        <v>19.500399999999999</v>
      </c>
      <c r="E137" s="19">
        <v>18</v>
      </c>
      <c r="F137" s="19">
        <v>0</v>
      </c>
      <c r="G137" s="25">
        <v>1</v>
      </c>
      <c r="H137" s="34"/>
      <c r="I137" s="39"/>
      <c r="J137" s="42"/>
    </row>
    <row r="138" spans="1:10" s="1" customFormat="1" ht="50.1" customHeight="1" x14ac:dyDescent="0.25">
      <c r="A138" s="29">
        <v>2023520010082</v>
      </c>
      <c r="B138" s="15" t="s">
        <v>117</v>
      </c>
      <c r="C138" s="20">
        <v>372492502.14999998</v>
      </c>
      <c r="D138" s="19">
        <v>3.1141000000000001</v>
      </c>
      <c r="E138" s="19">
        <v>62.5</v>
      </c>
      <c r="F138" s="19">
        <v>0</v>
      </c>
      <c r="G138" s="25">
        <v>1</v>
      </c>
      <c r="H138" s="34"/>
      <c r="I138" s="39"/>
      <c r="J138" s="42"/>
    </row>
    <row r="139" spans="1:10" s="1" customFormat="1" ht="50.1" customHeight="1" x14ac:dyDescent="0.25">
      <c r="A139" s="29">
        <v>2023520010083</v>
      </c>
      <c r="B139" s="15" t="s">
        <v>118</v>
      </c>
      <c r="C139" s="20">
        <v>135200000</v>
      </c>
      <c r="D139" s="19">
        <v>12.5</v>
      </c>
      <c r="E139" s="19">
        <v>26</v>
      </c>
      <c r="F139" s="19">
        <v>0</v>
      </c>
      <c r="G139" s="25">
        <v>1</v>
      </c>
      <c r="H139" s="34"/>
      <c r="I139" s="39"/>
      <c r="J139" s="42"/>
    </row>
    <row r="140" spans="1:10" s="1" customFormat="1" ht="50.1" customHeight="1" x14ac:dyDescent="0.25">
      <c r="A140" s="29">
        <v>2023520010084</v>
      </c>
      <c r="B140" s="15" t="s">
        <v>119</v>
      </c>
      <c r="C140" s="20">
        <v>1409101954.6400001</v>
      </c>
      <c r="D140" s="19">
        <v>0.44350000000000001</v>
      </c>
      <c r="E140" s="19">
        <v>0</v>
      </c>
      <c r="F140" s="19">
        <v>0</v>
      </c>
      <c r="G140" s="25">
        <v>1</v>
      </c>
      <c r="H140" s="34"/>
      <c r="I140" s="39"/>
      <c r="J140" s="42"/>
    </row>
    <row r="141" spans="1:10" s="1" customFormat="1" ht="50.1" customHeight="1" x14ac:dyDescent="0.25">
      <c r="A141" s="29">
        <v>2023520010085</v>
      </c>
      <c r="B141" s="15" t="s">
        <v>120</v>
      </c>
      <c r="C141" s="20">
        <v>1284408204.5799999</v>
      </c>
      <c r="D141" s="19">
        <v>0</v>
      </c>
      <c r="E141" s="19">
        <v>1</v>
      </c>
      <c r="F141" s="19">
        <v>0</v>
      </c>
      <c r="G141" s="25">
        <v>1</v>
      </c>
      <c r="H141" s="34"/>
      <c r="I141" s="39"/>
      <c r="J141" s="42"/>
    </row>
    <row r="142" spans="1:10" s="1" customFormat="1" ht="50.1" customHeight="1" x14ac:dyDescent="0.25">
      <c r="A142" s="29">
        <v>2023520010086</v>
      </c>
      <c r="B142" s="15" t="s">
        <v>121</v>
      </c>
      <c r="C142" s="20">
        <v>881111440.02999997</v>
      </c>
      <c r="D142" s="19">
        <v>1.7137</v>
      </c>
      <c r="E142" s="19">
        <v>25</v>
      </c>
      <c r="F142" s="19">
        <v>0</v>
      </c>
      <c r="G142" s="25">
        <v>1</v>
      </c>
      <c r="H142" s="34"/>
      <c r="I142" s="39"/>
      <c r="J142" s="42"/>
    </row>
    <row r="143" spans="1:10" s="1" customFormat="1" ht="50.1" customHeight="1" x14ac:dyDescent="0.25">
      <c r="A143" s="29">
        <v>2023520010087</v>
      </c>
      <c r="B143" s="15" t="s">
        <v>122</v>
      </c>
      <c r="C143" s="20">
        <v>812486925.01999998</v>
      </c>
      <c r="D143" s="19">
        <v>0.30759999999999998</v>
      </c>
      <c r="E143" s="19">
        <v>21</v>
      </c>
      <c r="F143" s="19">
        <v>0</v>
      </c>
      <c r="G143" s="25">
        <v>1</v>
      </c>
      <c r="H143" s="34"/>
      <c r="I143" s="39"/>
      <c r="J143" s="42"/>
    </row>
  </sheetData>
  <mergeCells count="41">
    <mergeCell ref="A1:F1"/>
    <mergeCell ref="A44:B44"/>
    <mergeCell ref="A2:A3"/>
    <mergeCell ref="B2:B3"/>
    <mergeCell ref="D2:F2"/>
    <mergeCell ref="A19:B19"/>
    <mergeCell ref="A4:B4"/>
    <mergeCell ref="A5:B5"/>
    <mergeCell ref="A12:B12"/>
    <mergeCell ref="A14:B15"/>
    <mergeCell ref="A16:B16"/>
    <mergeCell ref="A34:B34"/>
    <mergeCell ref="A36:B36"/>
    <mergeCell ref="A21:B21"/>
    <mergeCell ref="A23:B23"/>
    <mergeCell ref="A27:B27"/>
    <mergeCell ref="A30:B30"/>
    <mergeCell ref="A32:B33"/>
    <mergeCell ref="A133:B133"/>
    <mergeCell ref="A90:B90"/>
    <mergeCell ref="A93:B93"/>
    <mergeCell ref="A103:B103"/>
    <mergeCell ref="A109:B109"/>
    <mergeCell ref="A128:B128"/>
    <mergeCell ref="A85:B85"/>
    <mergeCell ref="A38:B38"/>
    <mergeCell ref="A131:B131"/>
    <mergeCell ref="A67:B67"/>
    <mergeCell ref="A69:B69"/>
    <mergeCell ref="A87:B87"/>
    <mergeCell ref="A48:B48"/>
    <mergeCell ref="A81:B82"/>
    <mergeCell ref="A83:B83"/>
    <mergeCell ref="A40:B40"/>
    <mergeCell ref="A46:B46"/>
    <mergeCell ref="A50:B50"/>
    <mergeCell ref="A52:B52"/>
    <mergeCell ref="A54:B54"/>
    <mergeCell ref="A60:B60"/>
    <mergeCell ref="A76:B76"/>
    <mergeCell ref="A42:B42"/>
  </mergeCells>
  <pageMargins left="0.7" right="0.7" top="0.75" bottom="0.75" header="0.3" footer="0.3"/>
  <pageSetup orientation="landscape" r:id="rId1"/>
  <ignoredErrors>
    <ignoredError sqref="J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TRIMESTRAL SPI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Control de Seguimiento</dc:title>
  <dc:creator>OPGI Proyectos</dc:creator>
  <cp:lastModifiedBy>OPGI Proyectos</cp:lastModifiedBy>
  <cp:lastPrinted>2023-08-25T21:05:50Z</cp:lastPrinted>
  <dcterms:created xsi:type="dcterms:W3CDTF">2023-04-12T20:01:00Z</dcterms:created>
  <dcterms:modified xsi:type="dcterms:W3CDTF">2024-05-06T14:09:58Z</dcterms:modified>
</cp:coreProperties>
</file>