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24" activeTab="0"/>
  </bookViews>
  <sheets>
    <sheet name="PPR09 Electrificacion rural" sheetId="1" r:id="rId1"/>
  </sheets>
  <definedNames>
    <definedName name="_xlnm.Print_Area" localSheetId="0">'PPR09 Electrificacion rural'!$A$1:$O$40</definedName>
    <definedName name="_xlnm.Print_Titles" localSheetId="0">'PPR09 Electrificacion rural'!$1:$7</definedName>
  </definedNames>
  <calcPr fullCalcOnLoad="1"/>
</workbook>
</file>

<file path=xl/sharedStrings.xml><?xml version="1.0" encoding="utf-8"?>
<sst xmlns="http://schemas.openxmlformats.org/spreadsheetml/2006/main" count="67" uniqueCount="67">
  <si>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</si>
  <si>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</si>
  <si>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</si>
  <si>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</si>
  <si>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</si>
  <si>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</si>
  <si>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</si>
  <si>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</si>
  <si>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</si>
  <si>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</si>
  <si>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</si>
  <si>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</si>
  <si>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</si>
  <si>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</si>
  <si>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</si>
  <si>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</si>
  <si>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</si>
  <si>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AVANCE META 2008</t>
  </si>
  <si>
    <t>PRESPUESTO INICIAL ASIGNADO AL PROGRAMA SEGÚN PDM (Millones)</t>
  </si>
  <si>
    <t>Nombre Meta</t>
  </si>
  <si>
    <t>EJE ESTRATEGICO AMBIENTE, SERVICIOS PUBLICOS Y GESTION DEL RIESGO</t>
  </si>
  <si>
    <t>PROGRAMA  ELECTRIFICACION RURAL</t>
  </si>
  <si>
    <t>Ampliar y mejorar la calidad y cobertura del servicio de energía eléctrica en el sector  rural.</t>
  </si>
  <si>
    <t>Deficiencia en la prestación del servicio de energía eléctrica en algunos sectores rurales del municipio de Pasto</t>
  </si>
  <si>
    <t>Vinculación de nuevas familias al servicio de energía eléctrica.</t>
  </si>
  <si>
    <t>Se incrementará en 240, los nuevos usuarios que accederán al servicio de energía eléctrica en el sector rural.</t>
  </si>
  <si>
    <t>Nuevos usuarios que acceden al servicio de energía eléctrica en el sector rural.</t>
  </si>
  <si>
    <t>Construcción de nuevas redes de energía eléctrica.</t>
  </si>
  <si>
    <t>Se construirá 36 kilómetros de nuevas redes de energía eléctrica en el sector rural.</t>
  </si>
  <si>
    <t>Kilómetros de nuevas redes de energía eléctrica construidos.</t>
  </si>
  <si>
    <t>Mejoramiento de las redes de energía eléctrica.</t>
  </si>
  <si>
    <t>Se mejorará 24 kilómetros de redes de energía eléctrica rurales.</t>
  </si>
  <si>
    <t>Kilómetros de redes de energía eléctrica mejorados.</t>
  </si>
  <si>
    <t>Gestión para consecución de fuentes alternativas de suministro de energía para las veredas lejanas de los corregimientos en el municipio de pasto.</t>
  </si>
  <si>
    <t>Se implementará 1 proyecto de fuentes alternativas de suministro de energía para las veredas lejanas del Municipio de Pasto.</t>
  </si>
  <si>
    <t xml:space="preserve">Proyecto de fuentes alternativas de suministro de energía implementados. </t>
  </si>
  <si>
    <t>Iluminación adecuada de  polideportivos rurales. concertada con la comunidad</t>
  </si>
  <si>
    <t>Se iluminará 8 polideportivos rurales.</t>
  </si>
  <si>
    <t>Polideportivos iluminados.</t>
  </si>
  <si>
    <t>PRESUPUESTO POR RESULTADOS  2009</t>
  </si>
  <si>
    <t>Remodelación de redes eléctricas corregimiento el Encano</t>
  </si>
  <si>
    <t>Remodelación de redes eléctricas corregimiento de Cabrera</t>
  </si>
  <si>
    <t>Remodelación de redes eléctricas corregimiento de Gualmatan</t>
  </si>
  <si>
    <t>Remodelación de redes eléctricas corregimiento de Jongovito</t>
  </si>
  <si>
    <t>Remodelación de redes eléctricas corregimiento de Mocondino</t>
  </si>
  <si>
    <t>Remodelación de redes eléctricas corregimiento de Buesaquillo</t>
  </si>
  <si>
    <t>ING. RICARDO ORTIZ OBANDO.</t>
  </si>
  <si>
    <t>Remodelación de redes eléctricas corregimiento de Genoy - vereda el Eden</t>
  </si>
  <si>
    <t xml:space="preserve">Iluminación polideportivo San Fernando </t>
  </si>
  <si>
    <t>Remodelación de redes eléctricas corregimiento de Morasurco</t>
  </si>
  <si>
    <t>Remodelación de redes eléctricas corregimiento de Obonuco</t>
  </si>
  <si>
    <t>T  O  T  A  L</t>
  </si>
  <si>
    <t>COSTO POR META</t>
  </si>
  <si>
    <t>Remodelación de redes eléctricas varios sectores vereda Puerres.</t>
  </si>
  <si>
    <t>Iluminación Polideportivo vereda Casa Vieja - Corregimiento de  La Caldera</t>
  </si>
  <si>
    <r>
      <t xml:space="preserve">Consultoría, interventoría y apoyo técnico para la preinversión, contratación y ejecución de proyectos de electrificación rural (2009). Municipio de Pasto. </t>
    </r>
    <r>
      <rPr>
        <b/>
        <sz val="9"/>
        <color indexed="10"/>
        <rFont val="Arial"/>
        <family val="2"/>
      </rPr>
      <t>2009520010056</t>
    </r>
  </si>
  <si>
    <r>
      <t xml:space="preserve">Cosntrucción y remodelación redes eléctricas vereda El Campanero. Corregimiento de Catambuco. Municipio de Pasto. </t>
    </r>
    <r>
      <rPr>
        <b/>
        <sz val="9"/>
        <color indexed="10"/>
        <rFont val="Arial"/>
        <family val="2"/>
      </rPr>
      <t>2009520010126</t>
    </r>
  </si>
  <si>
    <r>
      <t xml:space="preserve">Cosntrucción y remodelación de redes eléctricas vereda San José Vista Hermosa - Corregimiento de Mapachico. Municipio de Pasto.  </t>
    </r>
    <r>
      <rPr>
        <b/>
        <sz val="9"/>
        <color indexed="10"/>
        <rFont val="Arial"/>
        <family val="2"/>
      </rPr>
      <t>2009520010131</t>
    </r>
  </si>
  <si>
    <r>
      <t xml:space="preserve">Construcción y remodelación de redes elecrticas vereda San Gabriel. Corregimiento de El Socorro. Municipio de Pasto.  </t>
    </r>
    <r>
      <rPr>
        <b/>
        <sz val="9"/>
        <color indexed="10"/>
        <rFont val="Arial"/>
        <family val="2"/>
      </rPr>
      <t>2009520010135</t>
    </r>
  </si>
  <si>
    <r>
      <t xml:space="preserve">Construcción y remodelación de redes eléctricas vereda La Merced. Sector San Francisco. Corregimiento de Catambuco. Municipio de Pasto. </t>
    </r>
    <r>
      <rPr>
        <b/>
        <sz val="9"/>
        <color indexed="10"/>
        <rFont val="Arial"/>
        <family val="2"/>
      </rPr>
      <t>2009520010144</t>
    </r>
  </si>
  <si>
    <r>
      <t xml:space="preserve">Construcción y remodelación de redes eléctricas vereda Casapamba. Corregimiento de El Encano. Municipio de Pasto.  </t>
    </r>
    <r>
      <rPr>
        <b/>
        <sz val="9"/>
        <color indexed="10"/>
        <rFont val="Arial"/>
        <family val="2"/>
      </rPr>
      <t>2009520010157</t>
    </r>
  </si>
  <si>
    <r>
      <t>Construcción y remodelación de redes eléctricas vereda Jurado Alto. Corregimiento de Santa Bárbara. Municipio de Pasto</t>
    </r>
    <r>
      <rPr>
        <b/>
        <sz val="9"/>
        <color indexed="10"/>
        <rFont val="Arial"/>
        <family val="2"/>
      </rPr>
      <t>. 2009520010160</t>
    </r>
  </si>
  <si>
    <r>
      <t xml:space="preserve">Remodelación de redes eléctricas Sector El Sarín - Corregimiento de Buesaquillo. Municipio de Pasto. </t>
    </r>
    <r>
      <rPr>
        <b/>
        <sz val="9"/>
        <color indexed="10"/>
        <rFont val="Arial"/>
        <family val="2"/>
      </rPr>
      <t>2009520010184</t>
    </r>
  </si>
  <si>
    <r>
      <t xml:space="preserve">Construcción de redes eléctricas vereda Alto Casanare - Sector Barranquilla. Corregimiento de Catambuco. Municipio de Pasto. </t>
    </r>
    <r>
      <rPr>
        <b/>
        <sz val="9"/>
        <color indexed="10"/>
        <rFont val="Arial"/>
        <family val="2"/>
      </rPr>
      <t>2009520010223</t>
    </r>
  </si>
  <si>
    <r>
      <t xml:space="preserve">Suministro e instalación de transformador en la vereda Cujacal - Sector Bellavista - Corregimiento de Buesaquillo. Municipio de Pasto. </t>
    </r>
    <r>
      <rPr>
        <b/>
        <sz val="9"/>
        <color indexed="10"/>
        <rFont val="Arial"/>
        <family val="2"/>
      </rPr>
      <t>2009520010222</t>
    </r>
  </si>
  <si>
    <r>
      <t xml:space="preserve">Suministro e instalación de postes para red elécrtica de la vereda San José - Corregimiento de Catambuco. Municipio de Pasto. </t>
    </r>
    <r>
      <rPr>
        <b/>
        <sz val="9"/>
        <color indexed="10"/>
        <rFont val="Arial"/>
        <family val="2"/>
      </rPr>
      <t xml:space="preserve">2009520010224
</t>
    </r>
  </si>
  <si>
    <r>
      <t xml:space="preserve">Remodelación de redes eléctricas vereda Santa María - Sector Alto. Corregimiento de Catambuco. Municipio de Pasto. </t>
    </r>
    <r>
      <rPr>
        <b/>
        <sz val="9"/>
        <color indexed="10"/>
        <rFont val="Arial"/>
        <family val="2"/>
      </rPr>
      <t>2009520010228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</si>
</sst>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3" fontId="8" fillId="36" borderId="0" xfId="0" applyNumberFormat="1" applyFont="1" applyFill="1" applyAlignment="1">
      <alignment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center" vertical="center" wrapText="1"/>
    </xf>
    <xf numFmtId="170" fontId="6" fillId="0" borderId="0" xfId="50" applyFont="1" applyAlignment="1">
      <alignment horizontal="center" wrapText="1"/>
    </xf>
    <xf numFmtId="0" fontId="6" fillId="0" borderId="0" xfId="0" applyFont="1" applyAlignment="1">
      <alignment horizontal="center" wrapText="1"/>
    </xf>
    <xf numFmtId="1" fontId="0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54"/>
  <sheetViews>
    <sheetView tabSelected="1" zoomScale="80" zoomScaleNormal="80" zoomScaleSheetLayoutView="85" zoomScalePageLayoutView="0" workbookViewId="0" topLeftCell="D14">
      <selection activeCell="H8" sqref="H8:H34"/>
    </sheetView>
  </sheetViews>
  <sheetFormatPr defaultColWidth="11.421875" defaultRowHeight="12.75"/>
  <cols>
    <col min="1" max="1" width="19.140625" style="6" customWidth="1"/>
    <col min="2" max="2" width="20.421875" style="6" customWidth="1"/>
    <col min="3" max="3" width="21.7109375" style="6" customWidth="1"/>
    <col min="4" max="4" width="21.140625" style="6" customWidth="1"/>
    <col min="5" max="5" width="17.140625" style="6" customWidth="1"/>
    <col min="6" max="6" width="9.140625" style="6" customWidth="1"/>
    <col min="7" max="7" width="14.140625" style="6" customWidth="1"/>
    <col min="8" max="8" width="18.28125" style="6" customWidth="1"/>
    <col min="9" max="9" width="27.7109375" style="6" customWidth="1"/>
    <col min="10" max="10" width="14.421875" style="6" bestFit="1" customWidth="1"/>
    <col min="11" max="11" width="11.421875" style="6" bestFit="1" customWidth="1"/>
    <col min="12" max="12" width="11.421875" style="6" customWidth="1"/>
    <col min="13" max="13" width="16.8515625" style="6" bestFit="1" customWidth="1"/>
    <col min="14" max="14" width="16.8515625" style="6" customWidth="1"/>
    <col min="15" max="15" width="23.00390625" style="6" customWidth="1"/>
    <col min="16" max="16" width="12.00390625" style="6" bestFit="1" customWidth="1"/>
    <col min="17" max="16384" width="11.421875" style="6" customWidth="1"/>
  </cols>
  <sheetData>
    <row r="1" spans="1:9" ht="15.75" customHeight="1">
      <c r="A1" s="34" t="s">
        <v>39</v>
      </c>
      <c r="B1" s="35"/>
      <c r="C1" s="35"/>
      <c r="D1" s="35"/>
      <c r="E1" s="35"/>
      <c r="F1" s="5"/>
      <c r="G1" s="5"/>
      <c r="H1" s="5"/>
      <c r="I1" s="5"/>
    </row>
    <row r="2" spans="1:70" s="8" customFormat="1" ht="15.75">
      <c r="A2" s="36" t="s">
        <v>20</v>
      </c>
      <c r="B2" s="37"/>
      <c r="C2" s="37"/>
      <c r="D2" s="37"/>
      <c r="E2" s="37"/>
      <c r="F2" s="7"/>
      <c r="G2" s="7"/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s="8" customFormat="1" ht="15">
      <c r="A3" s="38" t="s">
        <v>21</v>
      </c>
      <c r="B3" s="39"/>
      <c r="C3" s="39"/>
      <c r="D3" s="39"/>
      <c r="E3" s="39"/>
      <c r="J3" s="6"/>
      <c r="K3" s="6">
        <f>23252992-30228890</f>
        <v>-6975898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8" customFormat="1" ht="12">
      <c r="A4" s="7"/>
      <c r="C4" s="7"/>
      <c r="D4" s="7"/>
      <c r="E4" s="7"/>
      <c r="F4" s="7"/>
      <c r="G4" s="7"/>
      <c r="H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s="9" customFormat="1" ht="12.75">
      <c r="A5" s="65" t="s">
        <v>3</v>
      </c>
      <c r="B5" s="65" t="s">
        <v>2</v>
      </c>
      <c r="C5" s="65" t="s">
        <v>1</v>
      </c>
      <c r="D5" s="66" t="s">
        <v>4</v>
      </c>
      <c r="E5" s="67"/>
      <c r="F5" s="68"/>
      <c r="G5" s="56" t="s">
        <v>8</v>
      </c>
      <c r="H5" s="56" t="s">
        <v>18</v>
      </c>
      <c r="I5" s="63" t="s">
        <v>9</v>
      </c>
      <c r="J5" s="63" t="s">
        <v>10</v>
      </c>
      <c r="K5" s="63"/>
      <c r="L5" s="63"/>
      <c r="M5" s="63"/>
      <c r="N5" s="51" t="s">
        <v>52</v>
      </c>
      <c r="O5" s="51" t="s">
        <v>16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9" customFormat="1" ht="12.75">
      <c r="A6" s="65"/>
      <c r="B6" s="65"/>
      <c r="C6" s="65"/>
      <c r="D6" s="69"/>
      <c r="E6" s="70"/>
      <c r="F6" s="71"/>
      <c r="G6" s="56"/>
      <c r="H6" s="56"/>
      <c r="I6" s="63"/>
      <c r="J6" s="56" t="s">
        <v>11</v>
      </c>
      <c r="K6" s="57" t="s">
        <v>12</v>
      </c>
      <c r="L6" s="57"/>
      <c r="M6" s="56" t="s">
        <v>15</v>
      </c>
      <c r="N6" s="51"/>
      <c r="O6" s="5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9" customFormat="1" ht="36">
      <c r="A7" s="65"/>
      <c r="B7" s="65"/>
      <c r="C7" s="65"/>
      <c r="D7" s="10" t="s">
        <v>19</v>
      </c>
      <c r="E7" s="10" t="s">
        <v>0</v>
      </c>
      <c r="F7" s="11" t="s">
        <v>17</v>
      </c>
      <c r="G7" s="56"/>
      <c r="H7" s="56"/>
      <c r="I7" s="63"/>
      <c r="J7" s="56"/>
      <c r="K7" s="12" t="s">
        <v>13</v>
      </c>
      <c r="L7" s="13" t="s">
        <v>14</v>
      </c>
      <c r="M7" s="56"/>
      <c r="N7" s="51"/>
      <c r="O7" s="5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17" customFormat="1" ht="60">
      <c r="A8" s="61" t="s">
        <v>23</v>
      </c>
      <c r="B8" s="61" t="s">
        <v>22</v>
      </c>
      <c r="C8" s="45" t="s">
        <v>24</v>
      </c>
      <c r="D8" s="45" t="s">
        <v>25</v>
      </c>
      <c r="E8" s="45" t="s">
        <v>26</v>
      </c>
      <c r="F8" s="41"/>
      <c r="G8" s="43">
        <v>60</v>
      </c>
      <c r="H8" s="62">
        <v>400</v>
      </c>
      <c r="I8" s="18" t="s">
        <v>56</v>
      </c>
      <c r="J8" s="15">
        <f>8664142+16000000</f>
        <v>24664142</v>
      </c>
      <c r="K8" s="15"/>
      <c r="L8" s="15"/>
      <c r="M8" s="15">
        <f>J8+K8</f>
        <v>24664142</v>
      </c>
      <c r="N8" s="52">
        <f>SUM(M8:M10)</f>
        <v>87089938</v>
      </c>
      <c r="O8" s="48" t="s">
        <v>46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s="17" customFormat="1" ht="60">
      <c r="A9" s="61"/>
      <c r="B9" s="61"/>
      <c r="C9" s="46"/>
      <c r="D9" s="46"/>
      <c r="E9" s="46"/>
      <c r="F9" s="42"/>
      <c r="G9" s="60"/>
      <c r="H9" s="62"/>
      <c r="I9" s="18" t="s">
        <v>58</v>
      </c>
      <c r="J9" s="15">
        <v>30228890</v>
      </c>
      <c r="K9" s="15"/>
      <c r="L9" s="15"/>
      <c r="M9" s="15">
        <f>J9+K9</f>
        <v>30228890</v>
      </c>
      <c r="N9" s="49"/>
      <c r="O9" s="4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s="17" customFormat="1" ht="72">
      <c r="A10" s="61"/>
      <c r="B10" s="61"/>
      <c r="C10" s="46"/>
      <c r="D10" s="46"/>
      <c r="E10" s="46"/>
      <c r="F10" s="42"/>
      <c r="G10" s="60"/>
      <c r="H10" s="62"/>
      <c r="I10" s="18" t="s">
        <v>59</v>
      </c>
      <c r="J10" s="15">
        <v>32196906</v>
      </c>
      <c r="K10" s="15"/>
      <c r="L10" s="15"/>
      <c r="M10" s="15">
        <f>J10+K10</f>
        <v>32196906</v>
      </c>
      <c r="N10" s="49"/>
      <c r="O10" s="4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s="17" customFormat="1" ht="60">
      <c r="A11" s="61"/>
      <c r="B11" s="61"/>
      <c r="C11" s="54" t="s">
        <v>27</v>
      </c>
      <c r="D11" s="54" t="s">
        <v>28</v>
      </c>
      <c r="E11" s="54" t="s">
        <v>29</v>
      </c>
      <c r="F11" s="55"/>
      <c r="G11" s="72">
        <v>9</v>
      </c>
      <c r="H11" s="62"/>
      <c r="I11" s="18" t="s">
        <v>61</v>
      </c>
      <c r="J11" s="15">
        <v>24848771</v>
      </c>
      <c r="K11" s="15"/>
      <c r="L11" s="15"/>
      <c r="M11" s="15">
        <f>J11+K11</f>
        <v>24848771</v>
      </c>
      <c r="N11" s="52">
        <f>SUM(M11:M13)</f>
        <v>31328822.6</v>
      </c>
      <c r="O11" s="49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70" s="17" customFormat="1" ht="12.75">
      <c r="A12" s="61"/>
      <c r="B12" s="61"/>
      <c r="C12" s="54"/>
      <c r="D12" s="54"/>
      <c r="E12" s="54"/>
      <c r="F12" s="55"/>
      <c r="G12" s="72"/>
      <c r="H12" s="62"/>
      <c r="I12" s="18"/>
      <c r="J12" s="15">
        <f>21600172*0.3</f>
        <v>6480051.6</v>
      </c>
      <c r="K12" s="15"/>
      <c r="L12" s="15"/>
      <c r="M12" s="15">
        <f>J12+K12</f>
        <v>6480051.6</v>
      </c>
      <c r="N12" s="49"/>
      <c r="O12" s="49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7" customFormat="1" ht="12.75">
      <c r="A13" s="61"/>
      <c r="B13" s="61"/>
      <c r="C13" s="54"/>
      <c r="D13" s="54"/>
      <c r="E13" s="54"/>
      <c r="F13" s="55"/>
      <c r="G13" s="72"/>
      <c r="H13" s="62"/>
      <c r="I13" s="18"/>
      <c r="J13" s="15"/>
      <c r="K13" s="15"/>
      <c r="L13" s="15"/>
      <c r="M13" s="15">
        <f aca="true" t="shared" si="0" ref="M13:M34">J13+K13</f>
        <v>0</v>
      </c>
      <c r="N13" s="49"/>
      <c r="O13" s="49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s="17" customFormat="1" ht="60">
      <c r="A14" s="61"/>
      <c r="B14" s="61"/>
      <c r="C14" s="45" t="s">
        <v>30</v>
      </c>
      <c r="D14" s="45" t="s">
        <v>31</v>
      </c>
      <c r="E14" s="45" t="s">
        <v>32</v>
      </c>
      <c r="F14" s="41"/>
      <c r="G14" s="43">
        <v>6</v>
      </c>
      <c r="H14" s="62"/>
      <c r="I14" s="18" t="s">
        <v>57</v>
      </c>
      <c r="J14" s="15">
        <v>30996947</v>
      </c>
      <c r="K14" s="15"/>
      <c r="L14" s="15"/>
      <c r="M14" s="15">
        <f t="shared" si="0"/>
        <v>30996947</v>
      </c>
      <c r="N14" s="52">
        <f>SUM(M14:M31)</f>
        <v>398070537</v>
      </c>
      <c r="O14" s="4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70" s="17" customFormat="1" ht="72">
      <c r="A15" s="61"/>
      <c r="B15" s="61"/>
      <c r="C15" s="46"/>
      <c r="D15" s="46"/>
      <c r="E15" s="46"/>
      <c r="F15" s="42"/>
      <c r="G15" s="60"/>
      <c r="H15" s="62"/>
      <c r="I15" s="18" t="s">
        <v>64</v>
      </c>
      <c r="J15" s="15">
        <v>6128639</v>
      </c>
      <c r="K15" s="15"/>
      <c r="L15" s="15"/>
      <c r="M15" s="15">
        <f t="shared" si="0"/>
        <v>6128639</v>
      </c>
      <c r="N15" s="53"/>
      <c r="O15" s="4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s="17" customFormat="1" ht="60">
      <c r="A16" s="61"/>
      <c r="B16" s="61"/>
      <c r="C16" s="46"/>
      <c r="D16" s="46"/>
      <c r="E16" s="46"/>
      <c r="F16" s="42"/>
      <c r="G16" s="60"/>
      <c r="H16" s="62"/>
      <c r="I16" s="18" t="s">
        <v>63</v>
      </c>
      <c r="J16" s="15">
        <v>21422458</v>
      </c>
      <c r="K16" s="15"/>
      <c r="L16" s="15"/>
      <c r="M16" s="15">
        <f t="shared" si="0"/>
        <v>21422458</v>
      </c>
      <c r="N16" s="53"/>
      <c r="O16" s="4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s="17" customFormat="1" ht="72">
      <c r="A17" s="61"/>
      <c r="B17" s="61"/>
      <c r="C17" s="46"/>
      <c r="D17" s="46"/>
      <c r="E17" s="46"/>
      <c r="F17" s="42"/>
      <c r="G17" s="60"/>
      <c r="H17" s="62"/>
      <c r="I17" s="18" t="s">
        <v>65</v>
      </c>
      <c r="J17" s="15">
        <v>804453</v>
      </c>
      <c r="K17" s="15"/>
      <c r="L17" s="15"/>
      <c r="M17" s="15">
        <f t="shared" si="0"/>
        <v>804453</v>
      </c>
      <c r="N17" s="53"/>
      <c r="O17" s="49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1:70" s="17" customFormat="1" ht="60">
      <c r="A18" s="61"/>
      <c r="B18" s="61"/>
      <c r="C18" s="46"/>
      <c r="D18" s="46"/>
      <c r="E18" s="46"/>
      <c r="F18" s="42"/>
      <c r="G18" s="60"/>
      <c r="H18" s="62"/>
      <c r="I18" s="18" t="s">
        <v>66</v>
      </c>
      <c r="J18" s="15">
        <v>32157021</v>
      </c>
      <c r="K18" s="15"/>
      <c r="L18" s="15"/>
      <c r="M18" s="15">
        <f t="shared" si="0"/>
        <v>32157021</v>
      </c>
      <c r="N18" s="53"/>
      <c r="O18" s="49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s="17" customFormat="1" ht="60">
      <c r="A19" s="61"/>
      <c r="B19" s="61"/>
      <c r="C19" s="46"/>
      <c r="D19" s="46"/>
      <c r="E19" s="46"/>
      <c r="F19" s="42"/>
      <c r="G19" s="60"/>
      <c r="H19" s="62"/>
      <c r="I19" s="18" t="s">
        <v>60</v>
      </c>
      <c r="J19" s="15">
        <v>26686795</v>
      </c>
      <c r="K19" s="15"/>
      <c r="L19" s="15"/>
      <c r="M19" s="15">
        <f t="shared" si="0"/>
        <v>26686795</v>
      </c>
      <c r="N19" s="53"/>
      <c r="O19" s="4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s="17" customFormat="1" ht="60">
      <c r="A20" s="61"/>
      <c r="B20" s="61"/>
      <c r="C20" s="46"/>
      <c r="D20" s="46"/>
      <c r="E20" s="46"/>
      <c r="F20" s="42"/>
      <c r="G20" s="60"/>
      <c r="H20" s="62"/>
      <c r="I20" s="18" t="s">
        <v>62</v>
      </c>
      <c r="J20" s="15">
        <v>28080224</v>
      </c>
      <c r="K20" s="15"/>
      <c r="L20" s="15"/>
      <c r="M20" s="15">
        <f t="shared" si="0"/>
        <v>28080224</v>
      </c>
      <c r="N20" s="49"/>
      <c r="O20" s="49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s="17" customFormat="1" ht="36">
      <c r="A21" s="61"/>
      <c r="B21" s="61"/>
      <c r="C21" s="46"/>
      <c r="D21" s="46"/>
      <c r="E21" s="46"/>
      <c r="F21" s="42"/>
      <c r="G21" s="60"/>
      <c r="H21" s="62"/>
      <c r="I21" s="21" t="s">
        <v>40</v>
      </c>
      <c r="J21" s="15">
        <v>25000000</v>
      </c>
      <c r="K21" s="15"/>
      <c r="L21" s="15"/>
      <c r="M21" s="15">
        <f t="shared" si="0"/>
        <v>25000000</v>
      </c>
      <c r="N21" s="49"/>
      <c r="O21" s="49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s="17" customFormat="1" ht="36">
      <c r="A22" s="61"/>
      <c r="B22" s="61"/>
      <c r="C22" s="46"/>
      <c r="D22" s="46"/>
      <c r="E22" s="46"/>
      <c r="F22" s="42"/>
      <c r="G22" s="60"/>
      <c r="H22" s="62"/>
      <c r="I22" s="21" t="s">
        <v>41</v>
      </c>
      <c r="J22" s="15">
        <v>25000000</v>
      </c>
      <c r="K22" s="15"/>
      <c r="L22" s="15"/>
      <c r="M22" s="15">
        <f t="shared" si="0"/>
        <v>25000000</v>
      </c>
      <c r="N22" s="49"/>
      <c r="O22" s="49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s="17" customFormat="1" ht="36">
      <c r="A23" s="61"/>
      <c r="B23" s="61"/>
      <c r="C23" s="46"/>
      <c r="D23" s="46"/>
      <c r="E23" s="46"/>
      <c r="F23" s="42"/>
      <c r="G23" s="60"/>
      <c r="H23" s="62"/>
      <c r="I23" s="21" t="s">
        <v>42</v>
      </c>
      <c r="J23" s="15">
        <v>25000000</v>
      </c>
      <c r="K23" s="15"/>
      <c r="L23" s="15"/>
      <c r="M23" s="15">
        <f t="shared" si="0"/>
        <v>25000000</v>
      </c>
      <c r="N23" s="49"/>
      <c r="O23" s="49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17" customFormat="1" ht="36">
      <c r="A24" s="61"/>
      <c r="B24" s="61"/>
      <c r="C24" s="46"/>
      <c r="D24" s="46"/>
      <c r="E24" s="46"/>
      <c r="F24" s="42"/>
      <c r="G24" s="60"/>
      <c r="H24" s="62"/>
      <c r="I24" s="21" t="s">
        <v>47</v>
      </c>
      <c r="J24" s="15">
        <v>25000000</v>
      </c>
      <c r="K24" s="15"/>
      <c r="L24" s="15"/>
      <c r="M24" s="15">
        <f t="shared" si="0"/>
        <v>25000000</v>
      </c>
      <c r="N24" s="49"/>
      <c r="O24" s="49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s="17" customFormat="1" ht="36">
      <c r="A25" s="61"/>
      <c r="B25" s="61"/>
      <c r="C25" s="46"/>
      <c r="D25" s="46"/>
      <c r="E25" s="46"/>
      <c r="F25" s="42"/>
      <c r="G25" s="60"/>
      <c r="H25" s="62"/>
      <c r="I25" s="21" t="s">
        <v>53</v>
      </c>
      <c r="J25" s="15">
        <v>15000000</v>
      </c>
      <c r="K25" s="15"/>
      <c r="L25" s="15"/>
      <c r="M25" s="15">
        <f t="shared" si="0"/>
        <v>15000000</v>
      </c>
      <c r="N25" s="49"/>
      <c r="O25" s="49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s="17" customFormat="1" ht="36">
      <c r="A26" s="61"/>
      <c r="B26" s="61"/>
      <c r="C26" s="46"/>
      <c r="D26" s="46"/>
      <c r="E26" s="46"/>
      <c r="F26" s="42"/>
      <c r="G26" s="60"/>
      <c r="H26" s="62"/>
      <c r="I26" s="21" t="s">
        <v>43</v>
      </c>
      <c r="J26" s="15">
        <v>20000000</v>
      </c>
      <c r="K26" s="15"/>
      <c r="L26" s="15"/>
      <c r="M26" s="15">
        <f t="shared" si="0"/>
        <v>20000000</v>
      </c>
      <c r="N26" s="49"/>
      <c r="O26" s="49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s="17" customFormat="1" ht="36">
      <c r="A27" s="61"/>
      <c r="B27" s="61"/>
      <c r="C27" s="46"/>
      <c r="D27" s="46"/>
      <c r="E27" s="46"/>
      <c r="F27" s="42"/>
      <c r="G27" s="60"/>
      <c r="H27" s="62"/>
      <c r="I27" s="21" t="s">
        <v>44</v>
      </c>
      <c r="J27" s="15">
        <v>20000000</v>
      </c>
      <c r="K27" s="15"/>
      <c r="L27" s="15"/>
      <c r="M27" s="15">
        <f t="shared" si="0"/>
        <v>20000000</v>
      </c>
      <c r="N27" s="49"/>
      <c r="O27" s="4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0" s="17" customFormat="1" ht="36">
      <c r="A28" s="61"/>
      <c r="B28" s="61"/>
      <c r="C28" s="46"/>
      <c r="D28" s="46"/>
      <c r="E28" s="46"/>
      <c r="F28" s="42"/>
      <c r="G28" s="60"/>
      <c r="H28" s="62"/>
      <c r="I28" s="21" t="s">
        <v>45</v>
      </c>
      <c r="J28" s="15">
        <v>20000000</v>
      </c>
      <c r="K28" s="15"/>
      <c r="L28" s="15"/>
      <c r="M28" s="15">
        <f t="shared" si="0"/>
        <v>20000000</v>
      </c>
      <c r="N28" s="49"/>
      <c r="O28" s="4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70" s="17" customFormat="1" ht="36">
      <c r="A29" s="61"/>
      <c r="B29" s="61"/>
      <c r="C29" s="46"/>
      <c r="D29" s="46"/>
      <c r="E29" s="46"/>
      <c r="F29" s="42"/>
      <c r="G29" s="60"/>
      <c r="H29" s="62"/>
      <c r="I29" s="21" t="s">
        <v>49</v>
      </c>
      <c r="J29" s="15">
        <v>22000000</v>
      </c>
      <c r="K29" s="15"/>
      <c r="L29" s="15"/>
      <c r="M29" s="15">
        <f t="shared" si="0"/>
        <v>22000000</v>
      </c>
      <c r="N29" s="49"/>
      <c r="O29" s="49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70" s="17" customFormat="1" ht="36">
      <c r="A30" s="61"/>
      <c r="B30" s="61"/>
      <c r="C30" s="46"/>
      <c r="D30" s="46"/>
      <c r="E30" s="46"/>
      <c r="F30" s="42"/>
      <c r="G30" s="60"/>
      <c r="H30" s="62"/>
      <c r="I30" s="21" t="s">
        <v>50</v>
      </c>
      <c r="J30" s="15">
        <v>20000000</v>
      </c>
      <c r="K30" s="15"/>
      <c r="L30" s="15"/>
      <c r="M30" s="15">
        <f t="shared" si="0"/>
        <v>20000000</v>
      </c>
      <c r="N30" s="49"/>
      <c r="O30" s="4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1:70" s="17" customFormat="1" ht="72">
      <c r="A31" s="61"/>
      <c r="B31" s="61"/>
      <c r="C31" s="47"/>
      <c r="D31" s="47"/>
      <c r="E31" s="47"/>
      <c r="F31" s="64"/>
      <c r="G31" s="44"/>
      <c r="H31" s="62"/>
      <c r="I31" s="18" t="s">
        <v>55</v>
      </c>
      <c r="J31" s="15">
        <v>34794000</v>
      </c>
      <c r="K31" s="15"/>
      <c r="L31" s="15"/>
      <c r="M31" s="15">
        <f t="shared" si="0"/>
        <v>34794000</v>
      </c>
      <c r="N31" s="50"/>
      <c r="O31" s="49"/>
      <c r="P31" s="22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s="17" customFormat="1" ht="89.25">
      <c r="A32" s="61"/>
      <c r="B32" s="61"/>
      <c r="C32" s="3" t="s">
        <v>33</v>
      </c>
      <c r="D32" s="4" t="s">
        <v>34</v>
      </c>
      <c r="E32" s="3" t="s">
        <v>35</v>
      </c>
      <c r="F32" s="1"/>
      <c r="G32" s="2">
        <v>0</v>
      </c>
      <c r="H32" s="62"/>
      <c r="I32" s="14"/>
      <c r="J32" s="15"/>
      <c r="K32" s="15"/>
      <c r="L32" s="15"/>
      <c r="M32" s="15">
        <f t="shared" si="0"/>
        <v>0</v>
      </c>
      <c r="N32" s="3"/>
      <c r="O32" s="49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s="17" customFormat="1" ht="24">
      <c r="A33" s="61"/>
      <c r="B33" s="61"/>
      <c r="C33" s="45" t="s">
        <v>36</v>
      </c>
      <c r="D33" s="45" t="s">
        <v>37</v>
      </c>
      <c r="E33" s="45" t="s">
        <v>38</v>
      </c>
      <c r="F33" s="41"/>
      <c r="G33" s="43">
        <v>2</v>
      </c>
      <c r="H33" s="62"/>
      <c r="I33" s="14" t="s">
        <v>48</v>
      </c>
      <c r="J33" s="15">
        <v>9000000</v>
      </c>
      <c r="K33" s="15"/>
      <c r="L33" s="15"/>
      <c r="M33" s="15">
        <f t="shared" si="0"/>
        <v>9000000</v>
      </c>
      <c r="N33" s="52">
        <f>SUM(M33:M34)</f>
        <v>17000000</v>
      </c>
      <c r="O33" s="49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s="17" customFormat="1" ht="36">
      <c r="A34" s="61"/>
      <c r="B34" s="61"/>
      <c r="C34" s="47"/>
      <c r="D34" s="47"/>
      <c r="E34" s="47"/>
      <c r="F34" s="64"/>
      <c r="G34" s="44"/>
      <c r="H34" s="62"/>
      <c r="I34" s="18" t="s">
        <v>54</v>
      </c>
      <c r="J34" s="15">
        <v>8000000</v>
      </c>
      <c r="K34" s="15"/>
      <c r="L34" s="15"/>
      <c r="M34" s="15">
        <f t="shared" si="0"/>
        <v>8000000</v>
      </c>
      <c r="N34" s="50"/>
      <c r="O34" s="5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15" ht="15.75">
      <c r="A35" s="40" t="s">
        <v>51</v>
      </c>
      <c r="B35" s="40"/>
      <c r="C35" s="40"/>
      <c r="D35" s="40"/>
      <c r="E35" s="40"/>
      <c r="F35" s="40"/>
      <c r="G35" s="40"/>
      <c r="H35" s="40"/>
      <c r="I35" s="40"/>
      <c r="J35" s="19">
        <f>SUM(J8:J34)</f>
        <v>533489297.6</v>
      </c>
      <c r="K35" s="19">
        <f>SUM(K8:K34)</f>
        <v>0</v>
      </c>
      <c r="L35" s="19">
        <f>SUM(L8:L34)</f>
        <v>0</v>
      </c>
      <c r="M35" s="19">
        <f>SUM(M8:M34)</f>
        <v>533489297.6</v>
      </c>
      <c r="N35" s="19">
        <f>SUM(N8:N34)</f>
        <v>533489297.6</v>
      </c>
      <c r="O35" s="20"/>
    </row>
    <row r="37" spans="1:4" ht="15.75">
      <c r="A37" s="25" t="s">
        <v>6</v>
      </c>
      <c r="B37" s="26"/>
      <c r="C37" s="26"/>
      <c r="D37" s="27"/>
    </row>
    <row r="38" spans="1:4" ht="15.75">
      <c r="A38" s="28" t="s">
        <v>7</v>
      </c>
      <c r="B38" s="29"/>
      <c r="C38" s="29"/>
      <c r="D38" s="30"/>
    </row>
    <row r="39" spans="1:4" ht="15">
      <c r="A39" s="31" t="s">
        <v>5</v>
      </c>
      <c r="B39" s="32"/>
      <c r="C39" s="32"/>
      <c r="D39" s="33"/>
    </row>
    <row r="40" spans="5:7" ht="15">
      <c r="E40" s="58"/>
      <c r="F40" s="58"/>
      <c r="G40" s="58"/>
    </row>
    <row r="41" spans="5:12" ht="15">
      <c r="E41" s="59"/>
      <c r="F41" s="59"/>
      <c r="G41" s="59"/>
      <c r="J41" s="6">
        <v>24766851</v>
      </c>
      <c r="K41" s="23">
        <f>J41*0.22</f>
        <v>5448707.22</v>
      </c>
      <c r="L41" s="6">
        <f>J41*0.3</f>
        <v>7430055.3</v>
      </c>
    </row>
    <row r="42" spans="10:11" ht="12">
      <c r="J42" s="23">
        <f>J41-J14</f>
        <v>-6230096</v>
      </c>
      <c r="K42" s="23">
        <f>J41*0.05</f>
        <v>1238342.55</v>
      </c>
    </row>
    <row r="43" spans="10:11" ht="12">
      <c r="J43" s="6">
        <f>J42/J41</f>
        <v>-0.25154978321628374</v>
      </c>
      <c r="K43" s="23">
        <f>J41*0.03</f>
        <v>743005.53</v>
      </c>
    </row>
    <row r="44" spans="10:11" ht="12">
      <c r="J44" s="23">
        <v>7430055.3</v>
      </c>
      <c r="K44" s="6">
        <f>SUM(K41:K43)</f>
        <v>7430055.3</v>
      </c>
    </row>
    <row r="45" spans="10:11" ht="12">
      <c r="J45" s="23">
        <f>J44+J41</f>
        <v>32196906.3</v>
      </c>
      <c r="K45" s="23">
        <f>K44+J41</f>
        <v>32196906.3</v>
      </c>
    </row>
    <row r="48" spans="9:10" ht="15.75">
      <c r="I48" s="24">
        <f>21362015</f>
        <v>21362015</v>
      </c>
      <c r="J48" s="24">
        <f>I48*0.3</f>
        <v>6408604.5</v>
      </c>
    </row>
    <row r="54" ht="12">
      <c r="J54" s="6">
        <f>24848771-19114439</f>
        <v>5734332</v>
      </c>
    </row>
  </sheetData>
  <sheetProtection/>
  <mergeCells count="50">
    <mergeCell ref="A5:A7"/>
    <mergeCell ref="C5:C7"/>
    <mergeCell ref="D5:F6"/>
    <mergeCell ref="B5:B7"/>
    <mergeCell ref="G11:G13"/>
    <mergeCell ref="B8:B34"/>
    <mergeCell ref="C33:C34"/>
    <mergeCell ref="F33:F34"/>
    <mergeCell ref="D33:D34"/>
    <mergeCell ref="A8:A34"/>
    <mergeCell ref="H8:H34"/>
    <mergeCell ref="M6:M7"/>
    <mergeCell ref="J5:M5"/>
    <mergeCell ref="D14:D31"/>
    <mergeCell ref="E14:E31"/>
    <mergeCell ref="G14:G31"/>
    <mergeCell ref="F14:F31"/>
    <mergeCell ref="I5:I7"/>
    <mergeCell ref="H5:H7"/>
    <mergeCell ref="J6:J7"/>
    <mergeCell ref="K6:L6"/>
    <mergeCell ref="G5:G7"/>
    <mergeCell ref="E40:G40"/>
    <mergeCell ref="E41:G41"/>
    <mergeCell ref="G8:G10"/>
    <mergeCell ref="E33:E34"/>
    <mergeCell ref="C11:C13"/>
    <mergeCell ref="D11:D13"/>
    <mergeCell ref="E11:E13"/>
    <mergeCell ref="F11:F13"/>
    <mergeCell ref="C8:C10"/>
    <mergeCell ref="D8:D10"/>
    <mergeCell ref="E8:E10"/>
    <mergeCell ref="O8:O34"/>
    <mergeCell ref="N5:N7"/>
    <mergeCell ref="N8:N10"/>
    <mergeCell ref="N11:N13"/>
    <mergeCell ref="N14:N31"/>
    <mergeCell ref="N33:N34"/>
    <mergeCell ref="O5:O7"/>
    <mergeCell ref="A37:D37"/>
    <mergeCell ref="A38:D38"/>
    <mergeCell ref="A39:D39"/>
    <mergeCell ref="A1:E1"/>
    <mergeCell ref="A2:E2"/>
    <mergeCell ref="A3:E3"/>
    <mergeCell ref="A35:I35"/>
    <mergeCell ref="F8:F10"/>
    <mergeCell ref="G33:G34"/>
    <mergeCell ref="C14:C31"/>
  </mergeCells>
  <printOptions/>
  <pageMargins left="0.39" right="0.17" top="0.25" bottom="0.31496062992125984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2009-05-12T12:42:43Z</cp:lastPrinted>
  <dcterms:created xsi:type="dcterms:W3CDTF">2005-09-30T21:17:52Z</dcterms:created>
  <dcterms:modified xsi:type="dcterms:W3CDTF">2009-11-12T16:25:24Z</dcterms:modified>
  <cp:category/>
  <cp:version/>
  <cp:contentType/>
  <cp:contentStatus/>
</cp:coreProperties>
</file>