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eahz\Downloads\2022\29_mar_2022\"/>
    </mc:Choice>
  </mc:AlternateContent>
  <xr:revisionPtr revIDLastSave="0" documentId="8_{164C1701-A24A-44A7-BBE3-D706D4C3CCEB}" xr6:coauthVersionLast="47" xr6:coauthVersionMax="47" xr10:uidLastSave="{00000000-0000-0000-0000-000000000000}"/>
  <bookViews>
    <workbookView xWindow="-120" yWindow="-120" windowWidth="20640" windowHeight="11160" tabRatio="765" firstSheet="1" activeTab="1" xr2:uid="{00000000-000D-0000-FFFF-FFFF00000000}"/>
  </bookViews>
  <sheets>
    <sheet name="Listas" sheetId="6" state="hidden" r:id="rId1"/>
    <sheet name="POAI PLAN ACCIÓN" sheetId="25" r:id="rId2"/>
    <sheet name="PI 2020-2023" sheetId="10" state="hidden" r:id="rId3"/>
    <sheet name="Hoja4" sheetId="22" state="hidden" r:id="rId4"/>
    <sheet name="Hoja3" sheetId="21" state="hidden" r:id="rId5"/>
    <sheet name="Hoja9" sheetId="20" state="hidden" r:id="rId6"/>
    <sheet name="Hoja1" sheetId="11" state="hidden" r:id="rId7"/>
    <sheet name="Hoja2" sheetId="15" state="hidden" r:id="rId8"/>
    <sheet name="PI_Ejec" sheetId="4" state="hidden" r:id="rId9"/>
  </sheets>
  <definedNames>
    <definedName name="_xlnm._FilterDatabase" localSheetId="2" hidden="1">'PI 2020-2023'!$B$2:$DK$791</definedName>
    <definedName name="_xlnm._FilterDatabase" localSheetId="1" hidden="1">'POAI PLAN ACCIÓN'!$A$4:$S$114</definedName>
    <definedName name="CodSec">Listas!$C$4:$C$21</definedName>
    <definedName name="Matriz" localSheetId="1">#REF!</definedName>
    <definedName name="Matriz">#REF!</definedName>
    <definedName name="ODS">Listas!$G$3:$G$19</definedName>
    <definedName name="Resultados" localSheetId="1">#REF!</definedName>
    <definedName name="Resultados">#REF!</definedName>
    <definedName name="Sector">Listas!$B$4:$B$21</definedName>
    <definedName name="TipoMeta">Listas!$K$3:$K$5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4" i="25" l="1"/>
  <c r="I55" i="25" l="1"/>
  <c r="D81" i="25" l="1"/>
  <c r="D103" i="25"/>
  <c r="E103" i="25" l="1"/>
  <c r="D32" i="25"/>
  <c r="S77" i="25" l="1"/>
  <c r="M78" i="25" l="1"/>
  <c r="S41" i="25"/>
  <c r="S43" i="25"/>
  <c r="S44" i="25"/>
  <c r="S45" i="25"/>
  <c r="S46" i="25"/>
  <c r="S40" i="25"/>
  <c r="S47" i="25"/>
  <c r="S48" i="25"/>
  <c r="S49" i="25"/>
  <c r="S50" i="25"/>
  <c r="E51" i="25"/>
  <c r="F51" i="25"/>
  <c r="G51" i="25"/>
  <c r="H51" i="25"/>
  <c r="I51" i="25"/>
  <c r="J51" i="25"/>
  <c r="K51" i="25"/>
  <c r="L51" i="25"/>
  <c r="M51" i="25"/>
  <c r="N51" i="25"/>
  <c r="O51" i="25"/>
  <c r="Q51" i="25"/>
  <c r="R51" i="25"/>
  <c r="D51" i="25"/>
  <c r="P42" i="25" l="1"/>
  <c r="E113" i="25"/>
  <c r="F113" i="25"/>
  <c r="I113" i="25"/>
  <c r="J113" i="25"/>
  <c r="K113" i="25"/>
  <c r="L113" i="25"/>
  <c r="M113" i="25"/>
  <c r="N113" i="25"/>
  <c r="O113" i="25"/>
  <c r="P113" i="25"/>
  <c r="Q113" i="25"/>
  <c r="D113" i="25"/>
  <c r="E97" i="25"/>
  <c r="F97" i="25"/>
  <c r="G97" i="25"/>
  <c r="H97" i="25"/>
  <c r="I97" i="25"/>
  <c r="J97" i="25"/>
  <c r="K97" i="25"/>
  <c r="L97" i="25"/>
  <c r="M97" i="25"/>
  <c r="N97" i="25"/>
  <c r="O97" i="25"/>
  <c r="P97" i="25"/>
  <c r="Q97" i="25"/>
  <c r="R97" i="25"/>
  <c r="D97" i="25"/>
  <c r="F94" i="25"/>
  <c r="G94" i="25"/>
  <c r="I94" i="25"/>
  <c r="K94" i="25"/>
  <c r="L94" i="25"/>
  <c r="M94" i="25"/>
  <c r="N94" i="25"/>
  <c r="O94" i="25"/>
  <c r="P94" i="25"/>
  <c r="Q94" i="25"/>
  <c r="R94" i="25"/>
  <c r="D94" i="25"/>
  <c r="F78" i="25"/>
  <c r="H78" i="25"/>
  <c r="I78" i="25"/>
  <c r="J78" i="25"/>
  <c r="K78" i="25"/>
  <c r="L78" i="25"/>
  <c r="N78" i="25"/>
  <c r="O78" i="25"/>
  <c r="P78" i="25"/>
  <c r="Q78" i="25"/>
  <c r="R78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D70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Q64" i="25"/>
  <c r="R64" i="25"/>
  <c r="D64" i="25"/>
  <c r="E60" i="25"/>
  <c r="F60" i="25"/>
  <c r="G60" i="25"/>
  <c r="H60" i="25"/>
  <c r="J60" i="25"/>
  <c r="K60" i="25"/>
  <c r="L60" i="25"/>
  <c r="M60" i="25"/>
  <c r="N60" i="25"/>
  <c r="O60" i="25"/>
  <c r="P60" i="25"/>
  <c r="Q60" i="25"/>
  <c r="D60" i="25"/>
  <c r="E38" i="25"/>
  <c r="F38" i="25"/>
  <c r="H38" i="25"/>
  <c r="I38" i="25"/>
  <c r="J38" i="25"/>
  <c r="K38" i="25"/>
  <c r="L38" i="25"/>
  <c r="M38" i="25"/>
  <c r="N38" i="25"/>
  <c r="O38" i="25"/>
  <c r="Q38" i="25"/>
  <c r="D38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D33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D24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D19" i="25"/>
  <c r="E73" i="25"/>
  <c r="E78" i="25" s="1"/>
  <c r="R102" i="25"/>
  <c r="G102" i="25"/>
  <c r="G113" i="25" s="1"/>
  <c r="I60" i="25"/>
  <c r="S76" i="25"/>
  <c r="S42" i="25" l="1"/>
  <c r="P51" i="25"/>
  <c r="S66" i="25" l="1"/>
  <c r="S67" i="25"/>
  <c r="S68" i="25"/>
  <c r="S69" i="25"/>
  <c r="S21" i="25"/>
  <c r="S22" i="25"/>
  <c r="S23" i="25"/>
  <c r="S20" i="25"/>
  <c r="S24" i="25" l="1"/>
  <c r="R28" i="25"/>
  <c r="R30" i="25" s="1"/>
  <c r="R18" i="25"/>
  <c r="R19" i="25" s="1"/>
  <c r="R34" i="25"/>
  <c r="R38" i="25" s="1"/>
  <c r="H84" i="25" l="1"/>
  <c r="S75" i="25" l="1"/>
  <c r="G78" i="25"/>
  <c r="S100" i="25" l="1"/>
  <c r="S101" i="25"/>
  <c r="S103" i="25"/>
  <c r="S104" i="25"/>
  <c r="S105" i="25"/>
  <c r="S106" i="25"/>
  <c r="S107" i="25"/>
  <c r="S108" i="25"/>
  <c r="S109" i="25"/>
  <c r="S110" i="25"/>
  <c r="S111" i="25"/>
  <c r="S112" i="25"/>
  <c r="S53" i="25"/>
  <c r="S54" i="25"/>
  <c r="S55" i="25"/>
  <c r="S56" i="25"/>
  <c r="S57" i="25"/>
  <c r="S58" i="25"/>
  <c r="S59" i="25"/>
  <c r="S35" i="25"/>
  <c r="S36" i="25"/>
  <c r="S37" i="25"/>
  <c r="S29" i="25"/>
  <c r="D27" i="25"/>
  <c r="S6" i="25"/>
  <c r="S7" i="25"/>
  <c r="D9" i="25"/>
  <c r="S73" i="25"/>
  <c r="S13" i="25"/>
  <c r="S15" i="25"/>
  <c r="S17" i="25"/>
  <c r="S18" i="25"/>
  <c r="P34" i="25"/>
  <c r="P38" i="25" s="1"/>
  <c r="S11" i="25"/>
  <c r="S12" i="25"/>
  <c r="S84" i="25"/>
  <c r="S85" i="25"/>
  <c r="S86" i="25"/>
  <c r="S88" i="25"/>
  <c r="S89" i="25"/>
  <c r="S90" i="25"/>
  <c r="S92" i="25"/>
  <c r="S93" i="25"/>
  <c r="S82" i="25"/>
  <c r="S83" i="25"/>
  <c r="S81" i="25"/>
  <c r="S5" i="25"/>
  <c r="E9" i="25"/>
  <c r="F9" i="25"/>
  <c r="G9" i="25"/>
  <c r="H9" i="25"/>
  <c r="I9" i="25"/>
  <c r="J9" i="25"/>
  <c r="K9" i="25"/>
  <c r="L9" i="25"/>
  <c r="M9" i="25"/>
  <c r="N9" i="25"/>
  <c r="O9" i="25"/>
  <c r="Q9" i="25"/>
  <c r="R9" i="25"/>
  <c r="J91" i="25" l="1"/>
  <c r="J94" i="25" s="1"/>
  <c r="H80" i="25"/>
  <c r="H87" i="25"/>
  <c r="S87" i="25" s="1"/>
  <c r="H94" i="25" l="1"/>
  <c r="S91" i="25"/>
  <c r="E650" i="15"/>
  <c r="I639" i="15"/>
  <c r="K639" i="15" s="1"/>
  <c r="G579" i="15"/>
  <c r="E579" i="15"/>
  <c r="I523" i="15" s="1"/>
  <c r="M536" i="15"/>
  <c r="M532" i="15"/>
  <c r="H504" i="15"/>
  <c r="B441" i="15"/>
  <c r="C441" i="15" s="1"/>
  <c r="K1950" i="11"/>
  <c r="K1949" i="11"/>
  <c r="K1948" i="11"/>
  <c r="K1947" i="11"/>
  <c r="K1946" i="11"/>
  <c r="K1945" i="11"/>
  <c r="K1944" i="11"/>
  <c r="K1943" i="11"/>
  <c r="K1942" i="11"/>
  <c r="K1941" i="11"/>
  <c r="K1940" i="11"/>
  <c r="K1939" i="11"/>
  <c r="K1938" i="11"/>
  <c r="K1937" i="11"/>
  <c r="K1936" i="11"/>
  <c r="K1935" i="11"/>
  <c r="K1934" i="11"/>
  <c r="K1933" i="11"/>
  <c r="K1932" i="11"/>
  <c r="K1931" i="11"/>
  <c r="K1930" i="11"/>
  <c r="K1929" i="11"/>
  <c r="K1928" i="11"/>
  <c r="K1927" i="11"/>
  <c r="K1926" i="11"/>
  <c r="K1925" i="11"/>
  <c r="K1924" i="11"/>
  <c r="K1923" i="11"/>
  <c r="K1922" i="11"/>
  <c r="K1921" i="11"/>
  <c r="K1920" i="11"/>
  <c r="K1919" i="11"/>
  <c r="K1918" i="11"/>
  <c r="K1917" i="11"/>
  <c r="K1916" i="11"/>
  <c r="K1915" i="11"/>
  <c r="K1914" i="11"/>
  <c r="K1913" i="11"/>
  <c r="K1912" i="11"/>
  <c r="K1911" i="11"/>
  <c r="K1910" i="11"/>
  <c r="K1909" i="11"/>
  <c r="K1908" i="11"/>
  <c r="K1907" i="11"/>
  <c r="K1906" i="11"/>
  <c r="K1905" i="11"/>
  <c r="K1904" i="11"/>
  <c r="K1903" i="11"/>
  <c r="K1902" i="11"/>
  <c r="K1901" i="11"/>
  <c r="K1900" i="11"/>
  <c r="K1899" i="11"/>
  <c r="K1898" i="11"/>
  <c r="K1897" i="11"/>
  <c r="K1896" i="11"/>
  <c r="K1895" i="11"/>
  <c r="K1894" i="11"/>
  <c r="K1893" i="11"/>
  <c r="K1892" i="11"/>
  <c r="K1891" i="11"/>
  <c r="K1890" i="11"/>
  <c r="K1889" i="11"/>
  <c r="K1888" i="11"/>
  <c r="K1887" i="11"/>
  <c r="K1886" i="11"/>
  <c r="K1885" i="11"/>
  <c r="K1884" i="11"/>
  <c r="K1883" i="11"/>
  <c r="K1882" i="11"/>
  <c r="K1881" i="11"/>
  <c r="K1880" i="11"/>
  <c r="K1879" i="11"/>
  <c r="K1878" i="11"/>
  <c r="K1877" i="11"/>
  <c r="K1876" i="11"/>
  <c r="K1875" i="11"/>
  <c r="K1874" i="11"/>
  <c r="K1873" i="11"/>
  <c r="K1872" i="11"/>
  <c r="K1871" i="11"/>
  <c r="K1870" i="11"/>
  <c r="K1869" i="11"/>
  <c r="K1868" i="11"/>
  <c r="K1867" i="11"/>
  <c r="K1866" i="11"/>
  <c r="K1865" i="11"/>
  <c r="K1864" i="11"/>
  <c r="K1863" i="11"/>
  <c r="K1862" i="11"/>
  <c r="K1861" i="11"/>
  <c r="K1860" i="11"/>
  <c r="K1859" i="11"/>
  <c r="K1858" i="11"/>
  <c r="K1857" i="11"/>
  <c r="K1856" i="11"/>
  <c r="K1855" i="11"/>
  <c r="K1854" i="11"/>
  <c r="K1853" i="11"/>
  <c r="K1852" i="11"/>
  <c r="K1851" i="11"/>
  <c r="K1850" i="11"/>
  <c r="K1849" i="11"/>
  <c r="K1848" i="11"/>
  <c r="K1847" i="11"/>
  <c r="K1846" i="11"/>
  <c r="K1845" i="11"/>
  <c r="K1844" i="11"/>
  <c r="K1843" i="11"/>
  <c r="K1842" i="11"/>
  <c r="K1841" i="11"/>
  <c r="K1840" i="11"/>
  <c r="K1839" i="11"/>
  <c r="K1838" i="11"/>
  <c r="K1837" i="11"/>
  <c r="K1836" i="11"/>
  <c r="K1835" i="11"/>
  <c r="K1834" i="11"/>
  <c r="K1833" i="11"/>
  <c r="K1832" i="11"/>
  <c r="K1831" i="11"/>
  <c r="K1830" i="11"/>
  <c r="K1829" i="11"/>
  <c r="K1828" i="11"/>
  <c r="K1827" i="11"/>
  <c r="K1826" i="11"/>
  <c r="K1825" i="11"/>
  <c r="K1824" i="11"/>
  <c r="K1823" i="11"/>
  <c r="K1822" i="11"/>
  <c r="K1821" i="11"/>
  <c r="K1820" i="11"/>
  <c r="K1819" i="11"/>
  <c r="K1818" i="11"/>
  <c r="K1817" i="11"/>
  <c r="K1816" i="11"/>
  <c r="K1815" i="11"/>
  <c r="K1814" i="11"/>
  <c r="K1813" i="11"/>
  <c r="K1812" i="11"/>
  <c r="K1811" i="11"/>
  <c r="K1810" i="11"/>
  <c r="K1809" i="11"/>
  <c r="K1808" i="11"/>
  <c r="K1807" i="11"/>
  <c r="K1806" i="11"/>
  <c r="K1805" i="11"/>
  <c r="K1804" i="11"/>
  <c r="K1803" i="11"/>
  <c r="K1802" i="11"/>
  <c r="K1801" i="11"/>
  <c r="K1800" i="11"/>
  <c r="K1799" i="11"/>
  <c r="K1798" i="11"/>
  <c r="K1797" i="11"/>
  <c r="K1796" i="11"/>
  <c r="K1795" i="11"/>
  <c r="K1794" i="11"/>
  <c r="K1793" i="11"/>
  <c r="K1792" i="11"/>
  <c r="K1791" i="11"/>
  <c r="K1790" i="11"/>
  <c r="K1789" i="11"/>
  <c r="K1788" i="11"/>
  <c r="K1787" i="11"/>
  <c r="K1786" i="11"/>
  <c r="K1785" i="11"/>
  <c r="K1784" i="11"/>
  <c r="K1783" i="11"/>
  <c r="K1782" i="11"/>
  <c r="K1781" i="11"/>
  <c r="K1780" i="11"/>
  <c r="K1779" i="11"/>
  <c r="K1778" i="11"/>
  <c r="K1777" i="11"/>
  <c r="K1776" i="11"/>
  <c r="K1775" i="11"/>
  <c r="K1774" i="11"/>
  <c r="K1773" i="11"/>
  <c r="K1772" i="11"/>
  <c r="K1771" i="11"/>
  <c r="K1770" i="11"/>
  <c r="K1769" i="11"/>
  <c r="K1768" i="11"/>
  <c r="K1767" i="11"/>
  <c r="K1766" i="11"/>
  <c r="K1765" i="11"/>
  <c r="K1764" i="11"/>
  <c r="K1763" i="11"/>
  <c r="K1762" i="11"/>
  <c r="K1761" i="11"/>
  <c r="K1760" i="11"/>
  <c r="K1759" i="11"/>
  <c r="K1758" i="11"/>
  <c r="K1757" i="11"/>
  <c r="K1756" i="11"/>
  <c r="K1755" i="11"/>
  <c r="K1754" i="11"/>
  <c r="K1753" i="11"/>
  <c r="K1752" i="11"/>
  <c r="K1751" i="11"/>
  <c r="K1750" i="11"/>
  <c r="K1749" i="11"/>
  <c r="K1748" i="11"/>
  <c r="K1747" i="11"/>
  <c r="K1746" i="11"/>
  <c r="K1745" i="11"/>
  <c r="K1744" i="11"/>
  <c r="K1743" i="11"/>
  <c r="K1742" i="11"/>
  <c r="K1741" i="11"/>
  <c r="K1740" i="11"/>
  <c r="K1739" i="11"/>
  <c r="K1738" i="11"/>
  <c r="K1737" i="11"/>
  <c r="K1736" i="11"/>
  <c r="K1735" i="11"/>
  <c r="K1734" i="11"/>
  <c r="K1733" i="11"/>
  <c r="K1732" i="11"/>
  <c r="K1731" i="11"/>
  <c r="K1730" i="11"/>
  <c r="K1729" i="11"/>
  <c r="K1728" i="11"/>
  <c r="K1727" i="11"/>
  <c r="K1726" i="11"/>
  <c r="K1725" i="11"/>
  <c r="K1724" i="11"/>
  <c r="K1723" i="11"/>
  <c r="K1722" i="11"/>
  <c r="K1721" i="11"/>
  <c r="K1720" i="11"/>
  <c r="K1719" i="11"/>
  <c r="K1718" i="11"/>
  <c r="K1717" i="11"/>
  <c r="K1716" i="11"/>
  <c r="K1715" i="11"/>
  <c r="K1714" i="11"/>
  <c r="K1713" i="11"/>
  <c r="K1712" i="11"/>
  <c r="K1711" i="11"/>
  <c r="K1710" i="11"/>
  <c r="K1709" i="11"/>
  <c r="K1708" i="11"/>
  <c r="K1707" i="11"/>
  <c r="K1706" i="11"/>
  <c r="K1705" i="11"/>
  <c r="K1704" i="11"/>
  <c r="K1703" i="11"/>
  <c r="K1702" i="11"/>
  <c r="K1701" i="11"/>
  <c r="K1700" i="11"/>
  <c r="K1699" i="11"/>
  <c r="K1698" i="11"/>
  <c r="K1697" i="11"/>
  <c r="K1696" i="11"/>
  <c r="K1695" i="11"/>
  <c r="K1694" i="11"/>
  <c r="K1693" i="11"/>
  <c r="K1692" i="11"/>
  <c r="K1691" i="11"/>
  <c r="K1690" i="11"/>
  <c r="K1689" i="11"/>
  <c r="K1688" i="11"/>
  <c r="K1687" i="11"/>
  <c r="K1686" i="11"/>
  <c r="K1685" i="11"/>
  <c r="K1684" i="11"/>
  <c r="K1683" i="11"/>
  <c r="K1682" i="11"/>
  <c r="K1681" i="11"/>
  <c r="K1680" i="11"/>
  <c r="K1679" i="11"/>
  <c r="K1678" i="11"/>
  <c r="K1677" i="11"/>
  <c r="K1676" i="11"/>
  <c r="K1675" i="11"/>
  <c r="K1674" i="11"/>
  <c r="K1673" i="11"/>
  <c r="K1672" i="11"/>
  <c r="K1671" i="11"/>
  <c r="K1670" i="11"/>
  <c r="K1669" i="11"/>
  <c r="K1668" i="11"/>
  <c r="K1667" i="11"/>
  <c r="K1666" i="11"/>
  <c r="K1665" i="11"/>
  <c r="K1664" i="11"/>
  <c r="K1663" i="11"/>
  <c r="K1662" i="11"/>
  <c r="K1661" i="11"/>
  <c r="K1660" i="11"/>
  <c r="K1659" i="11"/>
  <c r="K1658" i="11"/>
  <c r="K1657" i="11"/>
  <c r="K1656" i="11"/>
  <c r="K1655" i="11"/>
  <c r="K1654" i="11"/>
  <c r="K1653" i="11"/>
  <c r="K1652" i="11"/>
  <c r="K1651" i="11"/>
  <c r="K1650" i="11"/>
  <c r="K1649" i="11"/>
  <c r="K1648" i="11"/>
  <c r="K1647" i="11"/>
  <c r="K1646" i="11"/>
  <c r="K1645" i="11"/>
  <c r="K1644" i="11"/>
  <c r="K1643" i="11"/>
  <c r="K1642" i="11"/>
  <c r="K1641" i="11"/>
  <c r="K1640" i="11"/>
  <c r="K1639" i="11"/>
  <c r="K1638" i="11"/>
  <c r="K1637" i="11"/>
  <c r="K1636" i="11"/>
  <c r="K1635" i="11"/>
  <c r="K1634" i="11"/>
  <c r="K1633" i="11"/>
  <c r="K1632" i="11"/>
  <c r="K1631" i="11"/>
  <c r="K1630" i="11"/>
  <c r="K1629" i="11"/>
  <c r="K1628" i="11"/>
  <c r="K1627" i="11"/>
  <c r="K1626" i="11"/>
  <c r="K1625" i="11"/>
  <c r="K1624" i="11"/>
  <c r="K1623" i="11"/>
  <c r="K1622" i="11"/>
  <c r="K1621" i="11"/>
  <c r="K1620" i="11"/>
  <c r="K1619" i="11"/>
  <c r="K1618" i="11"/>
  <c r="K1617" i="11"/>
  <c r="K1616" i="11"/>
  <c r="K1615" i="11"/>
  <c r="K1614" i="11"/>
  <c r="K1613" i="11"/>
  <c r="K1612" i="11"/>
  <c r="K1611" i="11"/>
  <c r="K1610" i="11"/>
  <c r="K1609" i="11"/>
  <c r="K1608" i="11"/>
  <c r="K1607" i="11"/>
  <c r="K1606" i="11"/>
  <c r="K1605" i="11"/>
  <c r="K1604" i="11"/>
  <c r="K1603" i="11"/>
  <c r="K1602" i="11"/>
  <c r="K1601" i="11"/>
  <c r="K1600" i="11"/>
  <c r="K1599" i="11"/>
  <c r="K1598" i="11"/>
  <c r="K1597" i="11"/>
  <c r="K1596" i="11"/>
  <c r="K1595" i="11"/>
  <c r="K1594" i="11"/>
  <c r="K1593" i="11"/>
  <c r="K1592" i="11"/>
  <c r="K1591" i="11"/>
  <c r="K1590" i="11"/>
  <c r="K1589" i="11"/>
  <c r="K1588" i="11"/>
  <c r="K1587" i="11"/>
  <c r="K1586" i="11"/>
  <c r="K1585" i="11"/>
  <c r="K1584" i="11"/>
  <c r="K1583" i="11"/>
  <c r="K1582" i="11"/>
  <c r="K1581" i="11"/>
  <c r="K1580" i="11"/>
  <c r="K1579" i="11"/>
  <c r="K1578" i="11"/>
  <c r="K1577" i="11"/>
  <c r="K1576" i="11"/>
  <c r="K1575" i="11"/>
  <c r="K1574" i="11"/>
  <c r="K1573" i="11"/>
  <c r="K1572" i="11"/>
  <c r="K1571" i="11"/>
  <c r="K1570" i="11"/>
  <c r="K1569" i="11"/>
  <c r="K1568" i="11"/>
  <c r="K1567" i="11"/>
  <c r="K1566" i="11"/>
  <c r="K1565" i="11"/>
  <c r="K1564" i="11"/>
  <c r="K1563" i="11"/>
  <c r="K1562" i="11"/>
  <c r="K1561" i="11"/>
  <c r="K1560" i="11"/>
  <c r="K1559" i="11"/>
  <c r="K1558" i="11"/>
  <c r="K1557" i="11"/>
  <c r="K1556" i="11"/>
  <c r="K1555" i="11"/>
  <c r="K1554" i="11"/>
  <c r="K1553" i="11"/>
  <c r="K1552" i="11"/>
  <c r="K1551" i="11"/>
  <c r="K1550" i="11"/>
  <c r="K1549" i="11"/>
  <c r="K1548" i="11"/>
  <c r="K1547" i="11"/>
  <c r="K1546" i="11"/>
  <c r="K1545" i="11"/>
  <c r="K1544" i="11"/>
  <c r="K1543" i="11"/>
  <c r="K1542" i="11"/>
  <c r="K1541" i="11"/>
  <c r="K1540" i="11"/>
  <c r="K1539" i="11"/>
  <c r="K1538" i="11"/>
  <c r="K1537" i="11"/>
  <c r="K1536" i="11"/>
  <c r="K1535" i="11"/>
  <c r="K1534" i="11"/>
  <c r="K1533" i="11"/>
  <c r="K1532" i="11"/>
  <c r="K1531" i="11"/>
  <c r="K1530" i="11"/>
  <c r="K1529" i="11"/>
  <c r="K1528" i="11"/>
  <c r="K1527" i="11"/>
  <c r="K1526" i="11"/>
  <c r="K1525" i="11"/>
  <c r="K1524" i="11"/>
  <c r="K1523" i="11"/>
  <c r="K1522" i="11"/>
  <c r="K1521" i="11"/>
  <c r="K1520" i="11"/>
  <c r="K1519" i="11"/>
  <c r="K1518" i="11"/>
  <c r="K1517" i="11"/>
  <c r="K1516" i="11"/>
  <c r="K1515" i="11"/>
  <c r="K1514" i="11"/>
  <c r="K1513" i="11"/>
  <c r="K1512" i="11"/>
  <c r="K1511" i="11"/>
  <c r="K1510" i="11"/>
  <c r="K1509" i="11"/>
  <c r="K1508" i="11"/>
  <c r="K1507" i="11"/>
  <c r="K1506" i="11"/>
  <c r="K1505" i="11"/>
  <c r="K1504" i="11"/>
  <c r="K1503" i="11"/>
  <c r="K1502" i="11"/>
  <c r="K1501" i="11"/>
  <c r="K1500" i="11"/>
  <c r="K1499" i="11"/>
  <c r="K1498" i="11"/>
  <c r="K1497" i="11"/>
  <c r="K1496" i="11"/>
  <c r="K1495" i="11"/>
  <c r="K1494" i="11"/>
  <c r="K1493" i="11"/>
  <c r="K1492" i="11"/>
  <c r="K1491" i="11"/>
  <c r="K1490" i="11"/>
  <c r="K1489" i="11"/>
  <c r="K1488" i="11"/>
  <c r="K1487" i="11"/>
  <c r="K1486" i="11"/>
  <c r="K1485" i="11"/>
  <c r="K1484" i="11"/>
  <c r="K1483" i="11"/>
  <c r="K1482" i="11"/>
  <c r="K1481" i="11"/>
  <c r="K1480" i="11"/>
  <c r="K1479" i="11"/>
  <c r="K1478" i="11"/>
  <c r="K1477" i="11"/>
  <c r="K1476" i="11"/>
  <c r="K1475" i="11"/>
  <c r="K1474" i="11"/>
  <c r="K1473" i="11"/>
  <c r="K1472" i="11"/>
  <c r="K1471" i="11"/>
  <c r="K1470" i="11"/>
  <c r="K1469" i="11"/>
  <c r="K1468" i="11"/>
  <c r="K1467" i="11"/>
  <c r="K1466" i="11"/>
  <c r="K1465" i="11"/>
  <c r="K1464" i="11"/>
  <c r="K1463" i="11"/>
  <c r="K1462" i="11"/>
  <c r="K1461" i="11"/>
  <c r="K1460" i="11"/>
  <c r="K1459" i="11"/>
  <c r="K1458" i="11"/>
  <c r="K1457" i="11"/>
  <c r="K1456" i="11"/>
  <c r="K1455" i="11"/>
  <c r="K1454" i="11"/>
  <c r="K1453" i="11"/>
  <c r="K1452" i="11"/>
  <c r="K1451" i="11"/>
  <c r="K1450" i="11"/>
  <c r="K1449" i="11"/>
  <c r="K1448" i="11"/>
  <c r="K1447" i="11"/>
  <c r="K1446" i="11"/>
  <c r="K1445" i="11"/>
  <c r="K1444" i="11"/>
  <c r="K1443" i="11"/>
  <c r="K1442" i="11"/>
  <c r="K1441" i="11"/>
  <c r="K1440" i="11"/>
  <c r="K1439" i="11"/>
  <c r="K1438" i="11"/>
  <c r="K1437" i="11"/>
  <c r="K1436" i="11"/>
  <c r="K1435" i="11"/>
  <c r="K1434" i="11"/>
  <c r="K1433" i="11"/>
  <c r="K1432" i="11"/>
  <c r="K1431" i="11"/>
  <c r="K1430" i="11"/>
  <c r="K1429" i="11"/>
  <c r="K1428" i="11"/>
  <c r="K1427" i="11"/>
  <c r="K1426" i="11"/>
  <c r="K1425" i="11"/>
  <c r="K1424" i="11"/>
  <c r="K1423" i="11"/>
  <c r="K1422" i="11"/>
  <c r="K1421" i="11"/>
  <c r="K1420" i="11"/>
  <c r="K1419" i="11"/>
  <c r="K1418" i="11"/>
  <c r="K1417" i="11"/>
  <c r="K1416" i="11"/>
  <c r="K1415" i="11"/>
  <c r="K1414" i="11"/>
  <c r="K1413" i="11"/>
  <c r="K1412" i="11"/>
  <c r="K1411" i="11"/>
  <c r="K1410" i="11"/>
  <c r="K1409" i="11"/>
  <c r="K1408" i="11"/>
  <c r="K1407" i="11"/>
  <c r="K1406" i="11"/>
  <c r="K1405" i="11"/>
  <c r="K1404" i="11"/>
  <c r="K1403" i="11"/>
  <c r="K1402" i="11"/>
  <c r="K1401" i="11"/>
  <c r="K1400" i="11"/>
  <c r="K1399" i="11"/>
  <c r="K1398" i="11"/>
  <c r="K1397" i="11"/>
  <c r="K1396" i="11"/>
  <c r="K1395" i="11"/>
  <c r="K1394" i="11"/>
  <c r="K1393" i="11"/>
  <c r="K1392" i="11"/>
  <c r="K1391" i="11"/>
  <c r="K1390" i="11"/>
  <c r="K1389" i="11"/>
  <c r="K1388" i="11"/>
  <c r="K1387" i="11"/>
  <c r="K1386" i="11"/>
  <c r="K1385" i="11"/>
  <c r="K1384" i="11"/>
  <c r="K1383" i="11"/>
  <c r="K1382" i="11"/>
  <c r="K1381" i="11"/>
  <c r="K1380" i="11"/>
  <c r="K1379" i="11"/>
  <c r="K1378" i="11"/>
  <c r="K1377" i="11"/>
  <c r="K1376" i="11"/>
  <c r="K1375" i="11"/>
  <c r="K1374" i="11"/>
  <c r="K1373" i="11"/>
  <c r="K1372" i="11"/>
  <c r="K1371" i="11"/>
  <c r="K1370" i="11"/>
  <c r="K1369" i="11"/>
  <c r="K1368" i="11"/>
  <c r="K1367" i="11"/>
  <c r="K1366" i="11"/>
  <c r="K1365" i="11"/>
  <c r="K1364" i="11"/>
  <c r="K1363" i="11"/>
  <c r="K1362" i="11"/>
  <c r="K1361" i="11"/>
  <c r="K1360" i="11"/>
  <c r="K1359" i="11"/>
  <c r="K1358" i="11"/>
  <c r="K1357" i="11"/>
  <c r="K1356" i="11"/>
  <c r="K1355" i="11"/>
  <c r="K1354" i="11"/>
  <c r="K1353" i="11"/>
  <c r="K1352" i="11"/>
  <c r="K1351" i="11"/>
  <c r="K1350" i="11"/>
  <c r="K1349" i="11"/>
  <c r="K1348" i="11"/>
  <c r="K1347" i="11"/>
  <c r="K1346" i="11"/>
  <c r="K1345" i="11"/>
  <c r="K1344" i="11"/>
  <c r="K1343" i="11"/>
  <c r="K1342" i="11"/>
  <c r="K1341" i="11"/>
  <c r="K1340" i="11"/>
  <c r="K1339" i="11"/>
  <c r="K1338" i="11"/>
  <c r="K1337" i="11"/>
  <c r="K1336" i="11"/>
  <c r="K1335" i="11"/>
  <c r="K1334" i="11"/>
  <c r="K1333" i="11"/>
  <c r="K1332" i="11"/>
  <c r="K1331" i="11"/>
  <c r="K1330" i="11"/>
  <c r="K1329" i="11"/>
  <c r="K1328" i="11"/>
  <c r="K1327" i="11"/>
  <c r="K1326" i="11"/>
  <c r="K1325" i="11"/>
  <c r="K1324" i="11"/>
  <c r="K1323" i="11"/>
  <c r="K1322" i="11"/>
  <c r="K1321" i="11"/>
  <c r="K1320" i="11"/>
  <c r="K1319" i="11"/>
  <c r="K1318" i="11"/>
  <c r="K1317" i="11"/>
  <c r="K1316" i="11"/>
  <c r="K1315" i="11"/>
  <c r="K1314" i="11"/>
  <c r="K1313" i="11"/>
  <c r="K1312" i="11"/>
  <c r="K1311" i="11"/>
  <c r="K1310" i="11"/>
  <c r="K1309" i="11"/>
  <c r="K1308" i="11"/>
  <c r="K1307" i="11"/>
  <c r="K1306" i="11"/>
  <c r="K1305" i="11"/>
  <c r="K1304" i="11"/>
  <c r="K1303" i="11"/>
  <c r="K1302" i="11"/>
  <c r="K1301" i="11"/>
  <c r="K1300" i="11"/>
  <c r="K1299" i="11"/>
  <c r="K1298" i="11"/>
  <c r="K1297" i="11"/>
  <c r="K1296" i="11"/>
  <c r="K1295" i="11"/>
  <c r="K1294" i="11"/>
  <c r="K1293" i="11"/>
  <c r="K1292" i="11"/>
  <c r="K1291" i="11"/>
  <c r="K1290" i="11"/>
  <c r="K1289" i="11"/>
  <c r="K1288" i="11"/>
  <c r="K1287" i="11"/>
  <c r="K1286" i="11"/>
  <c r="K1285" i="11"/>
  <c r="K1284" i="11"/>
  <c r="K1283" i="11"/>
  <c r="K1282" i="11"/>
  <c r="K1281" i="11"/>
  <c r="K1280" i="11"/>
  <c r="K1279" i="11"/>
  <c r="K1278" i="11"/>
  <c r="K1277" i="11"/>
  <c r="K1276" i="11"/>
  <c r="K1275" i="11"/>
  <c r="K1274" i="11"/>
  <c r="K1273" i="11"/>
  <c r="K1272" i="11"/>
  <c r="K1271" i="11"/>
  <c r="K1270" i="11"/>
  <c r="K1269" i="11"/>
  <c r="K1268" i="11"/>
  <c r="K1267" i="11"/>
  <c r="K1266" i="11"/>
  <c r="K1265" i="11"/>
  <c r="K1264" i="11"/>
  <c r="K1263" i="11"/>
  <c r="K1262" i="11"/>
  <c r="K1261" i="11"/>
  <c r="K1260" i="11"/>
  <c r="K1259" i="11"/>
  <c r="K1258" i="11"/>
  <c r="K1257" i="11"/>
  <c r="K1256" i="11"/>
  <c r="K1255" i="11"/>
  <c r="K1254" i="11"/>
  <c r="K1253" i="11"/>
  <c r="K1252" i="11"/>
  <c r="K1251" i="11"/>
  <c r="K1250" i="11"/>
  <c r="K1249" i="11"/>
  <c r="K1248" i="11"/>
  <c r="K1247" i="11"/>
  <c r="K1246" i="11"/>
  <c r="K1245" i="11"/>
  <c r="K1244" i="11"/>
  <c r="K1243" i="11"/>
  <c r="K1242" i="11"/>
  <c r="K1241" i="11"/>
  <c r="K1240" i="11"/>
  <c r="K1239" i="11"/>
  <c r="K1238" i="11"/>
  <c r="K1237" i="11"/>
  <c r="K1236" i="11"/>
  <c r="K1235" i="11"/>
  <c r="K1234" i="11"/>
  <c r="K1233" i="11"/>
  <c r="K1232" i="11"/>
  <c r="K1231" i="11"/>
  <c r="K1230" i="11"/>
  <c r="K1229" i="11"/>
  <c r="K1228" i="11"/>
  <c r="K1227" i="11"/>
  <c r="K1226" i="11"/>
  <c r="K1225" i="11"/>
  <c r="K1224" i="11"/>
  <c r="K1223" i="11"/>
  <c r="K1222" i="11"/>
  <c r="K1221" i="11"/>
  <c r="K1220" i="11"/>
  <c r="K1219" i="11"/>
  <c r="K1218" i="11"/>
  <c r="K1217" i="11"/>
  <c r="K1216" i="11"/>
  <c r="K1215" i="11"/>
  <c r="K1214" i="11"/>
  <c r="K1213" i="11"/>
  <c r="K1212" i="11"/>
  <c r="K1211" i="11"/>
  <c r="K1210" i="11"/>
  <c r="K1209" i="11"/>
  <c r="K1208" i="11"/>
  <c r="K1207" i="11"/>
  <c r="K1206" i="11"/>
  <c r="K1205" i="11"/>
  <c r="K1204" i="11"/>
  <c r="K1203" i="11"/>
  <c r="K1202" i="11"/>
  <c r="K1201" i="11"/>
  <c r="K1200" i="11"/>
  <c r="K1199" i="11"/>
  <c r="K1198" i="11"/>
  <c r="K1197" i="11"/>
  <c r="K1196" i="11"/>
  <c r="K1195" i="11"/>
  <c r="K1194" i="11"/>
  <c r="K1193" i="11"/>
  <c r="K1192" i="11"/>
  <c r="K1191" i="11"/>
  <c r="K1190" i="11"/>
  <c r="K1189" i="11"/>
  <c r="K1188" i="11"/>
  <c r="K1187" i="11"/>
  <c r="K1186" i="11"/>
  <c r="K1185" i="11"/>
  <c r="K1184" i="11"/>
  <c r="K1183" i="11"/>
  <c r="K1182" i="11"/>
  <c r="K1181" i="11"/>
  <c r="K1180" i="11"/>
  <c r="K1179" i="11"/>
  <c r="K1178" i="11"/>
  <c r="K1177" i="11"/>
  <c r="K1176" i="11"/>
  <c r="K1175" i="11"/>
  <c r="K1174" i="11"/>
  <c r="K1173" i="11"/>
  <c r="K1172" i="11"/>
  <c r="K1171" i="11"/>
  <c r="K1170" i="11"/>
  <c r="K1169" i="11"/>
  <c r="K1168" i="11"/>
  <c r="K1167" i="11"/>
  <c r="K1166" i="11"/>
  <c r="K1165" i="11"/>
  <c r="K1164" i="11"/>
  <c r="K1163" i="11"/>
  <c r="K1162" i="11"/>
  <c r="K1161" i="11"/>
  <c r="K1160" i="11"/>
  <c r="K1159" i="11"/>
  <c r="K1158" i="11"/>
  <c r="K1157" i="11"/>
  <c r="K1156" i="11"/>
  <c r="K1155" i="11"/>
  <c r="K1154" i="11"/>
  <c r="K1153" i="11"/>
  <c r="K1152" i="11"/>
  <c r="K1151" i="11"/>
  <c r="K1150" i="11"/>
  <c r="K1149" i="11"/>
  <c r="K1148" i="11"/>
  <c r="K1147" i="11"/>
  <c r="K1146" i="11"/>
  <c r="K1145" i="11"/>
  <c r="K1144" i="11"/>
  <c r="K1143" i="11"/>
  <c r="K1142" i="11"/>
  <c r="K1141" i="11"/>
  <c r="K1140" i="11"/>
  <c r="K1139" i="11"/>
  <c r="K1138" i="11"/>
  <c r="K1137" i="11"/>
  <c r="K1136" i="11"/>
  <c r="K1135" i="11"/>
  <c r="K1134" i="11"/>
  <c r="K1133" i="11"/>
  <c r="K1132" i="11"/>
  <c r="K1131" i="11"/>
  <c r="K1130" i="11"/>
  <c r="K1129" i="11"/>
  <c r="K1128" i="11"/>
  <c r="K1127" i="11"/>
  <c r="K1126" i="11"/>
  <c r="K1125" i="11"/>
  <c r="K1124" i="11"/>
  <c r="K1123" i="11"/>
  <c r="K1122" i="11"/>
  <c r="K1121" i="11"/>
  <c r="K1120" i="11"/>
  <c r="K1119" i="11"/>
  <c r="K1118" i="11"/>
  <c r="K1117" i="11"/>
  <c r="K1116" i="11"/>
  <c r="K1115" i="11"/>
  <c r="K1114" i="11"/>
  <c r="K1113" i="11"/>
  <c r="K1112" i="11"/>
  <c r="K1111" i="11"/>
  <c r="K1110" i="11"/>
  <c r="K1109" i="11"/>
  <c r="K1108" i="11"/>
  <c r="K1107" i="11"/>
  <c r="K1106" i="11"/>
  <c r="K1105" i="11"/>
  <c r="K1104" i="11"/>
  <c r="K1103" i="11"/>
  <c r="K1102" i="11"/>
  <c r="K1101" i="11"/>
  <c r="K1100" i="11"/>
  <c r="K1099" i="11"/>
  <c r="K1098" i="11"/>
  <c r="K1097" i="11"/>
  <c r="K1096" i="11"/>
  <c r="K1095" i="11"/>
  <c r="K1094" i="11"/>
  <c r="K1093" i="11"/>
  <c r="K1092" i="11"/>
  <c r="K1091" i="11"/>
  <c r="K1090" i="11"/>
  <c r="K1089" i="11"/>
  <c r="K1088" i="11"/>
  <c r="K1087" i="11"/>
  <c r="K1086" i="11"/>
  <c r="K1085" i="11"/>
  <c r="K1084" i="11"/>
  <c r="K1083" i="11"/>
  <c r="K1082" i="11"/>
  <c r="K1081" i="11"/>
  <c r="K1080" i="11"/>
  <c r="K1079" i="11"/>
  <c r="K1078" i="11"/>
  <c r="K1077" i="11"/>
  <c r="K1076" i="11"/>
  <c r="K1075" i="11"/>
  <c r="K1074" i="11"/>
  <c r="K1073" i="11"/>
  <c r="K1072" i="11"/>
  <c r="K1071" i="11"/>
  <c r="K1070" i="11"/>
  <c r="K1069" i="11"/>
  <c r="K1068" i="11"/>
  <c r="K1067" i="11"/>
  <c r="K1066" i="11"/>
  <c r="K1065" i="11"/>
  <c r="K1064" i="11"/>
  <c r="K1063" i="11"/>
  <c r="K1062" i="11"/>
  <c r="K1061" i="11"/>
  <c r="K1060" i="11"/>
  <c r="K1059" i="11"/>
  <c r="K1058" i="11"/>
  <c r="K1057" i="11"/>
  <c r="K1056" i="11"/>
  <c r="K1055" i="11"/>
  <c r="K1054" i="11"/>
  <c r="K1053" i="11"/>
  <c r="K1052" i="11"/>
  <c r="K1051" i="11"/>
  <c r="K1050" i="11"/>
  <c r="K1049" i="11"/>
  <c r="K1048" i="11"/>
  <c r="K1047" i="11"/>
  <c r="K1046" i="11"/>
  <c r="K1045" i="11"/>
  <c r="K1044" i="11"/>
  <c r="K1043" i="11"/>
  <c r="K1042" i="11"/>
  <c r="K1041" i="11"/>
  <c r="K1040" i="11"/>
  <c r="K1039" i="11"/>
  <c r="K1038" i="11"/>
  <c r="K1037" i="11"/>
  <c r="K1036" i="11"/>
  <c r="K1035" i="11"/>
  <c r="K1034" i="11"/>
  <c r="K1033" i="11"/>
  <c r="K1032" i="11"/>
  <c r="K1031" i="11"/>
  <c r="K1030" i="11"/>
  <c r="K1029" i="11"/>
  <c r="K1028" i="11"/>
  <c r="K1027" i="11"/>
  <c r="K1026" i="11"/>
  <c r="K1025" i="11"/>
  <c r="K1024" i="11"/>
  <c r="K1023" i="11"/>
  <c r="K1022" i="11"/>
  <c r="K1021" i="11"/>
  <c r="K1020" i="11"/>
  <c r="K1019" i="11"/>
  <c r="K1018" i="11"/>
  <c r="K1017" i="11"/>
  <c r="K1016" i="11"/>
  <c r="K1015" i="11"/>
  <c r="K1014" i="11"/>
  <c r="K1013" i="11"/>
  <c r="K1012" i="11"/>
  <c r="K1011" i="11"/>
  <c r="K1010" i="11"/>
  <c r="K1009" i="11"/>
  <c r="K1008" i="11"/>
  <c r="K1007" i="11"/>
  <c r="K1006" i="11"/>
  <c r="K1005" i="11"/>
  <c r="K1004" i="11"/>
  <c r="K1003" i="11"/>
  <c r="K1002" i="11"/>
  <c r="K1001" i="11"/>
  <c r="K1000" i="11"/>
  <c r="K999" i="11"/>
  <c r="K998" i="11"/>
  <c r="K997" i="11"/>
  <c r="K996" i="11"/>
  <c r="K995" i="11"/>
  <c r="K994" i="11"/>
  <c r="K993" i="11"/>
  <c r="K992" i="11"/>
  <c r="K991" i="11"/>
  <c r="K990" i="11"/>
  <c r="K989" i="11"/>
  <c r="K988" i="11"/>
  <c r="K987" i="11"/>
  <c r="K986" i="11"/>
  <c r="K985" i="11"/>
  <c r="K984" i="11"/>
  <c r="K983" i="11"/>
  <c r="K982" i="11"/>
  <c r="K981" i="11"/>
  <c r="K980" i="11"/>
  <c r="K979" i="11"/>
  <c r="K978" i="11"/>
  <c r="K977" i="11"/>
  <c r="K976" i="11"/>
  <c r="K975" i="11"/>
  <c r="K974" i="11"/>
  <c r="K973" i="11"/>
  <c r="K972" i="11"/>
  <c r="K971" i="11"/>
  <c r="K970" i="11"/>
  <c r="K969" i="11"/>
  <c r="K968" i="11"/>
  <c r="K967" i="11"/>
  <c r="K966" i="11"/>
  <c r="K965" i="11"/>
  <c r="K964" i="11"/>
  <c r="K963" i="11"/>
  <c r="K962" i="11"/>
  <c r="K961" i="11"/>
  <c r="K960" i="11"/>
  <c r="K959" i="11"/>
  <c r="K958" i="11"/>
  <c r="K957" i="11"/>
  <c r="K956" i="11"/>
  <c r="K955" i="11"/>
  <c r="K954" i="11"/>
  <c r="K953" i="11"/>
  <c r="K952" i="11"/>
  <c r="K951" i="11"/>
  <c r="K950" i="11"/>
  <c r="K949" i="11"/>
  <c r="K948" i="11"/>
  <c r="K947" i="11"/>
  <c r="K946" i="11"/>
  <c r="K945" i="11"/>
  <c r="K944" i="11"/>
  <c r="K943" i="11"/>
  <c r="K942" i="11"/>
  <c r="K941" i="11"/>
  <c r="K940" i="11"/>
  <c r="K939" i="11"/>
  <c r="K938" i="11"/>
  <c r="K937" i="11"/>
  <c r="K936" i="11"/>
  <c r="K935" i="11"/>
  <c r="K934" i="11"/>
  <c r="K933" i="11"/>
  <c r="K932" i="11"/>
  <c r="K931" i="11"/>
  <c r="K930" i="11"/>
  <c r="K929" i="11"/>
  <c r="K928" i="11"/>
  <c r="K927" i="11"/>
  <c r="K926" i="11"/>
  <c r="K925" i="11"/>
  <c r="K924" i="11"/>
  <c r="K923" i="11"/>
  <c r="K922" i="11"/>
  <c r="K921" i="11"/>
  <c r="K920" i="11"/>
  <c r="K919" i="11"/>
  <c r="K918" i="11"/>
  <c r="K917" i="11"/>
  <c r="K916" i="11"/>
  <c r="K915" i="11"/>
  <c r="K914" i="11"/>
  <c r="K913" i="11"/>
  <c r="K912" i="11"/>
  <c r="K911" i="11"/>
  <c r="K910" i="11"/>
  <c r="K909" i="11"/>
  <c r="K908" i="11"/>
  <c r="K907" i="11"/>
  <c r="K906" i="11"/>
  <c r="K905" i="11"/>
  <c r="K904" i="11"/>
  <c r="K903" i="11"/>
  <c r="K902" i="11"/>
  <c r="K901" i="11"/>
  <c r="K900" i="11"/>
  <c r="K899" i="11"/>
  <c r="K898" i="11"/>
  <c r="K897" i="11"/>
  <c r="K896" i="11"/>
  <c r="K895" i="11"/>
  <c r="K894" i="11"/>
  <c r="K893" i="11"/>
  <c r="K892" i="11"/>
  <c r="K891" i="11"/>
  <c r="K890" i="11"/>
  <c r="K889" i="11"/>
  <c r="K888" i="11"/>
  <c r="K887" i="11"/>
  <c r="K886" i="11"/>
  <c r="K885" i="11"/>
  <c r="K884" i="11"/>
  <c r="K883" i="11"/>
  <c r="K882" i="11"/>
  <c r="K881" i="11"/>
  <c r="K880" i="11"/>
  <c r="K879" i="11"/>
  <c r="K878" i="11"/>
  <c r="K877" i="11"/>
  <c r="K876" i="11"/>
  <c r="K875" i="11"/>
  <c r="K874" i="11"/>
  <c r="K873" i="11"/>
  <c r="K872" i="11"/>
  <c r="K871" i="11"/>
  <c r="K870" i="11"/>
  <c r="K869" i="11"/>
  <c r="K868" i="11"/>
  <c r="K867" i="11"/>
  <c r="K866" i="11"/>
  <c r="K865" i="11"/>
  <c r="K864" i="11"/>
  <c r="K863" i="11"/>
  <c r="K862" i="11"/>
  <c r="K861" i="11"/>
  <c r="K860" i="11"/>
  <c r="K859" i="11"/>
  <c r="K858" i="11"/>
  <c r="K857" i="11"/>
  <c r="K856" i="11"/>
  <c r="K855" i="11"/>
  <c r="K854" i="11"/>
  <c r="K853" i="11"/>
  <c r="K852" i="11"/>
  <c r="K851" i="11"/>
  <c r="K850" i="11"/>
  <c r="K849" i="11"/>
  <c r="K848" i="11"/>
  <c r="K847" i="11"/>
  <c r="K846" i="11"/>
  <c r="K845" i="11"/>
  <c r="K844" i="11"/>
  <c r="K843" i="11"/>
  <c r="K842" i="11"/>
  <c r="K841" i="11"/>
  <c r="K840" i="11"/>
  <c r="K839" i="11"/>
  <c r="K838" i="11"/>
  <c r="K837" i="11"/>
  <c r="K836" i="11"/>
  <c r="K835" i="11"/>
  <c r="K834" i="11"/>
  <c r="K833" i="11"/>
  <c r="K832" i="11"/>
  <c r="K831" i="11"/>
  <c r="K830" i="11"/>
  <c r="K829" i="11"/>
  <c r="K828" i="11"/>
  <c r="K827" i="11"/>
  <c r="K826" i="11"/>
  <c r="K825" i="11"/>
  <c r="K824" i="11"/>
  <c r="K823" i="11"/>
  <c r="K822" i="11"/>
  <c r="K821" i="11"/>
  <c r="K820" i="11"/>
  <c r="K819" i="11"/>
  <c r="K818" i="11"/>
  <c r="K817" i="11"/>
  <c r="K816" i="11"/>
  <c r="K815" i="11"/>
  <c r="K814" i="11"/>
  <c r="K813" i="11"/>
  <c r="K812" i="11"/>
  <c r="K811" i="11"/>
  <c r="K810" i="11"/>
  <c r="K809" i="11"/>
  <c r="K808" i="11"/>
  <c r="K807" i="11"/>
  <c r="K806" i="11"/>
  <c r="K805" i="11"/>
  <c r="K804" i="11"/>
  <c r="K803" i="11"/>
  <c r="K802" i="11"/>
  <c r="K801" i="11"/>
  <c r="K800" i="11"/>
  <c r="K799" i="11"/>
  <c r="K798" i="11"/>
  <c r="K797" i="11"/>
  <c r="K796" i="11"/>
  <c r="K795" i="11"/>
  <c r="K794" i="11"/>
  <c r="K793" i="11"/>
  <c r="K792" i="11"/>
  <c r="K791" i="11"/>
  <c r="K790" i="11"/>
  <c r="K789" i="11"/>
  <c r="K788" i="11"/>
  <c r="K787" i="11"/>
  <c r="K786" i="11"/>
  <c r="K785" i="11"/>
  <c r="K784" i="11"/>
  <c r="K783" i="11"/>
  <c r="K782" i="11"/>
  <c r="K781" i="11"/>
  <c r="K780" i="11"/>
  <c r="K779" i="11"/>
  <c r="K778" i="11"/>
  <c r="K777" i="11"/>
  <c r="K776" i="11"/>
  <c r="K775" i="11"/>
  <c r="K774" i="11"/>
  <c r="K773" i="11"/>
  <c r="K772" i="11"/>
  <c r="K771" i="11"/>
  <c r="K770" i="11"/>
  <c r="K769" i="11"/>
  <c r="K768" i="11"/>
  <c r="K767" i="11"/>
  <c r="K766" i="11"/>
  <c r="K765" i="11"/>
  <c r="K764" i="11"/>
  <c r="K763" i="11"/>
  <c r="K762" i="11"/>
  <c r="K761" i="11"/>
  <c r="K760" i="11"/>
  <c r="K759" i="11"/>
  <c r="K758" i="11"/>
  <c r="K757" i="11"/>
  <c r="K756" i="11"/>
  <c r="K755" i="11"/>
  <c r="K754" i="11"/>
  <c r="K753" i="11"/>
  <c r="K752" i="11"/>
  <c r="K751" i="11"/>
  <c r="K750" i="11"/>
  <c r="K749" i="11"/>
  <c r="K748" i="11"/>
  <c r="K747" i="11"/>
  <c r="K746" i="11"/>
  <c r="K745" i="11"/>
  <c r="K744" i="11"/>
  <c r="K743" i="11"/>
  <c r="K742" i="11"/>
  <c r="K741" i="11"/>
  <c r="K740" i="11"/>
  <c r="K739" i="11"/>
  <c r="K738" i="11"/>
  <c r="K737" i="11"/>
  <c r="K736" i="11"/>
  <c r="K735" i="11"/>
  <c r="K734" i="11"/>
  <c r="K733" i="11"/>
  <c r="K732" i="11"/>
  <c r="K731" i="11"/>
  <c r="K730" i="11"/>
  <c r="K729" i="11"/>
  <c r="K728" i="11"/>
  <c r="K727" i="11"/>
  <c r="K726" i="11"/>
  <c r="K725" i="11"/>
  <c r="K724" i="11"/>
  <c r="K723" i="11"/>
  <c r="K722" i="11"/>
  <c r="K721" i="11"/>
  <c r="K720" i="11"/>
  <c r="K719" i="11"/>
  <c r="K718" i="11"/>
  <c r="K717" i="11"/>
  <c r="L717" i="11" s="1"/>
  <c r="K716" i="11"/>
  <c r="K715" i="11"/>
  <c r="K714" i="11"/>
  <c r="K713" i="11"/>
  <c r="K712" i="11"/>
  <c r="K711" i="11"/>
  <c r="K710" i="11"/>
  <c r="K709" i="11"/>
  <c r="K708" i="11"/>
  <c r="K707" i="11"/>
  <c r="K706" i="11"/>
  <c r="K705" i="11"/>
  <c r="K704" i="11"/>
  <c r="K703" i="11"/>
  <c r="K702" i="11"/>
  <c r="K701" i="11"/>
  <c r="K700" i="11"/>
  <c r="K699" i="11"/>
  <c r="K698" i="11"/>
  <c r="K697" i="11"/>
  <c r="K696" i="11"/>
  <c r="K695" i="11"/>
  <c r="K694" i="11"/>
  <c r="K693" i="11"/>
  <c r="K692" i="11"/>
  <c r="K691" i="11"/>
  <c r="K690" i="11"/>
  <c r="K689" i="11"/>
  <c r="K688" i="11"/>
  <c r="K687" i="11"/>
  <c r="K686" i="11"/>
  <c r="K685" i="11"/>
  <c r="K684" i="11"/>
  <c r="K683" i="11"/>
  <c r="K682" i="11"/>
  <c r="K681" i="11"/>
  <c r="K680" i="11"/>
  <c r="K679" i="11"/>
  <c r="K678" i="11"/>
  <c r="K677" i="11"/>
  <c r="K676" i="11"/>
  <c r="K675" i="11"/>
  <c r="K674" i="11"/>
  <c r="K673" i="11"/>
  <c r="K672" i="11"/>
  <c r="K671" i="11"/>
  <c r="K670" i="11"/>
  <c r="K669" i="11"/>
  <c r="K668" i="11"/>
  <c r="K667" i="11"/>
  <c r="K666" i="11"/>
  <c r="K665" i="11"/>
  <c r="K664" i="11"/>
  <c r="K663" i="11"/>
  <c r="K662" i="11"/>
  <c r="K661" i="11"/>
  <c r="K660" i="11"/>
  <c r="K659" i="11"/>
  <c r="K658" i="11"/>
  <c r="K657" i="11"/>
  <c r="K656" i="11"/>
  <c r="K655" i="11"/>
  <c r="K654" i="11"/>
  <c r="K653" i="11"/>
  <c r="K652" i="11"/>
  <c r="K651" i="11"/>
  <c r="K650" i="11"/>
  <c r="K649" i="11"/>
  <c r="K648" i="11"/>
  <c r="K647" i="11"/>
  <c r="K646" i="11"/>
  <c r="K645" i="11"/>
  <c r="K644" i="11"/>
  <c r="K643" i="11"/>
  <c r="K642" i="11"/>
  <c r="K641" i="11"/>
  <c r="K640" i="11"/>
  <c r="K639" i="11"/>
  <c r="K638" i="11"/>
  <c r="K637" i="11"/>
  <c r="K636" i="11"/>
  <c r="K635" i="11"/>
  <c r="K634" i="11"/>
  <c r="K633" i="11"/>
  <c r="K632" i="11"/>
  <c r="K631" i="11"/>
  <c r="K630" i="11"/>
  <c r="K629" i="11"/>
  <c r="K628" i="11"/>
  <c r="K627" i="11"/>
  <c r="K626" i="11"/>
  <c r="K625" i="11"/>
  <c r="K624" i="11"/>
  <c r="K623" i="11"/>
  <c r="K622" i="11"/>
  <c r="K621" i="11"/>
  <c r="K620" i="11"/>
  <c r="K619" i="11"/>
  <c r="K618" i="11"/>
  <c r="K617" i="11"/>
  <c r="K616" i="11"/>
  <c r="K615" i="11"/>
  <c r="K614" i="11"/>
  <c r="K613" i="11"/>
  <c r="K612" i="11"/>
  <c r="K611" i="11"/>
  <c r="K610" i="11"/>
  <c r="K609" i="11"/>
  <c r="K608" i="11"/>
  <c r="K607" i="11"/>
  <c r="K606" i="11"/>
  <c r="K605" i="11"/>
  <c r="K604" i="11"/>
  <c r="K603" i="11"/>
  <c r="K602" i="11"/>
  <c r="K601" i="11"/>
  <c r="K600" i="11"/>
  <c r="K599" i="11"/>
  <c r="K598" i="11"/>
  <c r="K597" i="11"/>
  <c r="K596" i="11"/>
  <c r="K595" i="11"/>
  <c r="K594" i="11"/>
  <c r="K593" i="11"/>
  <c r="K592" i="11"/>
  <c r="K591" i="11"/>
  <c r="K590" i="11"/>
  <c r="K589" i="11"/>
  <c r="K588" i="11"/>
  <c r="K587" i="11"/>
  <c r="K586" i="11"/>
  <c r="K585" i="11"/>
  <c r="K584" i="11"/>
  <c r="K583" i="11"/>
  <c r="K582" i="11"/>
  <c r="K581" i="11"/>
  <c r="K580" i="11"/>
  <c r="K579" i="11"/>
  <c r="K578" i="11"/>
  <c r="K577" i="11"/>
  <c r="K576" i="11"/>
  <c r="K575" i="11"/>
  <c r="K574" i="11"/>
  <c r="K573" i="11"/>
  <c r="K572" i="11"/>
  <c r="K571" i="11"/>
  <c r="K570" i="11"/>
  <c r="K569" i="11"/>
  <c r="K568" i="11"/>
  <c r="K567" i="11"/>
  <c r="K566" i="11"/>
  <c r="K565" i="11"/>
  <c r="K564" i="11"/>
  <c r="K563" i="11"/>
  <c r="K562" i="11"/>
  <c r="K561" i="11"/>
  <c r="K560" i="11"/>
  <c r="K559" i="11"/>
  <c r="K558" i="11"/>
  <c r="K557" i="11"/>
  <c r="K556" i="11"/>
  <c r="K555" i="11"/>
  <c r="K554" i="11"/>
  <c r="K553" i="11"/>
  <c r="K552" i="11"/>
  <c r="K551" i="11"/>
  <c r="K550" i="11"/>
  <c r="K549" i="11"/>
  <c r="K548" i="11"/>
  <c r="K547" i="11"/>
  <c r="K546" i="11"/>
  <c r="K545" i="11"/>
  <c r="K544" i="11"/>
  <c r="K543" i="11"/>
  <c r="K542" i="11"/>
  <c r="K541" i="11"/>
  <c r="K540" i="11"/>
  <c r="K539" i="11"/>
  <c r="K538" i="11"/>
  <c r="K537" i="11"/>
  <c r="K536" i="11"/>
  <c r="K535" i="11"/>
  <c r="K534" i="11"/>
  <c r="K533" i="11"/>
  <c r="K532" i="11"/>
  <c r="K531" i="11"/>
  <c r="K530" i="11"/>
  <c r="K529" i="11"/>
  <c r="K528" i="11"/>
  <c r="K527" i="11"/>
  <c r="K526" i="11"/>
  <c r="K525" i="11"/>
  <c r="K524" i="11"/>
  <c r="K523" i="11"/>
  <c r="K522" i="11"/>
  <c r="K521" i="11"/>
  <c r="K520" i="11"/>
  <c r="K519" i="11"/>
  <c r="K518" i="11"/>
  <c r="K517" i="11"/>
  <c r="K516" i="11"/>
  <c r="K515" i="11"/>
  <c r="K514" i="11"/>
  <c r="K513" i="11"/>
  <c r="K512" i="11"/>
  <c r="K511" i="11"/>
  <c r="K510" i="11"/>
  <c r="K509" i="11"/>
  <c r="K508" i="11"/>
  <c r="K507" i="11"/>
  <c r="K506" i="11"/>
  <c r="K505" i="11"/>
  <c r="K504" i="11"/>
  <c r="K503" i="11"/>
  <c r="K502" i="11"/>
  <c r="K501" i="11"/>
  <c r="K500" i="11"/>
  <c r="K499" i="11"/>
  <c r="K498" i="11"/>
  <c r="K497" i="11"/>
  <c r="K496" i="11"/>
  <c r="K495" i="11"/>
  <c r="K494" i="11"/>
  <c r="K493" i="11"/>
  <c r="K492" i="11"/>
  <c r="K491" i="11"/>
  <c r="K490" i="11"/>
  <c r="K489" i="11"/>
  <c r="K488" i="11"/>
  <c r="K487" i="11"/>
  <c r="K486" i="11"/>
  <c r="K485" i="11"/>
  <c r="K484" i="11"/>
  <c r="K483" i="11"/>
  <c r="K482" i="11"/>
  <c r="K481" i="11"/>
  <c r="K480" i="11"/>
  <c r="K479" i="11"/>
  <c r="K478" i="11"/>
  <c r="K477" i="11"/>
  <c r="K476" i="11"/>
  <c r="K475" i="11"/>
  <c r="K474" i="11"/>
  <c r="K473" i="11"/>
  <c r="K472" i="11"/>
  <c r="K471" i="11"/>
  <c r="K470" i="11"/>
  <c r="K469" i="11"/>
  <c r="K468" i="11"/>
  <c r="K467" i="11"/>
  <c r="K466" i="11"/>
  <c r="K465" i="11"/>
  <c r="K464" i="11"/>
  <c r="K463" i="11"/>
  <c r="K462" i="11"/>
  <c r="K461" i="11"/>
  <c r="K460" i="11"/>
  <c r="K459" i="11"/>
  <c r="K458" i="11"/>
  <c r="K457" i="11"/>
  <c r="K456" i="11"/>
  <c r="K455" i="11"/>
  <c r="K454" i="11"/>
  <c r="K453" i="11"/>
  <c r="K452" i="11"/>
  <c r="K451" i="11"/>
  <c r="K450" i="11"/>
  <c r="K449" i="11"/>
  <c r="K448" i="11"/>
  <c r="K447" i="11"/>
  <c r="K446" i="11"/>
  <c r="K445" i="11"/>
  <c r="K444" i="11"/>
  <c r="K443" i="11"/>
  <c r="K442" i="11"/>
  <c r="K441" i="11"/>
  <c r="K440" i="11"/>
  <c r="K439" i="11"/>
  <c r="K438" i="11"/>
  <c r="K437" i="11"/>
  <c r="K436" i="11"/>
  <c r="K435" i="11"/>
  <c r="K434" i="11"/>
  <c r="K433" i="11"/>
  <c r="K432" i="11"/>
  <c r="K431" i="11"/>
  <c r="K430" i="11"/>
  <c r="K429" i="11"/>
  <c r="K428" i="11"/>
  <c r="K427" i="11"/>
  <c r="K426" i="1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12" i="11"/>
  <c r="K411" i="11"/>
  <c r="K410" i="11"/>
  <c r="K409" i="11"/>
  <c r="K408" i="11"/>
  <c r="K407" i="11"/>
  <c r="K406" i="11"/>
  <c r="K405" i="11"/>
  <c r="K404" i="11"/>
  <c r="K403" i="11"/>
  <c r="K402" i="11"/>
  <c r="K401" i="11"/>
  <c r="K400" i="11"/>
  <c r="K399" i="11"/>
  <c r="K398" i="11"/>
  <c r="K397" i="11"/>
  <c r="K396" i="11"/>
  <c r="K395" i="11"/>
  <c r="K394" i="11"/>
  <c r="K393" i="11"/>
  <c r="K392" i="11"/>
  <c r="K391" i="11"/>
  <c r="K390" i="11"/>
  <c r="K389" i="11"/>
  <c r="K388" i="11"/>
  <c r="K387" i="11"/>
  <c r="K386" i="11"/>
  <c r="K385" i="11"/>
  <c r="K384" i="11"/>
  <c r="K383" i="11"/>
  <c r="K382" i="11"/>
  <c r="K381" i="11"/>
  <c r="K380" i="11"/>
  <c r="K379" i="11"/>
  <c r="K378" i="11"/>
  <c r="K377" i="11"/>
  <c r="K376" i="11"/>
  <c r="K375" i="11"/>
  <c r="K374" i="11"/>
  <c r="K373" i="11"/>
  <c r="K372" i="11"/>
  <c r="K371" i="11"/>
  <c r="K370" i="11"/>
  <c r="K369" i="11"/>
  <c r="K368" i="11"/>
  <c r="K367" i="11"/>
  <c r="K366" i="11"/>
  <c r="K365" i="11"/>
  <c r="K364" i="11"/>
  <c r="K363" i="11"/>
  <c r="K362" i="11"/>
  <c r="K361" i="11"/>
  <c r="K360" i="11"/>
  <c r="K359" i="1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44" i="11"/>
  <c r="K343" i="11"/>
  <c r="K342" i="11"/>
  <c r="L344" i="11" s="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K325" i="11"/>
  <c r="K324" i="11"/>
  <c r="K323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10" i="11"/>
  <c r="K309" i="11"/>
  <c r="K308" i="11"/>
  <c r="K307" i="11"/>
  <c r="K306" i="11"/>
  <c r="K305" i="11"/>
  <c r="K302" i="11"/>
  <c r="K301" i="11"/>
  <c r="K300" i="11"/>
  <c r="K299" i="11"/>
  <c r="K298" i="11"/>
  <c r="K297" i="11"/>
  <c r="K296" i="11"/>
  <c r="K290" i="11"/>
  <c r="K286" i="11"/>
  <c r="K197" i="11"/>
  <c r="C65" i="11"/>
  <c r="D36" i="20"/>
  <c r="F36" i="20" s="1"/>
  <c r="G2274" i="22"/>
  <c r="G2271" i="22"/>
  <c r="G2268" i="22"/>
  <c r="F2262" i="22"/>
  <c r="E2262" i="22"/>
  <c r="D2262" i="22"/>
  <c r="C2262" i="22"/>
  <c r="G2262" i="22" s="1"/>
  <c r="G2264" i="22" s="1"/>
  <c r="G2248" i="22"/>
  <c r="G2244" i="22"/>
  <c r="G2240" i="22"/>
  <c r="F2234" i="22"/>
  <c r="E2234" i="22"/>
  <c r="D2234" i="22"/>
  <c r="C2234" i="22"/>
  <c r="F2209" i="22"/>
  <c r="E2209" i="22"/>
  <c r="F2200" i="22"/>
  <c r="E2200" i="22"/>
  <c r="G2200" i="22" s="1"/>
  <c r="F2192" i="22"/>
  <c r="E2192" i="22"/>
  <c r="H2183" i="22"/>
  <c r="H2179" i="22"/>
  <c r="H2175" i="22"/>
  <c r="G2169" i="22"/>
  <c r="F2169" i="22"/>
  <c r="E2169" i="22"/>
  <c r="D2169" i="22"/>
  <c r="I2062" i="22"/>
  <c r="I2058" i="22"/>
  <c r="I2054" i="22"/>
  <c r="H2047" i="22"/>
  <c r="G2047" i="22"/>
  <c r="F2047" i="22"/>
  <c r="E2047" i="22"/>
  <c r="D2047" i="22"/>
  <c r="D2048" i="22" s="1"/>
  <c r="H1940" i="22"/>
  <c r="H1936" i="22"/>
  <c r="H1932" i="22"/>
  <c r="G1926" i="22"/>
  <c r="F1926" i="22"/>
  <c r="E1926" i="22"/>
  <c r="D1926" i="22"/>
  <c r="G1763" i="22"/>
  <c r="F1751" i="22"/>
  <c r="K1683" i="22"/>
  <c r="F1682" i="22"/>
  <c r="K1661" i="22"/>
  <c r="I1619" i="22"/>
  <c r="J1613" i="22"/>
  <c r="J1609" i="22"/>
  <c r="J1605" i="22"/>
  <c r="J1599" i="22"/>
  <c r="J1601" i="22" s="1"/>
  <c r="M1584" i="22"/>
  <c r="M1580" i="22"/>
  <c r="M1576" i="22"/>
  <c r="K1572" i="22"/>
  <c r="I1572" i="22"/>
  <c r="G1572" i="22"/>
  <c r="M1570" i="22"/>
  <c r="M1572" i="22" s="1"/>
  <c r="J1565" i="22"/>
  <c r="J1561" i="22"/>
  <c r="J1557" i="22"/>
  <c r="I1551" i="22"/>
  <c r="H1551" i="22"/>
  <c r="G1551" i="22"/>
  <c r="F1551" i="22"/>
  <c r="H1524" i="22"/>
  <c r="H1520" i="22"/>
  <c r="H1518" i="22"/>
  <c r="H1517" i="22"/>
  <c r="I1511" i="22"/>
  <c r="I1507" i="22"/>
  <c r="I1501" i="22"/>
  <c r="I1503" i="22" s="1"/>
  <c r="I1500" i="22"/>
  <c r="I1494" i="22"/>
  <c r="I1490" i="22"/>
  <c r="I1486" i="22"/>
  <c r="I1480" i="22"/>
  <c r="I1482" i="22" s="1"/>
  <c r="H1479" i="22"/>
  <c r="G1479" i="22"/>
  <c r="F1479" i="22"/>
  <c r="E1479" i="22"/>
  <c r="I1424" i="22"/>
  <c r="I1420" i="22"/>
  <c r="I1416" i="22"/>
  <c r="I1410" i="22"/>
  <c r="I1412" i="22" s="1"/>
  <c r="H1409" i="22"/>
  <c r="G1409" i="22"/>
  <c r="F1409" i="22"/>
  <c r="E1409" i="22"/>
  <c r="I1409" i="22" s="1"/>
  <c r="I1351" i="22"/>
  <c r="I1347" i="22"/>
  <c r="I1343" i="22"/>
  <c r="I1339" i="22"/>
  <c r="I1335" i="22"/>
  <c r="H1335" i="22"/>
  <c r="G1335" i="22"/>
  <c r="F1335" i="22"/>
  <c r="E1335" i="22"/>
  <c r="I1325" i="22"/>
  <c r="I1321" i="22"/>
  <c r="I1317" i="22"/>
  <c r="I1313" i="22"/>
  <c r="I1310" i="22"/>
  <c r="H1309" i="22"/>
  <c r="G1309" i="22"/>
  <c r="F1309" i="22"/>
  <c r="E1309" i="22"/>
  <c r="H1281" i="22"/>
  <c r="G1281" i="22"/>
  <c r="F1281" i="22"/>
  <c r="E1281" i="22"/>
  <c r="I1281" i="22" s="1"/>
  <c r="H1254" i="22"/>
  <c r="H1250" i="22"/>
  <c r="H1246" i="22"/>
  <c r="G1240" i="22"/>
  <c r="F1240" i="22"/>
  <c r="E1240" i="22"/>
  <c r="H1240" i="22" s="1"/>
  <c r="H1242" i="22" s="1"/>
  <c r="D1240" i="22"/>
  <c r="J1201" i="22"/>
  <c r="J1196" i="22"/>
  <c r="D1190" i="22"/>
  <c r="E1190" i="22" s="1"/>
  <c r="J1171" i="22"/>
  <c r="J1167" i="22"/>
  <c r="J1163" i="22"/>
  <c r="I1156" i="22"/>
  <c r="H1156" i="22"/>
  <c r="G1156" i="22"/>
  <c r="F1156" i="22"/>
  <c r="J1146" i="22"/>
  <c r="J1142" i="22"/>
  <c r="J1138" i="22"/>
  <c r="I1132" i="22"/>
  <c r="H1132" i="22"/>
  <c r="G1132" i="22"/>
  <c r="F1132" i="22"/>
  <c r="K1108" i="22"/>
  <c r="K1104" i="22"/>
  <c r="K1100" i="22"/>
  <c r="J1094" i="22"/>
  <c r="I1094" i="22"/>
  <c r="H1094" i="22"/>
  <c r="G1094" i="22"/>
  <c r="K1051" i="22"/>
  <c r="K1047" i="22"/>
  <c r="K1043" i="22"/>
  <c r="J1036" i="22"/>
  <c r="I1036" i="22"/>
  <c r="H1036" i="22"/>
  <c r="G1036" i="22"/>
  <c r="I965" i="22"/>
  <c r="G963" i="22"/>
  <c r="I961" i="22"/>
  <c r="G957" i="22"/>
  <c r="G959" i="22" s="1"/>
  <c r="K954" i="22"/>
  <c r="J954" i="22"/>
  <c r="I954" i="22"/>
  <c r="H954" i="22"/>
  <c r="G954" i="22"/>
  <c r="K942" i="22"/>
  <c r="K938" i="22"/>
  <c r="K934" i="22"/>
  <c r="J928" i="22"/>
  <c r="I928" i="22"/>
  <c r="H928" i="22"/>
  <c r="G928" i="22"/>
  <c r="K857" i="22"/>
  <c r="K853" i="22"/>
  <c r="K849" i="22"/>
  <c r="J843" i="22"/>
  <c r="I843" i="22"/>
  <c r="H843" i="22"/>
  <c r="G843" i="22"/>
  <c r="I777" i="22"/>
  <c r="K772" i="22"/>
  <c r="K768" i="22"/>
  <c r="K764" i="22"/>
  <c r="J758" i="22"/>
  <c r="I758" i="22"/>
  <c r="H758" i="22"/>
  <c r="G758" i="22"/>
  <c r="K743" i="22"/>
  <c r="K739" i="22"/>
  <c r="K735" i="22"/>
  <c r="J729" i="22"/>
  <c r="I729" i="22"/>
  <c r="H729" i="22"/>
  <c r="G729" i="22"/>
  <c r="K708" i="22"/>
  <c r="K704" i="22"/>
  <c r="K700" i="22"/>
  <c r="J694" i="22"/>
  <c r="I694" i="22"/>
  <c r="H694" i="22"/>
  <c r="G694" i="22"/>
  <c r="G664" i="22"/>
  <c r="I664" i="22" s="1"/>
  <c r="J593" i="22"/>
  <c r="J589" i="22"/>
  <c r="J585" i="22"/>
  <c r="I579" i="22"/>
  <c r="H579" i="22"/>
  <c r="G579" i="22"/>
  <c r="F579" i="22"/>
  <c r="L547" i="22"/>
  <c r="L543" i="22"/>
  <c r="K537" i="22"/>
  <c r="J537" i="22"/>
  <c r="I537" i="22"/>
  <c r="H537" i="22"/>
  <c r="L537" i="22" s="1"/>
  <c r="L539" i="22" s="1"/>
  <c r="K504" i="22"/>
  <c r="K500" i="22"/>
  <c r="L499" i="22"/>
  <c r="L494" i="22"/>
  <c r="J494" i="22"/>
  <c r="I494" i="22"/>
  <c r="H494" i="22"/>
  <c r="L489" i="22"/>
  <c r="K482" i="22"/>
  <c r="J482" i="22"/>
  <c r="I482" i="22"/>
  <c r="H482" i="22"/>
  <c r="J451" i="22"/>
  <c r="K447" i="22"/>
  <c r="K439" i="22"/>
  <c r="K435" i="22"/>
  <c r="K424" i="22"/>
  <c r="K426" i="22" s="1"/>
  <c r="G415" i="22"/>
  <c r="G410" i="22"/>
  <c r="G405" i="22"/>
  <c r="G401" i="22"/>
  <c r="J395" i="22"/>
  <c r="I395" i="22"/>
  <c r="H395" i="22"/>
  <c r="G395" i="22"/>
  <c r="G382" i="22"/>
  <c r="J378" i="22"/>
  <c r="G377" i="22"/>
  <c r="J374" i="22"/>
  <c r="G372" i="22"/>
  <c r="J369" i="22"/>
  <c r="G367" i="22"/>
  <c r="J360" i="22"/>
  <c r="I360" i="22"/>
  <c r="H360" i="22"/>
  <c r="G360" i="22"/>
  <c r="K336" i="22"/>
  <c r="F335" i="22"/>
  <c r="F326" i="22"/>
  <c r="E326" i="22"/>
  <c r="E218" i="22"/>
  <c r="H212" i="22"/>
  <c r="G212" i="22"/>
  <c r="F212" i="22"/>
  <c r="E212" i="22"/>
  <c r="E201" i="22"/>
  <c r="E197" i="22"/>
  <c r="F193" i="22"/>
  <c r="E193" i="22"/>
  <c r="G192" i="22"/>
  <c r="E170" i="22"/>
  <c r="E166" i="22"/>
  <c r="E161" i="22"/>
  <c r="E156" i="22"/>
  <c r="K144" i="22"/>
  <c r="J144" i="22"/>
  <c r="I144" i="22"/>
  <c r="H144" i="22"/>
  <c r="G144" i="22"/>
  <c r="F144" i="22"/>
  <c r="E144" i="22"/>
  <c r="D132" i="22"/>
  <c r="D128" i="22"/>
  <c r="D124" i="22"/>
  <c r="L113" i="22"/>
  <c r="J113" i="22"/>
  <c r="I113" i="22"/>
  <c r="H113" i="22"/>
  <c r="G113" i="22"/>
  <c r="F113" i="22"/>
  <c r="E113" i="22"/>
  <c r="D113" i="22"/>
  <c r="D117" i="22" s="1"/>
  <c r="D119" i="22" s="1"/>
  <c r="D84" i="22"/>
  <c r="H77" i="22"/>
  <c r="G77" i="22"/>
  <c r="F77" i="22"/>
  <c r="E77" i="22"/>
  <c r="D77" i="22"/>
  <c r="C42" i="22"/>
  <c r="H40" i="22"/>
  <c r="C38" i="22"/>
  <c r="H36" i="22"/>
  <c r="C33" i="22"/>
  <c r="M32" i="22"/>
  <c r="C28" i="22"/>
  <c r="J24" i="22"/>
  <c r="M16" i="22"/>
  <c r="K16" i="22"/>
  <c r="J16" i="22"/>
  <c r="I16" i="22"/>
  <c r="H16" i="22"/>
  <c r="G16" i="22"/>
  <c r="F16" i="22"/>
  <c r="E16" i="22"/>
  <c r="D16" i="22"/>
  <c r="DJ789" i="10"/>
  <c r="CT789" i="10"/>
  <c r="CD789" i="10"/>
  <c r="BN789" i="10"/>
  <c r="DJ788" i="10"/>
  <c r="CT788" i="10"/>
  <c r="CD788" i="10"/>
  <c r="BN788" i="10"/>
  <c r="DK788" i="10" s="1"/>
  <c r="DJ787" i="10"/>
  <c r="CT787" i="10"/>
  <c r="CD787" i="10"/>
  <c r="BN787" i="10"/>
  <c r="DJ786" i="10"/>
  <c r="CT786" i="10"/>
  <c r="CD786" i="10"/>
  <c r="BN786" i="10"/>
  <c r="DJ785" i="10"/>
  <c r="CT785" i="10"/>
  <c r="CD785" i="10"/>
  <c r="BN785" i="10"/>
  <c r="DJ784" i="10"/>
  <c r="CT784" i="10"/>
  <c r="CD784" i="10"/>
  <c r="BN784" i="10"/>
  <c r="DK784" i="10" s="1"/>
  <c r="DK783" i="10"/>
  <c r="DJ783" i="10"/>
  <c r="CT783" i="10"/>
  <c r="CD783" i="10"/>
  <c r="BN783" i="10"/>
  <c r="DJ782" i="10"/>
  <c r="CT782" i="10"/>
  <c r="CD782" i="10"/>
  <c r="BN782" i="10"/>
  <c r="DJ781" i="10"/>
  <c r="CT781" i="10"/>
  <c r="CD781" i="10"/>
  <c r="BN781" i="10"/>
  <c r="DJ780" i="10"/>
  <c r="CT780" i="10"/>
  <c r="CD780" i="10"/>
  <c r="BN780" i="10"/>
  <c r="DJ779" i="10"/>
  <c r="CT779" i="10"/>
  <c r="CD779" i="10"/>
  <c r="BN779" i="10"/>
  <c r="DJ778" i="10"/>
  <c r="CT778" i="10"/>
  <c r="CD778" i="10"/>
  <c r="BN778" i="10"/>
  <c r="DK778" i="10" s="1"/>
  <c r="DJ777" i="10"/>
  <c r="CT777" i="10"/>
  <c r="CD777" i="10"/>
  <c r="BN777" i="10"/>
  <c r="DJ776" i="10"/>
  <c r="CT776" i="10"/>
  <c r="CD776" i="10"/>
  <c r="BN776" i="10"/>
  <c r="DK776" i="10" s="1"/>
  <c r="DJ775" i="10"/>
  <c r="CT775" i="10"/>
  <c r="CD775" i="10"/>
  <c r="BN775" i="10"/>
  <c r="DK775" i="10" s="1"/>
  <c r="DJ774" i="10"/>
  <c r="CT774" i="10"/>
  <c r="CD774" i="10"/>
  <c r="BN774" i="10"/>
  <c r="DJ773" i="10"/>
  <c r="CT773" i="10"/>
  <c r="CD773" i="10"/>
  <c r="BN773" i="10"/>
  <c r="DJ772" i="10"/>
  <c r="CT772" i="10"/>
  <c r="CD772" i="10"/>
  <c r="BN772" i="10"/>
  <c r="DJ771" i="10"/>
  <c r="CT771" i="10"/>
  <c r="CD771" i="10"/>
  <c r="BN771" i="10"/>
  <c r="DJ770" i="10"/>
  <c r="CT770" i="10"/>
  <c r="CD770" i="10"/>
  <c r="BN770" i="10"/>
  <c r="DJ769" i="10"/>
  <c r="CT769" i="10"/>
  <c r="CD769" i="10"/>
  <c r="BN769" i="10"/>
  <c r="DJ768" i="10"/>
  <c r="CT768" i="10"/>
  <c r="CD768" i="10"/>
  <c r="BN768" i="10"/>
  <c r="DJ767" i="10"/>
  <c r="CT767" i="10"/>
  <c r="CD767" i="10"/>
  <c r="BN767" i="10"/>
  <c r="DK767" i="10" s="1"/>
  <c r="DJ766" i="10"/>
  <c r="CT766" i="10"/>
  <c r="CD766" i="10"/>
  <c r="BN766" i="10"/>
  <c r="DJ765" i="10"/>
  <c r="CT765" i="10"/>
  <c r="CD765" i="10"/>
  <c r="BN765" i="10"/>
  <c r="DK765" i="10" s="1"/>
  <c r="DJ764" i="10"/>
  <c r="CT764" i="10"/>
  <c r="CD764" i="10"/>
  <c r="BN764" i="10"/>
  <c r="DJ763" i="10"/>
  <c r="CT763" i="10"/>
  <c r="CD763" i="10"/>
  <c r="BN763" i="10"/>
  <c r="DK763" i="10" s="1"/>
  <c r="DJ762" i="10"/>
  <c r="CT762" i="10"/>
  <c r="CD762" i="10"/>
  <c r="BN762" i="10"/>
  <c r="DJ761" i="10"/>
  <c r="CT761" i="10"/>
  <c r="CD761" i="10"/>
  <c r="BN761" i="10"/>
  <c r="DK761" i="10" s="1"/>
  <c r="DJ760" i="10"/>
  <c r="CT760" i="10"/>
  <c r="CD760" i="10"/>
  <c r="BN760" i="10"/>
  <c r="DJ759" i="10"/>
  <c r="CT759" i="10"/>
  <c r="CD759" i="10"/>
  <c r="BN759" i="10"/>
  <c r="DK759" i="10" s="1"/>
  <c r="DJ758" i="10"/>
  <c r="CT758" i="10"/>
  <c r="CD758" i="10"/>
  <c r="BN758" i="10"/>
  <c r="DJ757" i="10"/>
  <c r="CT757" i="10"/>
  <c r="CD757" i="10"/>
  <c r="BN757" i="10"/>
  <c r="DJ756" i="10"/>
  <c r="CT756" i="10"/>
  <c r="CD756" i="10"/>
  <c r="BN756" i="10"/>
  <c r="DJ755" i="10"/>
  <c r="CT755" i="10"/>
  <c r="CD755" i="10"/>
  <c r="BN755" i="10"/>
  <c r="DJ754" i="10"/>
  <c r="CT754" i="10"/>
  <c r="CD754" i="10"/>
  <c r="BN754" i="10"/>
  <c r="DJ753" i="10"/>
  <c r="CT753" i="10"/>
  <c r="CD753" i="10"/>
  <c r="BN753" i="10"/>
  <c r="DJ752" i="10"/>
  <c r="CT752" i="10"/>
  <c r="CD752" i="10"/>
  <c r="BN752" i="10"/>
  <c r="DJ751" i="10"/>
  <c r="CT751" i="10"/>
  <c r="CD751" i="10"/>
  <c r="BN751" i="10"/>
  <c r="DK751" i="10" s="1"/>
  <c r="DJ750" i="10"/>
  <c r="CT750" i="10"/>
  <c r="CD750" i="10"/>
  <c r="BN750" i="10"/>
  <c r="DJ749" i="10"/>
  <c r="CT749" i="10"/>
  <c r="CD749" i="10"/>
  <c r="BN749" i="10"/>
  <c r="DK749" i="10" s="1"/>
  <c r="DJ748" i="10"/>
  <c r="CT748" i="10"/>
  <c r="CD748" i="10"/>
  <c r="BN748" i="10"/>
  <c r="DJ747" i="10"/>
  <c r="CT747" i="10"/>
  <c r="CD747" i="10"/>
  <c r="BN747" i="10"/>
  <c r="DK747" i="10" s="1"/>
  <c r="DJ746" i="10"/>
  <c r="CT746" i="10"/>
  <c r="CD746" i="10"/>
  <c r="BN746" i="10"/>
  <c r="DJ745" i="10"/>
  <c r="CT745" i="10"/>
  <c r="CD745" i="10"/>
  <c r="BN745" i="10"/>
  <c r="DJ744" i="10"/>
  <c r="CT744" i="10"/>
  <c r="CD744" i="10"/>
  <c r="BN744" i="10"/>
  <c r="DK744" i="10" s="1"/>
  <c r="DJ743" i="10"/>
  <c r="CT743" i="10"/>
  <c r="CD743" i="10"/>
  <c r="BN743" i="10"/>
  <c r="DJ742" i="10"/>
  <c r="CT742" i="10"/>
  <c r="CD742" i="10"/>
  <c r="BN742" i="10"/>
  <c r="DJ741" i="10"/>
  <c r="CT741" i="10"/>
  <c r="CD741" i="10"/>
  <c r="BN741" i="10"/>
  <c r="DJ740" i="10"/>
  <c r="CT740" i="10"/>
  <c r="CD740" i="10"/>
  <c r="BN740" i="10"/>
  <c r="DJ739" i="10"/>
  <c r="CT739" i="10"/>
  <c r="CD739" i="10"/>
  <c r="BN739" i="10"/>
  <c r="DJ738" i="10"/>
  <c r="CT738" i="10"/>
  <c r="CD738" i="10"/>
  <c r="BN738" i="10"/>
  <c r="DJ737" i="10"/>
  <c r="CT737" i="10"/>
  <c r="CD737" i="10"/>
  <c r="BN737" i="10"/>
  <c r="DJ736" i="10"/>
  <c r="CT736" i="10"/>
  <c r="CD736" i="10"/>
  <c r="BN736" i="10"/>
  <c r="DK735" i="10"/>
  <c r="DJ734" i="10"/>
  <c r="CT734" i="10"/>
  <c r="CD734" i="10"/>
  <c r="BN734" i="10"/>
  <c r="DJ733" i="10"/>
  <c r="CT733" i="10"/>
  <c r="CD733" i="10"/>
  <c r="BN733" i="10"/>
  <c r="DK733" i="10" s="1"/>
  <c r="DJ732" i="10"/>
  <c r="CT732" i="10"/>
  <c r="CD732" i="10"/>
  <c r="BN732" i="10"/>
  <c r="DJ731" i="10"/>
  <c r="CT731" i="10"/>
  <c r="CD731" i="10"/>
  <c r="BN731" i="10"/>
  <c r="DK731" i="10" s="1"/>
  <c r="DL731" i="10" s="1"/>
  <c r="DJ730" i="10"/>
  <c r="CT730" i="10"/>
  <c r="CD730" i="10"/>
  <c r="BN730" i="10"/>
  <c r="DK729" i="10"/>
  <c r="DJ728" i="10"/>
  <c r="CT728" i="10"/>
  <c r="CD728" i="10"/>
  <c r="BN728" i="10"/>
  <c r="DJ727" i="10"/>
  <c r="CT727" i="10"/>
  <c r="CD727" i="10"/>
  <c r="BN727" i="10"/>
  <c r="DK727" i="10" s="1"/>
  <c r="DJ726" i="10"/>
  <c r="CT726" i="10"/>
  <c r="CD726" i="10"/>
  <c r="BN726" i="10"/>
  <c r="DK726" i="10" s="1"/>
  <c r="DJ725" i="10"/>
  <c r="CT725" i="10"/>
  <c r="CD725" i="10"/>
  <c r="BN725" i="10"/>
  <c r="DJ724" i="10"/>
  <c r="CT724" i="10"/>
  <c r="CD724" i="10"/>
  <c r="BN724" i="10"/>
  <c r="DJ723" i="10"/>
  <c r="CT723" i="10"/>
  <c r="CD723" i="10"/>
  <c r="BN723" i="10"/>
  <c r="DJ722" i="10"/>
  <c r="CT722" i="10"/>
  <c r="CD722" i="10"/>
  <c r="BN722" i="10"/>
  <c r="DJ721" i="10"/>
  <c r="CT721" i="10"/>
  <c r="CD721" i="10"/>
  <c r="BN721" i="10"/>
  <c r="DJ720" i="10"/>
  <c r="CT720" i="10"/>
  <c r="CD720" i="10"/>
  <c r="BN720" i="10"/>
  <c r="DJ719" i="10"/>
  <c r="CT719" i="10"/>
  <c r="CD719" i="10"/>
  <c r="BN719" i="10"/>
  <c r="DJ718" i="10"/>
  <c r="CT718" i="10"/>
  <c r="CD718" i="10"/>
  <c r="BN718" i="10"/>
  <c r="DJ717" i="10"/>
  <c r="CT717" i="10"/>
  <c r="CD717" i="10"/>
  <c r="BN717" i="10"/>
  <c r="DK717" i="10" s="1"/>
  <c r="DL717" i="10" s="1"/>
  <c r="DJ716" i="10"/>
  <c r="CT716" i="10"/>
  <c r="CD716" i="10"/>
  <c r="BN716" i="10"/>
  <c r="DJ715" i="10"/>
  <c r="CT715" i="10"/>
  <c r="CD715" i="10"/>
  <c r="BN715" i="10"/>
  <c r="DK715" i="10" s="1"/>
  <c r="DL715" i="10" s="1"/>
  <c r="DJ714" i="10"/>
  <c r="CT714" i="10"/>
  <c r="CD714" i="10"/>
  <c r="BN714" i="10"/>
  <c r="DJ713" i="10"/>
  <c r="CT713" i="10"/>
  <c r="CD713" i="10"/>
  <c r="BN713" i="10"/>
  <c r="DK713" i="10" s="1"/>
  <c r="DL713" i="10" s="1"/>
  <c r="DJ712" i="10"/>
  <c r="CT712" i="10"/>
  <c r="CD712" i="10"/>
  <c r="BN712" i="10"/>
  <c r="DJ711" i="10"/>
  <c r="CT711" i="10"/>
  <c r="CD711" i="10"/>
  <c r="BN711" i="10"/>
  <c r="DJ710" i="10"/>
  <c r="CT710" i="10"/>
  <c r="CD710" i="10"/>
  <c r="BN710" i="10"/>
  <c r="DJ709" i="10"/>
  <c r="CT709" i="10"/>
  <c r="CD709" i="10"/>
  <c r="BN709" i="10"/>
  <c r="DK709" i="10" s="1"/>
  <c r="DL709" i="10" s="1"/>
  <c r="DJ708" i="10"/>
  <c r="CT708" i="10"/>
  <c r="CD708" i="10"/>
  <c r="BN708" i="10"/>
  <c r="DK708" i="10" s="1"/>
  <c r="DL708" i="10" s="1"/>
  <c r="DJ707" i="10"/>
  <c r="CT707" i="10"/>
  <c r="CD707" i="10"/>
  <c r="BN707" i="10"/>
  <c r="DK707" i="10" s="1"/>
  <c r="DL707" i="10" s="1"/>
  <c r="DJ706" i="10"/>
  <c r="CT706" i="10"/>
  <c r="CD706" i="10"/>
  <c r="BN706" i="10"/>
  <c r="DK706" i="10" s="1"/>
  <c r="DL706" i="10" s="1"/>
  <c r="DJ705" i="10"/>
  <c r="CT705" i="10"/>
  <c r="CD705" i="10"/>
  <c r="BN705" i="10"/>
  <c r="DJ704" i="10"/>
  <c r="CT704" i="10"/>
  <c r="CD704" i="10"/>
  <c r="BN704" i="10"/>
  <c r="DK704" i="10" s="1"/>
  <c r="DJ703" i="10"/>
  <c r="CT703" i="10"/>
  <c r="CD703" i="10"/>
  <c r="BN703" i="10"/>
  <c r="DK703" i="10" s="1"/>
  <c r="DJ702" i="10"/>
  <c r="CT702" i="10"/>
  <c r="CD702" i="10"/>
  <c r="BN702" i="10"/>
  <c r="DK702" i="10" s="1"/>
  <c r="DJ701" i="10"/>
  <c r="CT701" i="10"/>
  <c r="CD701" i="10"/>
  <c r="BN701" i="10"/>
  <c r="DK701" i="10" s="1"/>
  <c r="DJ700" i="10"/>
  <c r="CT700" i="10"/>
  <c r="CD700" i="10"/>
  <c r="BN700" i="10"/>
  <c r="DK700" i="10" s="1"/>
  <c r="DJ699" i="10"/>
  <c r="CT699" i="10"/>
  <c r="CD699" i="10"/>
  <c r="BN699" i="10"/>
  <c r="DJ698" i="10"/>
  <c r="CT698" i="10"/>
  <c r="CD698" i="10"/>
  <c r="BN698" i="10"/>
  <c r="DJ697" i="10"/>
  <c r="CT697" i="10"/>
  <c r="CD697" i="10"/>
  <c r="BN697" i="10"/>
  <c r="DJ696" i="10"/>
  <c r="CT696" i="10"/>
  <c r="CD696" i="10"/>
  <c r="BN696" i="10"/>
  <c r="DK695" i="10"/>
  <c r="DK694" i="10"/>
  <c r="DK693" i="10"/>
  <c r="DK692" i="10"/>
  <c r="DJ691" i="10"/>
  <c r="CT691" i="10"/>
  <c r="CD691" i="10"/>
  <c r="BN691" i="10"/>
  <c r="DK691" i="10" s="1"/>
  <c r="DJ690" i="10"/>
  <c r="CT690" i="10"/>
  <c r="CD690" i="10"/>
  <c r="BN690" i="10"/>
  <c r="DJ689" i="10"/>
  <c r="CT689" i="10"/>
  <c r="CD689" i="10"/>
  <c r="BN689" i="10"/>
  <c r="DJ688" i="10"/>
  <c r="CT688" i="10"/>
  <c r="CD688" i="10"/>
  <c r="BN688" i="10"/>
  <c r="DJ687" i="10"/>
  <c r="CT687" i="10"/>
  <c r="CD687" i="10"/>
  <c r="BN687" i="10"/>
  <c r="DJ686" i="10"/>
  <c r="CT686" i="10"/>
  <c r="CD686" i="10"/>
  <c r="BN686" i="10"/>
  <c r="DJ685" i="10"/>
  <c r="CT685" i="10"/>
  <c r="CD685" i="10"/>
  <c r="BN685" i="10"/>
  <c r="DJ684" i="10"/>
  <c r="CT684" i="10"/>
  <c r="CD684" i="10"/>
  <c r="BN684" i="10"/>
  <c r="DJ683" i="10"/>
  <c r="CT683" i="10"/>
  <c r="CD683" i="10"/>
  <c r="BN683" i="10"/>
  <c r="DK683" i="10" s="1"/>
  <c r="DJ682" i="10"/>
  <c r="CT682" i="10"/>
  <c r="CD682" i="10"/>
  <c r="BN682" i="10"/>
  <c r="DJ681" i="10"/>
  <c r="CT681" i="10"/>
  <c r="CD681" i="10"/>
  <c r="BN681" i="10"/>
  <c r="DK681" i="10" s="1"/>
  <c r="DJ680" i="10"/>
  <c r="CT680" i="10"/>
  <c r="CD680" i="10"/>
  <c r="BN680" i="10"/>
  <c r="DK680" i="10" s="1"/>
  <c r="DJ679" i="10"/>
  <c r="CT679" i="10"/>
  <c r="CD679" i="10"/>
  <c r="BN679" i="10"/>
  <c r="DK679" i="10" s="1"/>
  <c r="DJ678" i="10"/>
  <c r="CT678" i="10"/>
  <c r="CD678" i="10"/>
  <c r="BN678" i="10"/>
  <c r="DK678" i="10" s="1"/>
  <c r="DJ677" i="10"/>
  <c r="CT677" i="10"/>
  <c r="CD677" i="10"/>
  <c r="BN677" i="10"/>
  <c r="DJ676" i="10"/>
  <c r="CT676" i="10"/>
  <c r="CD676" i="10"/>
  <c r="BN676" i="10"/>
  <c r="DJ675" i="10"/>
  <c r="CT675" i="10"/>
  <c r="CD675" i="10"/>
  <c r="BN675" i="10"/>
  <c r="DK675" i="10" s="1"/>
  <c r="DJ674" i="10"/>
  <c r="CT674" i="10"/>
  <c r="CD674" i="10"/>
  <c r="BN674" i="10"/>
  <c r="DJ673" i="10"/>
  <c r="CT673" i="10"/>
  <c r="CD673" i="10"/>
  <c r="BN673" i="10"/>
  <c r="DJ672" i="10"/>
  <c r="CT672" i="10"/>
  <c r="CD672" i="10"/>
  <c r="BN672" i="10"/>
  <c r="DJ671" i="10"/>
  <c r="CT671" i="10"/>
  <c r="CD671" i="10"/>
  <c r="BN671" i="10"/>
  <c r="DJ670" i="10"/>
  <c r="CT670" i="10"/>
  <c r="CD670" i="10"/>
  <c r="BN670" i="10"/>
  <c r="DJ669" i="10"/>
  <c r="CT669" i="10"/>
  <c r="CD669" i="10"/>
  <c r="BN669" i="10"/>
  <c r="DJ668" i="10"/>
  <c r="CT668" i="10"/>
  <c r="CD668" i="10"/>
  <c r="BN668" i="10"/>
  <c r="DJ667" i="10"/>
  <c r="CT667" i="10"/>
  <c r="CD667" i="10"/>
  <c r="BN667" i="10"/>
  <c r="DK667" i="10" s="1"/>
  <c r="DJ666" i="10"/>
  <c r="CT666" i="10"/>
  <c r="CD666" i="10"/>
  <c r="BN666" i="10"/>
  <c r="DJ665" i="10"/>
  <c r="CT665" i="10"/>
  <c r="CD665" i="10"/>
  <c r="BN665" i="10"/>
  <c r="DJ664" i="10"/>
  <c r="CT664" i="10"/>
  <c r="CD664" i="10"/>
  <c r="BC664" i="10"/>
  <c r="BN664" i="10" s="1"/>
  <c r="DJ663" i="10"/>
  <c r="CT663" i="10"/>
  <c r="CD663" i="10"/>
  <c r="BN663" i="10"/>
  <c r="DJ662" i="10"/>
  <c r="CT662" i="10"/>
  <c r="CD662" i="10"/>
  <c r="BN662" i="10"/>
  <c r="DJ661" i="10"/>
  <c r="CT661" i="10"/>
  <c r="CD661" i="10"/>
  <c r="BN661" i="10"/>
  <c r="DJ660" i="10"/>
  <c r="CT660" i="10"/>
  <c r="CD660" i="10"/>
  <c r="BN660" i="10"/>
  <c r="DK660" i="10" s="1"/>
  <c r="DJ659" i="10"/>
  <c r="CT659" i="10"/>
  <c r="CD659" i="10"/>
  <c r="BN659" i="10"/>
  <c r="DJ658" i="10"/>
  <c r="CT658" i="10"/>
  <c r="CD658" i="10"/>
  <c r="BN658" i="10"/>
  <c r="DK658" i="10" s="1"/>
  <c r="DJ657" i="10"/>
  <c r="CT657" i="10"/>
  <c r="DK657" i="10" s="1"/>
  <c r="CD657" i="10"/>
  <c r="BN657" i="10"/>
  <c r="DJ656" i="10"/>
  <c r="CT656" i="10"/>
  <c r="CD656" i="10"/>
  <c r="BN656" i="10"/>
  <c r="DK656" i="10" s="1"/>
  <c r="DJ655" i="10"/>
  <c r="CT655" i="10"/>
  <c r="CD655" i="10"/>
  <c r="BN655" i="10"/>
  <c r="DJ654" i="10"/>
  <c r="CT654" i="10"/>
  <c r="CD654" i="10"/>
  <c r="BN654" i="10"/>
  <c r="DJ653" i="10"/>
  <c r="CT653" i="10"/>
  <c r="CD653" i="10"/>
  <c r="BN653" i="10"/>
  <c r="DJ652" i="10"/>
  <c r="CT652" i="10"/>
  <c r="CD652" i="10"/>
  <c r="BN652" i="10"/>
  <c r="DJ651" i="10"/>
  <c r="CT651" i="10"/>
  <c r="CD651" i="10"/>
  <c r="BN651" i="10"/>
  <c r="DJ650" i="10"/>
  <c r="CT650" i="10"/>
  <c r="CD650" i="10"/>
  <c r="BN650" i="10"/>
  <c r="DJ649" i="10"/>
  <c r="CT649" i="10"/>
  <c r="CD649" i="10"/>
  <c r="BN649" i="10"/>
  <c r="DJ648" i="10"/>
  <c r="CT648" i="10"/>
  <c r="CD648" i="10"/>
  <c r="BN648" i="10"/>
  <c r="DK648" i="10" s="1"/>
  <c r="DJ647" i="10"/>
  <c r="CT647" i="10"/>
  <c r="CD647" i="10"/>
  <c r="BN647" i="10"/>
  <c r="DJ646" i="10"/>
  <c r="CT646" i="10"/>
  <c r="CD646" i="10"/>
  <c r="BN646" i="10"/>
  <c r="DK646" i="10" s="1"/>
  <c r="DJ645" i="10"/>
  <c r="CT645" i="10"/>
  <c r="CD645" i="10"/>
  <c r="BN645" i="10"/>
  <c r="DJ644" i="10"/>
  <c r="CT644" i="10"/>
  <c r="CD644" i="10"/>
  <c r="BN644" i="10"/>
  <c r="DK644" i="10" s="1"/>
  <c r="DJ643" i="10"/>
  <c r="CT643" i="10"/>
  <c r="CD643" i="10"/>
  <c r="BN643" i="10"/>
  <c r="DK643" i="10" s="1"/>
  <c r="DJ642" i="10"/>
  <c r="CT642" i="10"/>
  <c r="CD642" i="10"/>
  <c r="BN642" i="10"/>
  <c r="DJ641" i="10"/>
  <c r="CT641" i="10"/>
  <c r="CD641" i="10"/>
  <c r="BN641" i="10"/>
  <c r="DK641" i="10" s="1"/>
  <c r="DJ640" i="10"/>
  <c r="CT640" i="10"/>
  <c r="DK640" i="10" s="1"/>
  <c r="CD640" i="10"/>
  <c r="BN640" i="10"/>
  <c r="DJ639" i="10"/>
  <c r="CT639" i="10"/>
  <c r="CD639" i="10"/>
  <c r="BN639" i="10"/>
  <c r="DJ638" i="10"/>
  <c r="CT638" i="10"/>
  <c r="CD638" i="10"/>
  <c r="BN638" i="10"/>
  <c r="DJ637" i="10"/>
  <c r="CT637" i="10"/>
  <c r="CD637" i="10"/>
  <c r="BN637" i="10"/>
  <c r="DJ636" i="10"/>
  <c r="CT636" i="10"/>
  <c r="CD636" i="10"/>
  <c r="BN636" i="10"/>
  <c r="DJ635" i="10"/>
  <c r="CT635" i="10"/>
  <c r="CD635" i="10"/>
  <c r="BN635" i="10"/>
  <c r="DK635" i="10" s="1"/>
  <c r="DJ634" i="10"/>
  <c r="CT634" i="10"/>
  <c r="CD634" i="10"/>
  <c r="BN634" i="10"/>
  <c r="DJ633" i="10"/>
  <c r="CT633" i="10"/>
  <c r="CD633" i="10"/>
  <c r="BN633" i="10"/>
  <c r="DJ632" i="10"/>
  <c r="CT632" i="10"/>
  <c r="CD632" i="10"/>
  <c r="BN632" i="10"/>
  <c r="DK632" i="10" s="1"/>
  <c r="DJ631" i="10"/>
  <c r="CT631" i="10"/>
  <c r="CD631" i="10"/>
  <c r="DK631" i="10" s="1"/>
  <c r="BN631" i="10"/>
  <c r="DJ630" i="10"/>
  <c r="CT630" i="10"/>
  <c r="CD630" i="10"/>
  <c r="BN630" i="10"/>
  <c r="DJ629" i="10"/>
  <c r="CT629" i="10"/>
  <c r="CD629" i="10"/>
  <c r="BN629" i="10"/>
  <c r="DJ628" i="10"/>
  <c r="CT628" i="10"/>
  <c r="CD628" i="10"/>
  <c r="BN628" i="10"/>
  <c r="DJ627" i="10"/>
  <c r="CT627" i="10"/>
  <c r="CD627" i="10"/>
  <c r="BN627" i="10"/>
  <c r="DJ626" i="10"/>
  <c r="CT626" i="10"/>
  <c r="CD626" i="10"/>
  <c r="BN626" i="10"/>
  <c r="DJ625" i="10"/>
  <c r="CT625" i="10"/>
  <c r="CD625" i="10"/>
  <c r="BN625" i="10"/>
  <c r="DK625" i="10" s="1"/>
  <c r="DJ624" i="10"/>
  <c r="CT624" i="10"/>
  <c r="CD624" i="10"/>
  <c r="BN624" i="10"/>
  <c r="DK624" i="10" s="1"/>
  <c r="DJ623" i="10"/>
  <c r="CT623" i="10"/>
  <c r="CD623" i="10"/>
  <c r="DK623" i="10" s="1"/>
  <c r="BN623" i="10"/>
  <c r="DJ622" i="10"/>
  <c r="CT622" i="10"/>
  <c r="DK622" i="10" s="1"/>
  <c r="CD622" i="10"/>
  <c r="BN622" i="10"/>
  <c r="DJ621" i="10"/>
  <c r="CT621" i="10"/>
  <c r="CD621" i="10"/>
  <c r="BN621" i="10"/>
  <c r="DJ620" i="10"/>
  <c r="CT620" i="10"/>
  <c r="CD620" i="10"/>
  <c r="BN620" i="10"/>
  <c r="DJ619" i="10"/>
  <c r="CT619" i="10"/>
  <c r="CD619" i="10"/>
  <c r="BN619" i="10"/>
  <c r="DJ618" i="10"/>
  <c r="CT618" i="10"/>
  <c r="CD618" i="10"/>
  <c r="BN618" i="10"/>
  <c r="DJ617" i="10"/>
  <c r="CT617" i="10"/>
  <c r="DK617" i="10" s="1"/>
  <c r="CD617" i="10"/>
  <c r="BN617" i="10"/>
  <c r="DJ616" i="10"/>
  <c r="CT616" i="10"/>
  <c r="CD616" i="10"/>
  <c r="BN616" i="10"/>
  <c r="DK616" i="10" s="1"/>
  <c r="DJ615" i="10"/>
  <c r="CT615" i="10"/>
  <c r="CD615" i="10"/>
  <c r="BN615" i="10"/>
  <c r="DJ614" i="10"/>
  <c r="CT614" i="10"/>
  <c r="CD614" i="10"/>
  <c r="BN614" i="10"/>
  <c r="DJ613" i="10"/>
  <c r="CT613" i="10"/>
  <c r="CD613" i="10"/>
  <c r="BN613" i="10"/>
  <c r="DJ612" i="10"/>
  <c r="CT612" i="10"/>
  <c r="CD612" i="10"/>
  <c r="BN612" i="10"/>
  <c r="DJ611" i="10"/>
  <c r="CT611" i="10"/>
  <c r="CD611" i="10"/>
  <c r="BN611" i="10"/>
  <c r="DJ610" i="10"/>
  <c r="CT610" i="10"/>
  <c r="CD610" i="10"/>
  <c r="BN610" i="10"/>
  <c r="DK609" i="10"/>
  <c r="DJ609" i="10"/>
  <c r="CT609" i="10"/>
  <c r="CD609" i="10"/>
  <c r="BN609" i="10"/>
  <c r="DJ608" i="10"/>
  <c r="CT608" i="10"/>
  <c r="CD608" i="10"/>
  <c r="BN608" i="10"/>
  <c r="DJ607" i="10"/>
  <c r="CT607" i="10"/>
  <c r="CD607" i="10"/>
  <c r="BN607" i="10"/>
  <c r="DJ606" i="10"/>
  <c r="CT606" i="10"/>
  <c r="CD606" i="10"/>
  <c r="BN606" i="10"/>
  <c r="DJ605" i="10"/>
  <c r="CT605" i="10"/>
  <c r="CD605" i="10"/>
  <c r="BN605" i="10"/>
  <c r="DJ604" i="10"/>
  <c r="CT604" i="10"/>
  <c r="CD604" i="10"/>
  <c r="BN604" i="10"/>
  <c r="DJ603" i="10"/>
  <c r="CT603" i="10"/>
  <c r="CD603" i="10"/>
  <c r="BN603" i="10"/>
  <c r="DJ602" i="10"/>
  <c r="CT602" i="10"/>
  <c r="CD602" i="10"/>
  <c r="BN602" i="10"/>
  <c r="DJ601" i="10"/>
  <c r="CT601" i="10"/>
  <c r="CD601" i="10"/>
  <c r="BN601" i="10"/>
  <c r="DK601" i="10" s="1"/>
  <c r="DJ600" i="10"/>
  <c r="CT600" i="10"/>
  <c r="CD600" i="10"/>
  <c r="BN600" i="10"/>
  <c r="DK600" i="10" s="1"/>
  <c r="DJ599" i="10"/>
  <c r="CT599" i="10"/>
  <c r="CD599" i="10"/>
  <c r="DK599" i="10" s="1"/>
  <c r="BN599" i="10"/>
  <c r="DJ598" i="10"/>
  <c r="CT598" i="10"/>
  <c r="CD598" i="10"/>
  <c r="BN598" i="10"/>
  <c r="DJ597" i="10"/>
  <c r="CT597" i="10"/>
  <c r="CD597" i="10"/>
  <c r="BN597" i="10"/>
  <c r="DJ596" i="10"/>
  <c r="CT596" i="10"/>
  <c r="CD596" i="10"/>
  <c r="BN596" i="10"/>
  <c r="DJ595" i="10"/>
  <c r="CT595" i="10"/>
  <c r="CD595" i="10"/>
  <c r="BN595" i="10"/>
  <c r="DJ594" i="10"/>
  <c r="CT594" i="10"/>
  <c r="CD594" i="10"/>
  <c r="BN594" i="10"/>
  <c r="DJ593" i="10"/>
  <c r="CT593" i="10"/>
  <c r="CD593" i="10"/>
  <c r="BN593" i="10"/>
  <c r="DK593" i="10" s="1"/>
  <c r="DJ592" i="10"/>
  <c r="CT592" i="10"/>
  <c r="CD592" i="10"/>
  <c r="BN592" i="10"/>
  <c r="DK592" i="10" s="1"/>
  <c r="DJ591" i="10"/>
  <c r="CT591" i="10"/>
  <c r="CD591" i="10"/>
  <c r="DK591" i="10" s="1"/>
  <c r="BN591" i="10"/>
  <c r="DJ590" i="10"/>
  <c r="CT590" i="10"/>
  <c r="DK590" i="10" s="1"/>
  <c r="CD590" i="10"/>
  <c r="BN590" i="10"/>
  <c r="DJ589" i="10"/>
  <c r="CT589" i="10"/>
  <c r="CD589" i="10"/>
  <c r="BN589" i="10"/>
  <c r="DJ588" i="10"/>
  <c r="CT588" i="10"/>
  <c r="CD588" i="10"/>
  <c r="BN588" i="10"/>
  <c r="DJ587" i="10"/>
  <c r="CT587" i="10"/>
  <c r="CD587" i="10"/>
  <c r="BN587" i="10"/>
  <c r="DJ586" i="10"/>
  <c r="CT586" i="10"/>
  <c r="CD586" i="10"/>
  <c r="BN586" i="10"/>
  <c r="DJ585" i="10"/>
  <c r="CT585" i="10"/>
  <c r="DK585" i="10" s="1"/>
  <c r="CD585" i="10"/>
  <c r="BN585" i="10"/>
  <c r="DJ584" i="10"/>
  <c r="CT584" i="10"/>
  <c r="CD584" i="10"/>
  <c r="BN584" i="10"/>
  <c r="DK584" i="10" s="1"/>
  <c r="DJ583" i="10"/>
  <c r="CT583" i="10"/>
  <c r="CD583" i="10"/>
  <c r="BN583" i="10"/>
  <c r="DJ582" i="10"/>
  <c r="CH582" i="10"/>
  <c r="CT582" i="10" s="1"/>
  <c r="CD582" i="10"/>
  <c r="BN582" i="10"/>
  <c r="DJ581" i="10"/>
  <c r="CT581" i="10"/>
  <c r="CD581" i="10"/>
  <c r="BN581" i="10"/>
  <c r="DK581" i="10" s="1"/>
  <c r="DJ580" i="10"/>
  <c r="CT580" i="10"/>
  <c r="CD580" i="10"/>
  <c r="DK580" i="10" s="1"/>
  <c r="BN580" i="10"/>
  <c r="CY579" i="10"/>
  <c r="DJ579" i="10" s="1"/>
  <c r="CI579" i="10"/>
  <c r="CT579" i="10" s="1"/>
  <c r="BS579" i="10"/>
  <c r="CD579" i="10" s="1"/>
  <c r="BN579" i="10"/>
  <c r="CY578" i="10"/>
  <c r="DJ578" i="10" s="1"/>
  <c r="CI578" i="10"/>
  <c r="CT578" i="10" s="1"/>
  <c r="BS578" i="10"/>
  <c r="CD578" i="10" s="1"/>
  <c r="BN578" i="10"/>
  <c r="DJ577" i="10"/>
  <c r="CY577" i="10"/>
  <c r="CI577" i="10"/>
  <c r="CT577" i="10" s="1"/>
  <c r="BS577" i="10"/>
  <c r="CD577" i="10" s="1"/>
  <c r="DK577" i="10" s="1"/>
  <c r="BN577" i="10"/>
  <c r="DJ576" i="10"/>
  <c r="CT576" i="10"/>
  <c r="CD576" i="10"/>
  <c r="BN576" i="10"/>
  <c r="CY575" i="10"/>
  <c r="DJ575" i="10" s="1"/>
  <c r="CI575" i="10"/>
  <c r="CT575" i="10" s="1"/>
  <c r="BS575" i="10"/>
  <c r="CD575" i="10" s="1"/>
  <c r="BN575" i="10"/>
  <c r="DK574" i="10"/>
  <c r="DJ573" i="10"/>
  <c r="CT573" i="10"/>
  <c r="CD573" i="10"/>
  <c r="DK573" i="10" s="1"/>
  <c r="BN573" i="10"/>
  <c r="DJ572" i="10"/>
  <c r="CT572" i="10"/>
  <c r="CD572" i="10"/>
  <c r="BN572" i="10"/>
  <c r="DJ571" i="10"/>
  <c r="CT571" i="10"/>
  <c r="CD571" i="10"/>
  <c r="BN571" i="10"/>
  <c r="DJ570" i="10"/>
  <c r="CT570" i="10"/>
  <c r="CD570" i="10"/>
  <c r="BN570" i="10"/>
  <c r="DJ569" i="10"/>
  <c r="CT569" i="10"/>
  <c r="CD569" i="10"/>
  <c r="BN569" i="10"/>
  <c r="DJ568" i="10"/>
  <c r="CT568" i="10"/>
  <c r="CD568" i="10"/>
  <c r="BN568" i="10"/>
  <c r="DJ567" i="10"/>
  <c r="CT567" i="10"/>
  <c r="CD567" i="10"/>
  <c r="BN567" i="10"/>
  <c r="DJ566" i="10"/>
  <c r="DK566" i="10" s="1"/>
  <c r="CT566" i="10"/>
  <c r="CD566" i="10"/>
  <c r="BN566" i="10"/>
  <c r="DK565" i="10"/>
  <c r="DJ564" i="10"/>
  <c r="CT564" i="10"/>
  <c r="CD564" i="10"/>
  <c r="BN564" i="10"/>
  <c r="DK564" i="10" s="1"/>
  <c r="DJ563" i="10"/>
  <c r="CT563" i="10"/>
  <c r="CD563" i="10"/>
  <c r="BN563" i="10"/>
  <c r="DJ562" i="10"/>
  <c r="CT562" i="10"/>
  <c r="CD562" i="10"/>
  <c r="DK562" i="10" s="1"/>
  <c r="BN562" i="10"/>
  <c r="DJ561" i="10"/>
  <c r="CT561" i="10"/>
  <c r="CD561" i="10"/>
  <c r="BN561" i="10"/>
  <c r="DK561" i="10" s="1"/>
  <c r="DJ560" i="10"/>
  <c r="CT560" i="10"/>
  <c r="CD560" i="10"/>
  <c r="BN560" i="10"/>
  <c r="DJ559" i="10"/>
  <c r="CT559" i="10"/>
  <c r="CD559" i="10"/>
  <c r="BN559" i="10"/>
  <c r="DK559" i="10" s="1"/>
  <c r="DJ558" i="10"/>
  <c r="CT558" i="10"/>
  <c r="CD558" i="10"/>
  <c r="BN558" i="10"/>
  <c r="DJ557" i="10"/>
  <c r="CT557" i="10"/>
  <c r="CD557" i="10"/>
  <c r="BN557" i="10"/>
  <c r="DK557" i="10" s="1"/>
  <c r="DJ556" i="10"/>
  <c r="CT556" i="10"/>
  <c r="CD556" i="10"/>
  <c r="BN556" i="10"/>
  <c r="DJ555" i="10"/>
  <c r="CT555" i="10"/>
  <c r="CD555" i="10"/>
  <c r="BN555" i="10"/>
  <c r="DK555" i="10" s="1"/>
  <c r="DL555" i="10" s="1"/>
  <c r="DJ554" i="10"/>
  <c r="CT554" i="10"/>
  <c r="CD554" i="10"/>
  <c r="BN554" i="10"/>
  <c r="DJ553" i="10"/>
  <c r="CT553" i="10"/>
  <c r="CD553" i="10"/>
  <c r="BN553" i="10"/>
  <c r="DJ552" i="10"/>
  <c r="CT552" i="10"/>
  <c r="CD552" i="10"/>
  <c r="BN552" i="10"/>
  <c r="DJ551" i="10"/>
  <c r="CT551" i="10"/>
  <c r="CD551" i="10"/>
  <c r="BN551" i="10"/>
  <c r="DJ550" i="10"/>
  <c r="CT550" i="10"/>
  <c r="CD550" i="10"/>
  <c r="BN550" i="10"/>
  <c r="DJ549" i="10"/>
  <c r="CT549" i="10"/>
  <c r="CD549" i="10"/>
  <c r="BN549" i="10"/>
  <c r="DJ548" i="10"/>
  <c r="CT548" i="10"/>
  <c r="CD548" i="10"/>
  <c r="BN548" i="10"/>
  <c r="DJ547" i="10"/>
  <c r="CT547" i="10"/>
  <c r="CD547" i="10"/>
  <c r="BC547" i="10"/>
  <c r="BN547" i="10" s="1"/>
  <c r="DJ546" i="10"/>
  <c r="CT546" i="10"/>
  <c r="CD546" i="10"/>
  <c r="BN546" i="10"/>
  <c r="DJ545" i="10"/>
  <c r="CT545" i="10"/>
  <c r="CD545" i="10"/>
  <c r="BC545" i="10"/>
  <c r="BN545" i="10" s="1"/>
  <c r="DJ544" i="10"/>
  <c r="CT544" i="10"/>
  <c r="CD544" i="10"/>
  <c r="BN544" i="10"/>
  <c r="DJ543" i="10"/>
  <c r="CT543" i="10"/>
  <c r="CD543" i="10"/>
  <c r="BN543" i="10"/>
  <c r="DJ542" i="10"/>
  <c r="CT542" i="10"/>
  <c r="CD542" i="10"/>
  <c r="BN542" i="10"/>
  <c r="DJ541" i="10"/>
  <c r="CT541" i="10"/>
  <c r="CC541" i="10"/>
  <c r="BS541" i="10"/>
  <c r="CD541" i="10" s="1"/>
  <c r="AY541" i="10"/>
  <c r="BN541" i="10" s="1"/>
  <c r="DJ540" i="10"/>
  <c r="CT540" i="10"/>
  <c r="BS540" i="10"/>
  <c r="CD540" i="10" s="1"/>
  <c r="BN540" i="10"/>
  <c r="DK540" i="10" s="1"/>
  <c r="DL540" i="10" s="1"/>
  <c r="AY540" i="10"/>
  <c r="DJ539" i="10"/>
  <c r="CT539" i="10"/>
  <c r="CD539" i="10"/>
  <c r="BN539" i="10"/>
  <c r="DJ538" i="10"/>
  <c r="CT538" i="10"/>
  <c r="CD538" i="10"/>
  <c r="AY538" i="10"/>
  <c r="BN538" i="10" s="1"/>
  <c r="DK538" i="10" s="1"/>
  <c r="DL538" i="10" s="1"/>
  <c r="DJ537" i="10"/>
  <c r="CT537" i="10"/>
  <c r="CD537" i="10"/>
  <c r="BC537" i="10"/>
  <c r="BN537" i="10" s="1"/>
  <c r="DK537" i="10" s="1"/>
  <c r="DJ536" i="10"/>
  <c r="CT536" i="10"/>
  <c r="CD536" i="10"/>
  <c r="BC536" i="10"/>
  <c r="BN536" i="10" s="1"/>
  <c r="DJ535" i="10"/>
  <c r="CT535" i="10"/>
  <c r="CD535" i="10"/>
  <c r="BC535" i="10"/>
  <c r="BN535" i="10" s="1"/>
  <c r="DJ534" i="10"/>
  <c r="CT534" i="10"/>
  <c r="CD534" i="10"/>
  <c r="BN534" i="10"/>
  <c r="DJ533" i="10"/>
  <c r="CT533" i="10"/>
  <c r="CD533" i="10"/>
  <c r="BC533" i="10"/>
  <c r="BN533" i="10" s="1"/>
  <c r="DJ532" i="10"/>
  <c r="CT532" i="10"/>
  <c r="CD532" i="10"/>
  <c r="BN532" i="10"/>
  <c r="DJ531" i="10"/>
  <c r="CT531" i="10"/>
  <c r="CD531" i="10"/>
  <c r="BN531" i="10"/>
  <c r="DJ530" i="10"/>
  <c r="CT530" i="10"/>
  <c r="CD530" i="10"/>
  <c r="BC530" i="10"/>
  <c r="BN530" i="10" s="1"/>
  <c r="DJ529" i="10"/>
  <c r="CT529" i="10"/>
  <c r="CD529" i="10"/>
  <c r="BN529" i="10"/>
  <c r="DJ528" i="10"/>
  <c r="CT528" i="10"/>
  <c r="CD528" i="10"/>
  <c r="BN528" i="10"/>
  <c r="DJ527" i="10"/>
  <c r="CT527" i="10"/>
  <c r="CD527" i="10"/>
  <c r="BC527" i="10"/>
  <c r="BN527" i="10" s="1"/>
  <c r="DJ526" i="10"/>
  <c r="CT526" i="10"/>
  <c r="CD526" i="10"/>
  <c r="BN526" i="10"/>
  <c r="DJ525" i="10"/>
  <c r="CT525" i="10"/>
  <c r="CD525" i="10"/>
  <c r="BN525" i="10"/>
  <c r="DJ524" i="10"/>
  <c r="CI524" i="10"/>
  <c r="CT524" i="10" s="1"/>
  <c r="CD524" i="10"/>
  <c r="BN524" i="10"/>
  <c r="DJ523" i="10"/>
  <c r="CT523" i="10"/>
  <c r="CD523" i="10"/>
  <c r="BS523" i="10"/>
  <c r="BC523" i="10"/>
  <c r="BN523" i="10" s="1"/>
  <c r="DK523" i="10" s="1"/>
  <c r="DL523" i="10" s="1"/>
  <c r="DJ522" i="10"/>
  <c r="CT522" i="10"/>
  <c r="CD522" i="10"/>
  <c r="BN522" i="10"/>
  <c r="BC522" i="10"/>
  <c r="DJ521" i="10"/>
  <c r="CT521" i="10"/>
  <c r="BS521" i="10"/>
  <c r="CD521" i="10" s="1"/>
  <c r="BN521" i="10"/>
  <c r="BC521" i="10"/>
  <c r="DJ520" i="10"/>
  <c r="CT520" i="10"/>
  <c r="BS520" i="10"/>
  <c r="CD520" i="10" s="1"/>
  <c r="BN520" i="10"/>
  <c r="BC520" i="10"/>
  <c r="DJ519" i="10"/>
  <c r="CT519" i="10"/>
  <c r="CI519" i="10"/>
  <c r="CC519" i="10"/>
  <c r="BS519" i="10"/>
  <c r="AY519" i="10"/>
  <c r="BN519" i="10" s="1"/>
  <c r="DJ518" i="10"/>
  <c r="CT518" i="10"/>
  <c r="BS518" i="10"/>
  <c r="CD518" i="10" s="1"/>
  <c r="BN518" i="10"/>
  <c r="DK518" i="10" s="1"/>
  <c r="DL518" i="10" s="1"/>
  <c r="DJ517" i="10"/>
  <c r="CT517" i="10"/>
  <c r="CD517" i="10"/>
  <c r="BC517" i="10"/>
  <c r="BN517" i="10" s="1"/>
  <c r="AY517" i="10"/>
  <c r="DJ516" i="10"/>
  <c r="CT516" i="10"/>
  <c r="CD516" i="10"/>
  <c r="BN516" i="10"/>
  <c r="DJ515" i="10"/>
  <c r="CT515" i="10"/>
  <c r="CD515" i="10"/>
  <c r="DK515" i="10" s="1"/>
  <c r="DL515" i="10" s="1"/>
  <c r="BN515" i="10"/>
  <c r="DJ514" i="10"/>
  <c r="CT514" i="10"/>
  <c r="BS514" i="10"/>
  <c r="CD514" i="10" s="1"/>
  <c r="AY514" i="10"/>
  <c r="BN514" i="10" s="1"/>
  <c r="DJ513" i="10"/>
  <c r="CT513" i="10"/>
  <c r="CD513" i="10"/>
  <c r="DK513" i="10" s="1"/>
  <c r="DL513" i="10" s="1"/>
  <c r="BN513" i="10"/>
  <c r="DK512" i="10"/>
  <c r="DJ512" i="10"/>
  <c r="CT512" i="10"/>
  <c r="CD512" i="10"/>
  <c r="BN512" i="10"/>
  <c r="DJ511" i="10"/>
  <c r="CT511" i="10"/>
  <c r="CD511" i="10"/>
  <c r="BC511" i="10"/>
  <c r="BN511" i="10" s="1"/>
  <c r="DJ510" i="10"/>
  <c r="CT510" i="10"/>
  <c r="CD510" i="10"/>
  <c r="BC510" i="10"/>
  <c r="AY510" i="10"/>
  <c r="BN510" i="10" s="1"/>
  <c r="DJ509" i="10"/>
  <c r="CT509" i="10"/>
  <c r="CD509" i="10"/>
  <c r="BS509" i="10"/>
  <c r="BN509" i="10"/>
  <c r="DJ508" i="10"/>
  <c r="CT508" i="10"/>
  <c r="BS508" i="10"/>
  <c r="CD508" i="10" s="1"/>
  <c r="BC508" i="10"/>
  <c r="BN508" i="10" s="1"/>
  <c r="DK508" i="10" s="1"/>
  <c r="DL508" i="10" s="1"/>
  <c r="DJ507" i="10"/>
  <c r="CT507" i="10"/>
  <c r="CD507" i="10"/>
  <c r="BC507" i="10"/>
  <c r="AY507" i="10"/>
  <c r="BN507" i="10" s="1"/>
  <c r="DJ506" i="10"/>
  <c r="CT506" i="10"/>
  <c r="CD506" i="10"/>
  <c r="BC506" i="10"/>
  <c r="BN506" i="10" s="1"/>
  <c r="DK506" i="10" s="1"/>
  <c r="DJ505" i="10"/>
  <c r="CT505" i="10"/>
  <c r="CD505" i="10"/>
  <c r="BC505" i="10"/>
  <c r="BN505" i="10" s="1"/>
  <c r="DK505" i="10" s="1"/>
  <c r="DJ504" i="10"/>
  <c r="CY504" i="10"/>
  <c r="CT504" i="10"/>
  <c r="CD504" i="10"/>
  <c r="BN504" i="10"/>
  <c r="DJ503" i="10"/>
  <c r="CT503" i="10"/>
  <c r="CD503" i="10"/>
  <c r="BC503" i="10"/>
  <c r="BN503" i="10" s="1"/>
  <c r="DK503" i="10" s="1"/>
  <c r="DJ502" i="10"/>
  <c r="CT502" i="10"/>
  <c r="DK502" i="10" s="1"/>
  <c r="CD502" i="10"/>
  <c r="BN502" i="10"/>
  <c r="DJ501" i="10"/>
  <c r="CT501" i="10"/>
  <c r="CD501" i="10"/>
  <c r="BN501" i="10"/>
  <c r="DK501" i="10" s="1"/>
  <c r="DJ500" i="10"/>
  <c r="CT500" i="10"/>
  <c r="CD500" i="10"/>
  <c r="BN500" i="10"/>
  <c r="DJ499" i="10"/>
  <c r="CT499" i="10"/>
  <c r="CD499" i="10"/>
  <c r="BN499" i="10"/>
  <c r="DJ498" i="10"/>
  <c r="CT498" i="10"/>
  <c r="CD498" i="10"/>
  <c r="BN498" i="10"/>
  <c r="DJ497" i="10"/>
  <c r="CT497" i="10"/>
  <c r="CD497" i="10"/>
  <c r="BN497" i="10"/>
  <c r="DJ496" i="10"/>
  <c r="CT496" i="10"/>
  <c r="CD496" i="10"/>
  <c r="BN496" i="10"/>
  <c r="DJ495" i="10"/>
  <c r="CT495" i="10"/>
  <c r="CD495" i="10"/>
  <c r="BN495" i="10"/>
  <c r="DK494" i="10"/>
  <c r="DJ494" i="10"/>
  <c r="CT494" i="10"/>
  <c r="CD494" i="10"/>
  <c r="BN494" i="10"/>
  <c r="DJ493" i="10"/>
  <c r="CT493" i="10"/>
  <c r="CD493" i="10"/>
  <c r="BN493" i="10"/>
  <c r="DJ492" i="10"/>
  <c r="CT492" i="10"/>
  <c r="CD492" i="10"/>
  <c r="BN492" i="10"/>
  <c r="DJ491" i="10"/>
  <c r="CT491" i="10"/>
  <c r="CD491" i="10"/>
  <c r="BN491" i="10"/>
  <c r="DJ490" i="10"/>
  <c r="CT490" i="10"/>
  <c r="CD490" i="10"/>
  <c r="BN490" i="10"/>
  <c r="DJ489" i="10"/>
  <c r="CT489" i="10"/>
  <c r="CD489" i="10"/>
  <c r="BN489" i="10"/>
  <c r="DJ488" i="10"/>
  <c r="CT488" i="10"/>
  <c r="CD488" i="10"/>
  <c r="BN488" i="10"/>
  <c r="DJ487" i="10"/>
  <c r="CT487" i="10"/>
  <c r="CD487" i="10"/>
  <c r="BN487" i="10"/>
  <c r="DJ486" i="10"/>
  <c r="CT486" i="10"/>
  <c r="CD486" i="10"/>
  <c r="BN486" i="10"/>
  <c r="DK486" i="10" s="1"/>
  <c r="DJ485" i="10"/>
  <c r="CT485" i="10"/>
  <c r="CD485" i="10"/>
  <c r="BN485" i="10"/>
  <c r="DJ484" i="10"/>
  <c r="CT484" i="10"/>
  <c r="CD484" i="10"/>
  <c r="DK484" i="10" s="1"/>
  <c r="BN484" i="10"/>
  <c r="DJ483" i="10"/>
  <c r="CT483" i="10"/>
  <c r="CD483" i="10"/>
  <c r="BN483" i="10"/>
  <c r="DJ482" i="10"/>
  <c r="CT482" i="10"/>
  <c r="CD482" i="10"/>
  <c r="BN482" i="10"/>
  <c r="DJ481" i="10"/>
  <c r="CT481" i="10"/>
  <c r="CD481" i="10"/>
  <c r="BN481" i="10"/>
  <c r="DJ480" i="10"/>
  <c r="CT480" i="10"/>
  <c r="CD480" i="10"/>
  <c r="BN480" i="10"/>
  <c r="DJ479" i="10"/>
  <c r="CT479" i="10"/>
  <c r="CD479" i="10"/>
  <c r="BN479" i="10"/>
  <c r="DJ478" i="10"/>
  <c r="CT478" i="10"/>
  <c r="CD478" i="10"/>
  <c r="BN478" i="10"/>
  <c r="DK477" i="10"/>
  <c r="DJ477" i="10"/>
  <c r="CT477" i="10"/>
  <c r="CD477" i="10"/>
  <c r="BN477" i="10"/>
  <c r="DJ476" i="10"/>
  <c r="CT476" i="10"/>
  <c r="CD476" i="10"/>
  <c r="BN476" i="10"/>
  <c r="DJ475" i="10"/>
  <c r="CT475" i="10"/>
  <c r="CD475" i="10"/>
  <c r="BN475" i="10"/>
  <c r="DJ474" i="10"/>
  <c r="CT474" i="10"/>
  <c r="CD474" i="10"/>
  <c r="BN474" i="10"/>
  <c r="DJ473" i="10"/>
  <c r="CT473" i="10"/>
  <c r="CD473" i="10"/>
  <c r="BN473" i="10"/>
  <c r="DJ472" i="10"/>
  <c r="CT472" i="10"/>
  <c r="CD472" i="10"/>
  <c r="BN472" i="10"/>
  <c r="DK472" i="10" s="1"/>
  <c r="DJ471" i="10"/>
  <c r="CT471" i="10"/>
  <c r="CD471" i="10"/>
  <c r="BN471" i="10"/>
  <c r="DJ470" i="10"/>
  <c r="CT470" i="10"/>
  <c r="CD470" i="10"/>
  <c r="BN470" i="10"/>
  <c r="DK470" i="10" s="1"/>
  <c r="DL470" i="10" s="1"/>
  <c r="DJ469" i="10"/>
  <c r="CT469" i="10"/>
  <c r="CD469" i="10"/>
  <c r="BN469" i="10"/>
  <c r="DJ468" i="10"/>
  <c r="CT468" i="10"/>
  <c r="CD468" i="10"/>
  <c r="BN468" i="10"/>
  <c r="DK468" i="10" s="1"/>
  <c r="DL468" i="10" s="1"/>
  <c r="DJ467" i="10"/>
  <c r="CT467" i="10"/>
  <c r="CD467" i="10"/>
  <c r="BN467" i="10"/>
  <c r="DJ466" i="10"/>
  <c r="CT466" i="10"/>
  <c r="CD466" i="10"/>
  <c r="BN466" i="10"/>
  <c r="DJ465" i="10"/>
  <c r="CT465" i="10"/>
  <c r="CD465" i="10"/>
  <c r="BN465" i="10"/>
  <c r="DJ464" i="10"/>
  <c r="CT464" i="10"/>
  <c r="CD464" i="10"/>
  <c r="DK464" i="10" s="1"/>
  <c r="DL464" i="10" s="1"/>
  <c r="BN464" i="10"/>
  <c r="DJ463" i="10"/>
  <c r="CT463" i="10"/>
  <c r="CD463" i="10"/>
  <c r="BN463" i="10"/>
  <c r="DK463" i="10" s="1"/>
  <c r="DL463" i="10" s="1"/>
  <c r="DJ462" i="10"/>
  <c r="CT462" i="10"/>
  <c r="CD462" i="10"/>
  <c r="BN462" i="10"/>
  <c r="DJ461" i="10"/>
  <c r="CT461" i="10"/>
  <c r="CD461" i="10"/>
  <c r="BN461" i="10"/>
  <c r="DK461" i="10" s="1"/>
  <c r="DL461" i="10" s="1"/>
  <c r="DJ460" i="10"/>
  <c r="CT460" i="10"/>
  <c r="CD460" i="10"/>
  <c r="BN460" i="10"/>
  <c r="DK460" i="10" s="1"/>
  <c r="DL460" i="10" s="1"/>
  <c r="DJ459" i="10"/>
  <c r="CT459" i="10"/>
  <c r="CD459" i="10"/>
  <c r="BN459" i="10"/>
  <c r="DJ458" i="10"/>
  <c r="CT458" i="10"/>
  <c r="CD458" i="10"/>
  <c r="BN458" i="10"/>
  <c r="DJ457" i="10"/>
  <c r="CT457" i="10"/>
  <c r="CD457" i="10"/>
  <c r="BN457" i="10"/>
  <c r="DK456" i="10"/>
  <c r="DL456" i="10" s="1"/>
  <c r="DJ456" i="10"/>
  <c r="CT456" i="10"/>
  <c r="CD456" i="10"/>
  <c r="BN456" i="10"/>
  <c r="DJ455" i="10"/>
  <c r="CT455" i="10"/>
  <c r="CD455" i="10"/>
  <c r="BN455" i="10"/>
  <c r="DJ454" i="10"/>
  <c r="CT454" i="10"/>
  <c r="CD454" i="10"/>
  <c r="BN454" i="10"/>
  <c r="DJ453" i="10"/>
  <c r="CT453" i="10"/>
  <c r="CD453" i="10"/>
  <c r="BN453" i="10"/>
  <c r="DK453" i="10" s="1"/>
  <c r="DL453" i="10" s="1"/>
  <c r="DK452" i="10"/>
  <c r="DL452" i="10" s="1"/>
  <c r="DJ452" i="10"/>
  <c r="CT452" i="10"/>
  <c r="CD452" i="10"/>
  <c r="BN452" i="10"/>
  <c r="DJ451" i="10"/>
  <c r="CT451" i="10"/>
  <c r="CD451" i="10"/>
  <c r="BN451" i="10"/>
  <c r="DJ450" i="10"/>
  <c r="CT450" i="10"/>
  <c r="CD450" i="10"/>
  <c r="BN450" i="10"/>
  <c r="DJ449" i="10"/>
  <c r="CT449" i="10"/>
  <c r="CD449" i="10"/>
  <c r="BN449" i="10"/>
  <c r="DJ448" i="10"/>
  <c r="CT448" i="10"/>
  <c r="CD448" i="10"/>
  <c r="BN448" i="10"/>
  <c r="DK448" i="10" s="1"/>
  <c r="DL448" i="10" s="1"/>
  <c r="DJ447" i="10"/>
  <c r="CT447" i="10"/>
  <c r="DK447" i="10" s="1"/>
  <c r="DL447" i="10" s="1"/>
  <c r="CD447" i="10"/>
  <c r="BN447" i="10"/>
  <c r="DJ446" i="10"/>
  <c r="CT446" i="10"/>
  <c r="CD446" i="10"/>
  <c r="BN446" i="10"/>
  <c r="DK446" i="10" s="1"/>
  <c r="DL446" i="10" s="1"/>
  <c r="DJ445" i="10"/>
  <c r="CT445" i="10"/>
  <c r="CD445" i="10"/>
  <c r="BN445" i="10"/>
  <c r="DJ444" i="10"/>
  <c r="CT444" i="10"/>
  <c r="CD444" i="10"/>
  <c r="BN444" i="10"/>
  <c r="DK444" i="10" s="1"/>
  <c r="DL444" i="10" s="1"/>
  <c r="DJ443" i="10"/>
  <c r="CT443" i="10"/>
  <c r="DK443" i="10" s="1"/>
  <c r="DL443" i="10" s="1"/>
  <c r="CD443" i="10"/>
  <c r="BN443" i="10"/>
  <c r="DJ442" i="10"/>
  <c r="CT442" i="10"/>
  <c r="CD442" i="10"/>
  <c r="BN442" i="10"/>
  <c r="DJ441" i="10"/>
  <c r="CT441" i="10"/>
  <c r="CD441" i="10"/>
  <c r="BN441" i="10"/>
  <c r="DJ440" i="10"/>
  <c r="CT440" i="10"/>
  <c r="CD440" i="10"/>
  <c r="BN440" i="10"/>
  <c r="DK440" i="10" s="1"/>
  <c r="DL440" i="10" s="1"/>
  <c r="DJ439" i="10"/>
  <c r="CT439" i="10"/>
  <c r="CD439" i="10"/>
  <c r="BN439" i="10"/>
  <c r="DJ438" i="10"/>
  <c r="CT438" i="10"/>
  <c r="CD438" i="10"/>
  <c r="BN438" i="10"/>
  <c r="DK438" i="10" s="1"/>
  <c r="DL438" i="10" s="1"/>
  <c r="DJ437" i="10"/>
  <c r="CT437" i="10"/>
  <c r="CD437" i="10"/>
  <c r="BN437" i="10"/>
  <c r="DJ436" i="10"/>
  <c r="CT436" i="10"/>
  <c r="CD436" i="10"/>
  <c r="BN436" i="10"/>
  <c r="DJ435" i="10"/>
  <c r="CT435" i="10"/>
  <c r="CD435" i="10"/>
  <c r="BN435" i="10"/>
  <c r="DJ434" i="10"/>
  <c r="CT434" i="10"/>
  <c r="CD434" i="10"/>
  <c r="BN434" i="10"/>
  <c r="DJ433" i="10"/>
  <c r="CT433" i="10"/>
  <c r="CD433" i="10"/>
  <c r="BN433" i="10"/>
  <c r="DJ432" i="10"/>
  <c r="CT432" i="10"/>
  <c r="CD432" i="10"/>
  <c r="BN432" i="10"/>
  <c r="DJ431" i="10"/>
  <c r="CT431" i="10"/>
  <c r="CD431" i="10"/>
  <c r="BN431" i="10"/>
  <c r="DJ430" i="10"/>
  <c r="CT430" i="10"/>
  <c r="CD430" i="10"/>
  <c r="BN430" i="10"/>
  <c r="DJ429" i="10"/>
  <c r="CT429" i="10"/>
  <c r="CD429" i="10"/>
  <c r="BN429" i="10"/>
  <c r="DK429" i="10" s="1"/>
  <c r="DL429" i="10" s="1"/>
  <c r="DJ428" i="10"/>
  <c r="CT428" i="10"/>
  <c r="CD428" i="10"/>
  <c r="BN428" i="10"/>
  <c r="DJ427" i="10"/>
  <c r="CT427" i="10"/>
  <c r="CD427" i="10"/>
  <c r="BN427" i="10"/>
  <c r="DJ426" i="10"/>
  <c r="CT426" i="10"/>
  <c r="CD426" i="10"/>
  <c r="BN426" i="10"/>
  <c r="DJ425" i="10"/>
  <c r="CT425" i="10"/>
  <c r="CD425" i="10"/>
  <c r="BN425" i="10"/>
  <c r="DJ424" i="10"/>
  <c r="DK424" i="10" s="1"/>
  <c r="DL424" i="10" s="1"/>
  <c r="CT424" i="10"/>
  <c r="CD424" i="10"/>
  <c r="BN424" i="10"/>
  <c r="DJ423" i="10"/>
  <c r="CT423" i="10"/>
  <c r="CD423" i="10"/>
  <c r="BN423" i="10"/>
  <c r="DJ422" i="10"/>
  <c r="CT422" i="10"/>
  <c r="CD422" i="10"/>
  <c r="BN422" i="10"/>
  <c r="DJ421" i="10"/>
  <c r="CT421" i="10"/>
  <c r="CD421" i="10"/>
  <c r="BN421" i="10"/>
  <c r="DK421" i="10" s="1"/>
  <c r="DL421" i="10" s="1"/>
  <c r="DK420" i="10"/>
  <c r="DL420" i="10" s="1"/>
  <c r="DJ420" i="10"/>
  <c r="CT420" i="10"/>
  <c r="CD420" i="10"/>
  <c r="BN420" i="10"/>
  <c r="DJ419" i="10"/>
  <c r="CT419" i="10"/>
  <c r="CD419" i="10"/>
  <c r="BN419" i="10"/>
  <c r="DJ418" i="10"/>
  <c r="CT418" i="10"/>
  <c r="CD418" i="10"/>
  <c r="BN418" i="10"/>
  <c r="DJ417" i="10"/>
  <c r="CT417" i="10"/>
  <c r="CD417" i="10"/>
  <c r="BN417" i="10"/>
  <c r="DJ416" i="10"/>
  <c r="CT416" i="10"/>
  <c r="CD416" i="10"/>
  <c r="BN416" i="10"/>
  <c r="DJ415" i="10"/>
  <c r="CT415" i="10"/>
  <c r="CD415" i="10"/>
  <c r="BN415" i="10"/>
  <c r="DK415" i="10" s="1"/>
  <c r="DJ414" i="10"/>
  <c r="CT414" i="10"/>
  <c r="CD414" i="10"/>
  <c r="BN414" i="10"/>
  <c r="DJ413" i="10"/>
  <c r="CT413" i="10"/>
  <c r="CD413" i="10"/>
  <c r="DK413" i="10" s="1"/>
  <c r="BN413" i="10"/>
  <c r="DJ412" i="10"/>
  <c r="CT412" i="10"/>
  <c r="CD412" i="10"/>
  <c r="BN412" i="10"/>
  <c r="DK412" i="10" s="1"/>
  <c r="DJ411" i="10"/>
  <c r="CT411" i="10"/>
  <c r="CD411" i="10"/>
  <c r="BN411" i="10"/>
  <c r="DJ410" i="10"/>
  <c r="CT410" i="10"/>
  <c r="CD410" i="10"/>
  <c r="BN410" i="10"/>
  <c r="DJ409" i="10"/>
  <c r="CT409" i="10"/>
  <c r="CD409" i="10"/>
  <c r="BN409" i="10"/>
  <c r="DJ408" i="10"/>
  <c r="CT408" i="10"/>
  <c r="CD408" i="10"/>
  <c r="BN408" i="10"/>
  <c r="DJ407" i="10"/>
  <c r="CT407" i="10"/>
  <c r="CD407" i="10"/>
  <c r="BN407" i="10"/>
  <c r="DJ406" i="10"/>
  <c r="CT406" i="10"/>
  <c r="CD406" i="10"/>
  <c r="BN406" i="10"/>
  <c r="DJ405" i="10"/>
  <c r="DK405" i="10" s="1"/>
  <c r="CT405" i="10"/>
  <c r="CD405" i="10"/>
  <c r="BN405" i="10"/>
  <c r="DJ404" i="10"/>
  <c r="CT404" i="10"/>
  <c r="CD404" i="10"/>
  <c r="BN404" i="10"/>
  <c r="DK404" i="10" s="1"/>
  <c r="DJ403" i="10"/>
  <c r="CT403" i="10"/>
  <c r="CD403" i="10"/>
  <c r="BN403" i="10"/>
  <c r="DJ402" i="10"/>
  <c r="CT402" i="10"/>
  <c r="CD402" i="10"/>
  <c r="BN402" i="10"/>
  <c r="DK402" i="10" s="1"/>
  <c r="DJ401" i="10"/>
  <c r="CT401" i="10"/>
  <c r="CD401" i="10"/>
  <c r="BN401" i="10"/>
  <c r="DJ400" i="10"/>
  <c r="CT400" i="10"/>
  <c r="CD400" i="10"/>
  <c r="BN400" i="10"/>
  <c r="DK400" i="10" s="1"/>
  <c r="DJ399" i="10"/>
  <c r="CT399" i="10"/>
  <c r="CD399" i="10"/>
  <c r="BN399" i="10"/>
  <c r="DK398" i="10"/>
  <c r="DK397" i="10"/>
  <c r="DK396" i="10"/>
  <c r="DK395" i="10"/>
  <c r="DK394" i="10"/>
  <c r="DK393" i="10"/>
  <c r="DK392" i="10"/>
  <c r="DK391" i="10"/>
  <c r="DK390" i="10"/>
  <c r="DK389" i="10"/>
  <c r="DK388" i="10"/>
  <c r="DK387" i="10"/>
  <c r="DK386" i="10"/>
  <c r="DK385" i="10"/>
  <c r="DK384" i="10"/>
  <c r="DK383" i="10"/>
  <c r="DK382" i="10"/>
  <c r="DK381" i="10"/>
  <c r="DK380" i="10"/>
  <c r="DK379" i="10"/>
  <c r="DK378" i="10"/>
  <c r="DK377" i="10"/>
  <c r="DK376" i="10"/>
  <c r="DK375" i="10"/>
  <c r="DK374" i="10"/>
  <c r="DK373" i="10"/>
  <c r="DK372" i="10"/>
  <c r="DK371" i="10"/>
  <c r="DK370" i="10"/>
  <c r="DK369" i="10"/>
  <c r="DK368" i="10"/>
  <c r="DK367" i="10"/>
  <c r="DK366" i="10"/>
  <c r="DK365" i="10"/>
  <c r="DK364" i="10"/>
  <c r="DK363" i="10"/>
  <c r="DK362" i="10"/>
  <c r="DK361" i="10"/>
  <c r="DK360" i="10"/>
  <c r="DK359" i="10"/>
  <c r="DK358" i="10"/>
  <c r="DK357" i="10"/>
  <c r="DK356" i="10"/>
  <c r="DK355" i="10"/>
  <c r="DK354" i="10"/>
  <c r="DK353" i="10"/>
  <c r="DK352" i="10"/>
  <c r="DK351" i="10"/>
  <c r="DK350" i="10"/>
  <c r="DJ349" i="10"/>
  <c r="CT349" i="10"/>
  <c r="CD349" i="10"/>
  <c r="BN349" i="10"/>
  <c r="DJ348" i="10"/>
  <c r="CT348" i="10"/>
  <c r="CD348" i="10"/>
  <c r="BN348" i="10"/>
  <c r="DJ347" i="10"/>
  <c r="CT347" i="10"/>
  <c r="CD347" i="10"/>
  <c r="BN347" i="10"/>
  <c r="DJ346" i="10"/>
  <c r="CT346" i="10"/>
  <c r="DK346" i="10" s="1"/>
  <c r="CD346" i="10"/>
  <c r="BN346" i="10"/>
  <c r="DJ345" i="10"/>
  <c r="CT345" i="10"/>
  <c r="CD345" i="10"/>
  <c r="BN345" i="10"/>
  <c r="DK344" i="10"/>
  <c r="DJ344" i="10"/>
  <c r="CT344" i="10"/>
  <c r="CD344" i="10"/>
  <c r="BN344" i="10"/>
  <c r="DJ343" i="10"/>
  <c r="CT343" i="10"/>
  <c r="CD343" i="10"/>
  <c r="BN343" i="10"/>
  <c r="DJ342" i="10"/>
  <c r="CT342" i="10"/>
  <c r="CD342" i="10"/>
  <c r="BN342" i="10"/>
  <c r="DK342" i="10" s="1"/>
  <c r="DJ341" i="10"/>
  <c r="CT341" i="10"/>
  <c r="CD341" i="10"/>
  <c r="BN341" i="10"/>
  <c r="DJ340" i="10"/>
  <c r="CT340" i="10"/>
  <c r="CD340" i="10"/>
  <c r="BN340" i="10"/>
  <c r="DK340" i="10" s="1"/>
  <c r="DJ339" i="10"/>
  <c r="CT339" i="10"/>
  <c r="CD339" i="10"/>
  <c r="BN339" i="10"/>
  <c r="DK339" i="10" s="1"/>
  <c r="DJ338" i="10"/>
  <c r="CT338" i="10"/>
  <c r="CD338" i="10"/>
  <c r="BN338" i="10"/>
  <c r="DJ337" i="10"/>
  <c r="CT337" i="10"/>
  <c r="CD337" i="10"/>
  <c r="DK337" i="10" s="1"/>
  <c r="BN337" i="10"/>
  <c r="DJ336" i="10"/>
  <c r="CT336" i="10"/>
  <c r="CD336" i="10"/>
  <c r="BN336" i="10"/>
  <c r="DJ335" i="10"/>
  <c r="CT335" i="10"/>
  <c r="CD335" i="10"/>
  <c r="BN335" i="10"/>
  <c r="DJ334" i="10"/>
  <c r="CT334" i="10"/>
  <c r="CD334" i="10"/>
  <c r="BN334" i="10"/>
  <c r="DJ333" i="10"/>
  <c r="CT333" i="10"/>
  <c r="CD333" i="10"/>
  <c r="BN333" i="10"/>
  <c r="DJ332" i="10"/>
  <c r="CT332" i="10"/>
  <c r="CD332" i="10"/>
  <c r="BN332" i="10"/>
  <c r="DJ331" i="10"/>
  <c r="CT331" i="10"/>
  <c r="CD331" i="10"/>
  <c r="BN331" i="10"/>
  <c r="DJ330" i="10"/>
  <c r="CT330" i="10"/>
  <c r="CD330" i="10"/>
  <c r="BN330" i="10"/>
  <c r="DJ329" i="10"/>
  <c r="CT329" i="10"/>
  <c r="CD329" i="10"/>
  <c r="BN329" i="10"/>
  <c r="DK329" i="10" s="1"/>
  <c r="DJ328" i="10"/>
  <c r="CT328" i="10"/>
  <c r="CD328" i="10"/>
  <c r="BN328" i="10"/>
  <c r="DK328" i="10" s="1"/>
  <c r="DJ327" i="10"/>
  <c r="CT327" i="10"/>
  <c r="CD327" i="10"/>
  <c r="BN327" i="10"/>
  <c r="DJ326" i="10"/>
  <c r="CT326" i="10"/>
  <c r="CD326" i="10"/>
  <c r="BN326" i="10"/>
  <c r="DK326" i="10" s="1"/>
  <c r="DJ325" i="10"/>
  <c r="CT325" i="10"/>
  <c r="CD325" i="10"/>
  <c r="BN325" i="10"/>
  <c r="DK325" i="10" s="1"/>
  <c r="DJ324" i="10"/>
  <c r="CT324" i="10"/>
  <c r="CD324" i="10"/>
  <c r="BN324" i="10"/>
  <c r="DK324" i="10" s="1"/>
  <c r="DJ323" i="10"/>
  <c r="CT323" i="10"/>
  <c r="CD323" i="10"/>
  <c r="BN323" i="10"/>
  <c r="DK323" i="10" s="1"/>
  <c r="DJ322" i="10"/>
  <c r="CT322" i="10"/>
  <c r="CD322" i="10"/>
  <c r="BN322" i="10"/>
  <c r="DK321" i="10"/>
  <c r="DK320" i="10"/>
  <c r="DK319" i="10"/>
  <c r="DK318" i="10"/>
  <c r="DK317" i="10"/>
  <c r="DK316" i="10"/>
  <c r="DK315" i="10"/>
  <c r="DK314" i="10"/>
  <c r="DK313" i="10"/>
  <c r="DK312" i="10"/>
  <c r="DK311" i="10"/>
  <c r="DK310" i="10"/>
  <c r="DK309" i="10"/>
  <c r="DK308" i="10"/>
  <c r="DK307" i="10"/>
  <c r="DK306" i="10"/>
  <c r="DK305" i="10"/>
  <c r="DK304" i="10"/>
  <c r="DK303" i="10"/>
  <c r="DK302" i="10"/>
  <c r="DK301" i="10"/>
  <c r="DK300" i="10"/>
  <c r="DK299" i="10"/>
  <c r="DK298" i="10"/>
  <c r="DK297" i="10"/>
  <c r="DK296" i="10"/>
  <c r="DJ295" i="10"/>
  <c r="CT295" i="10"/>
  <c r="CD295" i="10"/>
  <c r="BN295" i="10"/>
  <c r="DJ294" i="10"/>
  <c r="CT294" i="10"/>
  <c r="CD294" i="10"/>
  <c r="BN294" i="10"/>
  <c r="DJ293" i="10"/>
  <c r="CT293" i="10"/>
  <c r="CD293" i="10"/>
  <c r="BN293" i="10"/>
  <c r="DJ292" i="10"/>
  <c r="CT292" i="10"/>
  <c r="CD292" i="10"/>
  <c r="BN292" i="10"/>
  <c r="DJ291" i="10"/>
  <c r="CT291" i="10"/>
  <c r="CD291" i="10"/>
  <c r="BN291" i="10"/>
  <c r="DJ290" i="10"/>
  <c r="CT290" i="10"/>
  <c r="CD290" i="10"/>
  <c r="BN290" i="10"/>
  <c r="DJ289" i="10"/>
  <c r="CT289" i="10"/>
  <c r="CD289" i="10"/>
  <c r="BN289" i="10"/>
  <c r="DJ288" i="10"/>
  <c r="CT288" i="10"/>
  <c r="CD288" i="10"/>
  <c r="BN288" i="10"/>
  <c r="DK288" i="10" s="1"/>
  <c r="DJ287" i="10"/>
  <c r="CT287" i="10"/>
  <c r="CD287" i="10"/>
  <c r="BN287" i="10"/>
  <c r="DJ286" i="10"/>
  <c r="CT286" i="10"/>
  <c r="CD286" i="10"/>
  <c r="BN286" i="10"/>
  <c r="DJ285" i="10"/>
  <c r="CT285" i="10"/>
  <c r="CD285" i="10"/>
  <c r="BN285" i="10"/>
  <c r="DJ284" i="10"/>
  <c r="CT284" i="10"/>
  <c r="CD284" i="10"/>
  <c r="BN284" i="10"/>
  <c r="DJ283" i="10"/>
  <c r="CT283" i="10"/>
  <c r="CD283" i="10"/>
  <c r="BN283" i="10"/>
  <c r="DJ282" i="10"/>
  <c r="CT282" i="10"/>
  <c r="CD282" i="10"/>
  <c r="BN282" i="10"/>
  <c r="DJ281" i="10"/>
  <c r="DK281" i="10" s="1"/>
  <c r="CT281" i="10"/>
  <c r="CD281" i="10"/>
  <c r="BN281" i="10"/>
  <c r="DJ280" i="10"/>
  <c r="CT280" i="10"/>
  <c r="CD280" i="10"/>
  <c r="BN280" i="10"/>
  <c r="DJ279" i="10"/>
  <c r="CT279" i="10"/>
  <c r="CD279" i="10"/>
  <c r="BN279" i="10"/>
  <c r="DJ278" i="10"/>
  <c r="CT278" i="10"/>
  <c r="CD278" i="10"/>
  <c r="BN278" i="10"/>
  <c r="DJ277" i="10"/>
  <c r="CT277" i="10"/>
  <c r="CD277" i="10"/>
  <c r="BN277" i="10"/>
  <c r="DJ276" i="10"/>
  <c r="CT276" i="10"/>
  <c r="CD276" i="10"/>
  <c r="BN276" i="10"/>
  <c r="DJ275" i="10"/>
  <c r="CT275" i="10"/>
  <c r="CD275" i="10"/>
  <c r="BN275" i="10"/>
  <c r="DJ274" i="10"/>
  <c r="CT274" i="10"/>
  <c r="CD274" i="10"/>
  <c r="BN274" i="10"/>
  <c r="DK274" i="10" s="1"/>
  <c r="DJ273" i="10"/>
  <c r="CT273" i="10"/>
  <c r="CD273" i="10"/>
  <c r="BN273" i="10"/>
  <c r="DK273" i="10" s="1"/>
  <c r="DJ272" i="10"/>
  <c r="CT272" i="10"/>
  <c r="CD272" i="10"/>
  <c r="BN272" i="10"/>
  <c r="DK272" i="10" s="1"/>
  <c r="DJ271" i="10"/>
  <c r="CT271" i="10"/>
  <c r="CD271" i="10"/>
  <c r="BN271" i="10"/>
  <c r="DJ270" i="10"/>
  <c r="CT270" i="10"/>
  <c r="CD270" i="10"/>
  <c r="BN270" i="10"/>
  <c r="DK270" i="10" s="1"/>
  <c r="DJ269" i="10"/>
  <c r="CT269" i="10"/>
  <c r="CD269" i="10"/>
  <c r="BN269" i="10"/>
  <c r="DJ268" i="10"/>
  <c r="CT268" i="10"/>
  <c r="CD268" i="10"/>
  <c r="BN268" i="10"/>
  <c r="DJ267" i="10"/>
  <c r="CT267" i="10"/>
  <c r="CD267" i="10"/>
  <c r="BN267" i="10"/>
  <c r="DK267" i="10" s="1"/>
  <c r="DJ266" i="10"/>
  <c r="CT266" i="10"/>
  <c r="CD266" i="10"/>
  <c r="BN266" i="10"/>
  <c r="DK266" i="10" s="1"/>
  <c r="DJ265" i="10"/>
  <c r="CT265" i="10"/>
  <c r="CD265" i="10"/>
  <c r="BN265" i="10"/>
  <c r="DJ264" i="10"/>
  <c r="CT264" i="10"/>
  <c r="CD264" i="10"/>
  <c r="BN264" i="10"/>
  <c r="DK264" i="10" s="1"/>
  <c r="DJ263" i="10"/>
  <c r="CT263" i="10"/>
  <c r="CD263" i="10"/>
  <c r="BN263" i="10"/>
  <c r="DJ262" i="10"/>
  <c r="CT262" i="10"/>
  <c r="CD262" i="10"/>
  <c r="BN262" i="10"/>
  <c r="DK262" i="10" s="1"/>
  <c r="DJ261" i="10"/>
  <c r="CT261" i="10"/>
  <c r="CD261" i="10"/>
  <c r="DK261" i="10" s="1"/>
  <c r="BN261" i="10"/>
  <c r="DJ260" i="10"/>
  <c r="CT260" i="10"/>
  <c r="CD260" i="10"/>
  <c r="BN260" i="10"/>
  <c r="DJ259" i="10"/>
  <c r="CT259" i="10"/>
  <c r="CD259" i="10"/>
  <c r="BN259" i="10"/>
  <c r="DJ258" i="10"/>
  <c r="CT258" i="10"/>
  <c r="CD258" i="10"/>
  <c r="DK258" i="10" s="1"/>
  <c r="BN258" i="10"/>
  <c r="DJ257" i="10"/>
  <c r="CT257" i="10"/>
  <c r="CD257" i="10"/>
  <c r="BN257" i="10"/>
  <c r="DJ256" i="10"/>
  <c r="CT256" i="10"/>
  <c r="CD256" i="10"/>
  <c r="BN256" i="10"/>
  <c r="DJ255" i="10"/>
  <c r="CT255" i="10"/>
  <c r="CD255" i="10"/>
  <c r="BN255" i="10"/>
  <c r="DJ254" i="10"/>
  <c r="CT254" i="10"/>
  <c r="CD254" i="10"/>
  <c r="BN254" i="10"/>
  <c r="DJ253" i="10"/>
  <c r="CT253" i="10"/>
  <c r="CD253" i="10"/>
  <c r="BN253" i="10"/>
  <c r="DJ252" i="10"/>
  <c r="CT252" i="10"/>
  <c r="CD252" i="10"/>
  <c r="DK252" i="10" s="1"/>
  <c r="BN252" i="10"/>
  <c r="DJ251" i="10"/>
  <c r="CT251" i="10"/>
  <c r="CD251" i="10"/>
  <c r="BN251" i="10"/>
  <c r="DJ250" i="10"/>
  <c r="CT250" i="10"/>
  <c r="CD250" i="10"/>
  <c r="BN250" i="10"/>
  <c r="DK250" i="10" s="1"/>
  <c r="DJ249" i="10"/>
  <c r="CT249" i="10"/>
  <c r="CD249" i="10"/>
  <c r="BN249" i="10"/>
  <c r="DJ248" i="10"/>
  <c r="CT248" i="10"/>
  <c r="CD248" i="10"/>
  <c r="BN248" i="10"/>
  <c r="DJ247" i="10"/>
  <c r="DK247" i="10" s="1"/>
  <c r="CT247" i="10"/>
  <c r="CD247" i="10"/>
  <c r="BN247" i="10"/>
  <c r="DJ246" i="10"/>
  <c r="CT246" i="10"/>
  <c r="CD246" i="10"/>
  <c r="BN246" i="10"/>
  <c r="DJ245" i="10"/>
  <c r="CT245" i="10"/>
  <c r="CD245" i="10"/>
  <c r="BN245" i="10"/>
  <c r="DJ244" i="10"/>
  <c r="CT244" i="10"/>
  <c r="CD244" i="10"/>
  <c r="BN244" i="10"/>
  <c r="DJ243" i="10"/>
  <c r="CT243" i="10"/>
  <c r="CD243" i="10"/>
  <c r="BN243" i="10"/>
  <c r="DK242" i="10"/>
  <c r="DJ242" i="10"/>
  <c r="CT242" i="10"/>
  <c r="CD242" i="10"/>
  <c r="BN242" i="10"/>
  <c r="DJ241" i="10"/>
  <c r="CT241" i="10"/>
  <c r="CD241" i="10"/>
  <c r="BN241" i="10"/>
  <c r="DK241" i="10" s="1"/>
  <c r="DJ240" i="10"/>
  <c r="CT240" i="10"/>
  <c r="CD240" i="10"/>
  <c r="BN240" i="10"/>
  <c r="DJ239" i="10"/>
  <c r="CT239" i="10"/>
  <c r="CD239" i="10"/>
  <c r="BN239" i="10"/>
  <c r="DJ238" i="10"/>
  <c r="CT238" i="10"/>
  <c r="CD238" i="10"/>
  <c r="BN238" i="10"/>
  <c r="DJ237" i="10"/>
  <c r="CT237" i="10"/>
  <c r="CD237" i="10"/>
  <c r="BN237" i="10"/>
  <c r="DJ236" i="10"/>
  <c r="CT236" i="10"/>
  <c r="CD236" i="10"/>
  <c r="BN236" i="10"/>
  <c r="DJ235" i="10"/>
  <c r="CT235" i="10"/>
  <c r="CD235" i="10"/>
  <c r="BN235" i="10"/>
  <c r="DK235" i="10" s="1"/>
  <c r="DK234" i="10"/>
  <c r="DJ234" i="10"/>
  <c r="CT234" i="10"/>
  <c r="CD234" i="10"/>
  <c r="BN234" i="10"/>
  <c r="DJ233" i="10"/>
  <c r="CT233" i="10"/>
  <c r="CD233" i="10"/>
  <c r="BN233" i="10"/>
  <c r="DJ232" i="10"/>
  <c r="CT232" i="10"/>
  <c r="CD232" i="10"/>
  <c r="BN232" i="10"/>
  <c r="DJ231" i="10"/>
  <c r="CT231" i="10"/>
  <c r="CD231" i="10"/>
  <c r="BN231" i="10"/>
  <c r="DJ230" i="10"/>
  <c r="CT230" i="10"/>
  <c r="CD230" i="10"/>
  <c r="BN230" i="10"/>
  <c r="DJ229" i="10"/>
  <c r="CT229" i="10"/>
  <c r="CD229" i="10"/>
  <c r="DK229" i="10" s="1"/>
  <c r="BN229" i="10"/>
  <c r="DJ228" i="10"/>
  <c r="CT228" i="10"/>
  <c r="CD228" i="10"/>
  <c r="DK228" i="10" s="1"/>
  <c r="BN228" i="10"/>
  <c r="DJ227" i="10"/>
  <c r="CT227" i="10"/>
  <c r="CD227" i="10"/>
  <c r="BN227" i="10"/>
  <c r="DJ226" i="10"/>
  <c r="CT226" i="10"/>
  <c r="CD226" i="10"/>
  <c r="BN226" i="10"/>
  <c r="DJ225" i="10"/>
  <c r="CT225" i="10"/>
  <c r="CD225" i="10"/>
  <c r="BN225" i="10"/>
  <c r="DJ224" i="10"/>
  <c r="CT224" i="10"/>
  <c r="CD224" i="10"/>
  <c r="BN224" i="10"/>
  <c r="DJ223" i="10"/>
  <c r="CT223" i="10"/>
  <c r="CD223" i="10"/>
  <c r="BN223" i="10"/>
  <c r="DJ222" i="10"/>
  <c r="CT222" i="10"/>
  <c r="CD222" i="10"/>
  <c r="BN222" i="10"/>
  <c r="DJ221" i="10"/>
  <c r="CT221" i="10"/>
  <c r="CD221" i="10"/>
  <c r="DK221" i="10" s="1"/>
  <c r="BN221" i="10"/>
  <c r="DJ220" i="10"/>
  <c r="CT220" i="10"/>
  <c r="CD220" i="10"/>
  <c r="BN220" i="10"/>
  <c r="DJ219" i="10"/>
  <c r="CT219" i="10"/>
  <c r="CD219" i="10"/>
  <c r="BN219" i="10"/>
  <c r="DJ218" i="10"/>
  <c r="CT218" i="10"/>
  <c r="CD218" i="10"/>
  <c r="BN218" i="10"/>
  <c r="DJ217" i="10"/>
  <c r="CT217" i="10"/>
  <c r="CD217" i="10"/>
  <c r="BN217" i="10"/>
  <c r="DJ216" i="10"/>
  <c r="CT216" i="10"/>
  <c r="CD216" i="10"/>
  <c r="BN216" i="10"/>
  <c r="DK215" i="10"/>
  <c r="DK214" i="10"/>
  <c r="DK213" i="10"/>
  <c r="DK212" i="10"/>
  <c r="DK211" i="10"/>
  <c r="DK210" i="10"/>
  <c r="DK209" i="10"/>
  <c r="DK208" i="10"/>
  <c r="DK207" i="10"/>
  <c r="DK206" i="10"/>
  <c r="DK205" i="10"/>
  <c r="DK204" i="10"/>
  <c r="DK203" i="10"/>
  <c r="DK202" i="10"/>
  <c r="DK201" i="10"/>
  <c r="DK200" i="10"/>
  <c r="DK199" i="10"/>
  <c r="DK198" i="10"/>
  <c r="DK197" i="10"/>
  <c r="DK196" i="10"/>
  <c r="DK195" i="10"/>
  <c r="DK194" i="10"/>
  <c r="DK193" i="10"/>
  <c r="DK192" i="10"/>
  <c r="DK191" i="10"/>
  <c r="DK190" i="10"/>
  <c r="DK189" i="10"/>
  <c r="DK188" i="10"/>
  <c r="DK187" i="10"/>
  <c r="DK186" i="10"/>
  <c r="DK185" i="10"/>
  <c r="DK184" i="10"/>
  <c r="DK183" i="10"/>
  <c r="DK182" i="10"/>
  <c r="DK181" i="10"/>
  <c r="DK180" i="10"/>
  <c r="DK179" i="10"/>
  <c r="DK178" i="10"/>
  <c r="DK177" i="10"/>
  <c r="DK176" i="10"/>
  <c r="DK175" i="10"/>
  <c r="DK174" i="10"/>
  <c r="DK173" i="10"/>
  <c r="DK172" i="10"/>
  <c r="DK171" i="10"/>
  <c r="DK170" i="10"/>
  <c r="DK169" i="10"/>
  <c r="DK168" i="10"/>
  <c r="DK167" i="10"/>
  <c r="DK166" i="10"/>
  <c r="DK165" i="10"/>
  <c r="DK164" i="10"/>
  <c r="DK163" i="10"/>
  <c r="DK162" i="10"/>
  <c r="DK161" i="10"/>
  <c r="DK160" i="10"/>
  <c r="DK159" i="10"/>
  <c r="DK158" i="10"/>
  <c r="DK157" i="10"/>
  <c r="DK156" i="10"/>
  <c r="DK155" i="10"/>
  <c r="DK154" i="10"/>
  <c r="DK153" i="10"/>
  <c r="DK152" i="10"/>
  <c r="DK151" i="10"/>
  <c r="DK150" i="10"/>
  <c r="DK149" i="10"/>
  <c r="DK148" i="10"/>
  <c r="DK147" i="10"/>
  <c r="DK146" i="10"/>
  <c r="DK145" i="10"/>
  <c r="DK144" i="10"/>
  <c r="DK143" i="10"/>
  <c r="DK142" i="10"/>
  <c r="DK141" i="10"/>
  <c r="DK140" i="10"/>
  <c r="DK139" i="10"/>
  <c r="DK138" i="10"/>
  <c r="DK137" i="10"/>
  <c r="DK136" i="10"/>
  <c r="DK135" i="10"/>
  <c r="DK134" i="10"/>
  <c r="DK133" i="10"/>
  <c r="DK132" i="10"/>
  <c r="DK131" i="10"/>
  <c r="DK130" i="10"/>
  <c r="DK129" i="10"/>
  <c r="DK128" i="10"/>
  <c r="DK127" i="10"/>
  <c r="DK126" i="10"/>
  <c r="DK125" i="10"/>
  <c r="DK124" i="10"/>
  <c r="DK123" i="10"/>
  <c r="DK122" i="10"/>
  <c r="DK121" i="10"/>
  <c r="DK120" i="10"/>
  <c r="DK119" i="10"/>
  <c r="DK118" i="10"/>
  <c r="DK117" i="10"/>
  <c r="DK116" i="10"/>
  <c r="DK115" i="10"/>
  <c r="DK114" i="10"/>
  <c r="DK113" i="10"/>
  <c r="DK112" i="10"/>
  <c r="DK111" i="10"/>
  <c r="DK110" i="10"/>
  <c r="DK109" i="10"/>
  <c r="DK108" i="10"/>
  <c r="DK107" i="10"/>
  <c r="DK106" i="10"/>
  <c r="DK105" i="10"/>
  <c r="DK104" i="10"/>
  <c r="DK103" i="10"/>
  <c r="DK102" i="10"/>
  <c r="DK101" i="10"/>
  <c r="DK100" i="10"/>
  <c r="DK99" i="10"/>
  <c r="DK98" i="10"/>
  <c r="DK97" i="10"/>
  <c r="DK96" i="10"/>
  <c r="DK95" i="10"/>
  <c r="DK94" i="10"/>
  <c r="DK93" i="10"/>
  <c r="DK92" i="10"/>
  <c r="DK91" i="10"/>
  <c r="DK90" i="10"/>
  <c r="DK89" i="10"/>
  <c r="DK88" i="10"/>
  <c r="DK87" i="10"/>
  <c r="DK86" i="10"/>
  <c r="DK85" i="10"/>
  <c r="DK84" i="10"/>
  <c r="DL84" i="10" s="1"/>
  <c r="DL83" i="10"/>
  <c r="DK83" i="10"/>
  <c r="DK82" i="10"/>
  <c r="DL82" i="10" s="1"/>
  <c r="DK81" i="10"/>
  <c r="DL81" i="10" s="1"/>
  <c r="DK80" i="10"/>
  <c r="DL80" i="10" s="1"/>
  <c r="DK79" i="10"/>
  <c r="DL79" i="10" s="1"/>
  <c r="DK78" i="10"/>
  <c r="DL78" i="10" s="1"/>
  <c r="DK77" i="10"/>
  <c r="DL77" i="10" s="1"/>
  <c r="DK76" i="10"/>
  <c r="DL76" i="10" s="1"/>
  <c r="DL75" i="10"/>
  <c r="DK75" i="10"/>
  <c r="DK74" i="10"/>
  <c r="DL74" i="10" s="1"/>
  <c r="DK73" i="10"/>
  <c r="DL73" i="10" s="1"/>
  <c r="DK72" i="10"/>
  <c r="DL72" i="10" s="1"/>
  <c r="DL71" i="10"/>
  <c r="DK71" i="10"/>
  <c r="DK70" i="10"/>
  <c r="DL70" i="10" s="1"/>
  <c r="DL69" i="10"/>
  <c r="DK69" i="10"/>
  <c r="DK68" i="10"/>
  <c r="DL68" i="10" s="1"/>
  <c r="DL67" i="10"/>
  <c r="DK67" i="10"/>
  <c r="DK66" i="10"/>
  <c r="DL66" i="10" s="1"/>
  <c r="DK65" i="10"/>
  <c r="DL65" i="10" s="1"/>
  <c r="DK64" i="10"/>
  <c r="DL64" i="10" s="1"/>
  <c r="DK63" i="10"/>
  <c r="DL63" i="10" s="1"/>
  <c r="DK62" i="10"/>
  <c r="DL62" i="10" s="1"/>
  <c r="DK61" i="10"/>
  <c r="DL61" i="10" s="1"/>
  <c r="DK60" i="10"/>
  <c r="DL60" i="10" s="1"/>
  <c r="DK59" i="10"/>
  <c r="DL59" i="10" s="1"/>
  <c r="DK58" i="10"/>
  <c r="DL58" i="10" s="1"/>
  <c r="DK57" i="10"/>
  <c r="DL57" i="10" s="1"/>
  <c r="DK56" i="10"/>
  <c r="DL56" i="10" s="1"/>
  <c r="DL55" i="10"/>
  <c r="DK55" i="10"/>
  <c r="DK54" i="10"/>
  <c r="DL54" i="10" s="1"/>
  <c r="DL53" i="10"/>
  <c r="DK53" i="10"/>
  <c r="DK52" i="10"/>
  <c r="DL52" i="10" s="1"/>
  <c r="DL51" i="10"/>
  <c r="DK51" i="10"/>
  <c r="DK50" i="10"/>
  <c r="DL50" i="10" s="1"/>
  <c r="DK49" i="10"/>
  <c r="DL49" i="10" s="1"/>
  <c r="DK48" i="10"/>
  <c r="DL48" i="10" s="1"/>
  <c r="DK47" i="10"/>
  <c r="DL47" i="10" s="1"/>
  <c r="DK46" i="10"/>
  <c r="DL46" i="10" s="1"/>
  <c r="DK45" i="10"/>
  <c r="DL45" i="10" s="1"/>
  <c r="DK44" i="10"/>
  <c r="DL44" i="10" s="1"/>
  <c r="DL43" i="10"/>
  <c r="DK43" i="10"/>
  <c r="DK42" i="10"/>
  <c r="DL42" i="10" s="1"/>
  <c r="DK41" i="10"/>
  <c r="DL41" i="10" s="1"/>
  <c r="DK40" i="10"/>
  <c r="DL40" i="10" s="1"/>
  <c r="DL39" i="10"/>
  <c r="DK39" i="10"/>
  <c r="DK38" i="10"/>
  <c r="DL38" i="10" s="1"/>
  <c r="DL37" i="10"/>
  <c r="DK37" i="10"/>
  <c r="DK36" i="10"/>
  <c r="DL36" i="10" s="1"/>
  <c r="DL35" i="10"/>
  <c r="DK35" i="10"/>
  <c r="DK34" i="10"/>
  <c r="DL34" i="10" s="1"/>
  <c r="DK33" i="10"/>
  <c r="DL33" i="10" s="1"/>
  <c r="DK32" i="10"/>
  <c r="DL32" i="10" s="1"/>
  <c r="DK31" i="10"/>
  <c r="DL31" i="10" s="1"/>
  <c r="DK30" i="10"/>
  <c r="DL30" i="10" s="1"/>
  <c r="DK29" i="10"/>
  <c r="DL29" i="10" s="1"/>
  <c r="DK28" i="10"/>
  <c r="DL28" i="10" s="1"/>
  <c r="DK27" i="10"/>
  <c r="DL27" i="10" s="1"/>
  <c r="DK26" i="10"/>
  <c r="DL26" i="10" s="1"/>
  <c r="DK25" i="10"/>
  <c r="DL25" i="10" s="1"/>
  <c r="DK24" i="10"/>
  <c r="DL24" i="10" s="1"/>
  <c r="DL23" i="10"/>
  <c r="DK23" i="10"/>
  <c r="DK22" i="10"/>
  <c r="DL22" i="10" s="1"/>
  <c r="DL21" i="10"/>
  <c r="DK21" i="10"/>
  <c r="DK20" i="10"/>
  <c r="DL20" i="10" s="1"/>
  <c r="DL19" i="10"/>
  <c r="DK19" i="10"/>
  <c r="DK18" i="10"/>
  <c r="DL18" i="10" s="1"/>
  <c r="DK17" i="10"/>
  <c r="DL17" i="10" s="1"/>
  <c r="DK16" i="10"/>
  <c r="DL16" i="10" s="1"/>
  <c r="DK15" i="10"/>
  <c r="DL15" i="10" s="1"/>
  <c r="DK14" i="10"/>
  <c r="DL14" i="10" s="1"/>
  <c r="DK13" i="10"/>
  <c r="DL13" i="10" s="1"/>
  <c r="DK12" i="10"/>
  <c r="DL12" i="10" s="1"/>
  <c r="DL11" i="10"/>
  <c r="DK11" i="10"/>
  <c r="DK10" i="10"/>
  <c r="DL10" i="10" s="1"/>
  <c r="DK9" i="10"/>
  <c r="DL9" i="10" s="1"/>
  <c r="DK8" i="10"/>
  <c r="DL8" i="10" s="1"/>
  <c r="DL7" i="10"/>
  <c r="DK7" i="10"/>
  <c r="DJ6" i="10"/>
  <c r="CT6" i="10"/>
  <c r="CD6" i="10"/>
  <c r="BN6" i="10"/>
  <c r="DJ5" i="10"/>
  <c r="CT5" i="10"/>
  <c r="CD5" i="10"/>
  <c r="BN5" i="10"/>
  <c r="DJ4" i="10"/>
  <c r="DK4" i="10" s="1"/>
  <c r="CT4" i="10"/>
  <c r="CD4" i="10"/>
  <c r="BN4" i="10"/>
  <c r="DJ3" i="10"/>
  <c r="CT3" i="10"/>
  <c r="CD3" i="10"/>
  <c r="BN3" i="10"/>
  <c r="DK3" i="10" s="1"/>
  <c r="S32" i="25"/>
  <c r="S72" i="25"/>
  <c r="H102" i="25"/>
  <c r="H113" i="25" s="1"/>
  <c r="R99" i="25"/>
  <c r="R113" i="25" s="1"/>
  <c r="S96" i="25"/>
  <c r="S95" i="25"/>
  <c r="E80" i="25"/>
  <c r="E94" i="25" s="1"/>
  <c r="S79" i="25"/>
  <c r="D78" i="25"/>
  <c r="S71" i="25"/>
  <c r="S65" i="25"/>
  <c r="S63" i="25"/>
  <c r="S62" i="25"/>
  <c r="S61" i="25"/>
  <c r="R52" i="25"/>
  <c r="R60" i="25" s="1"/>
  <c r="G34" i="25"/>
  <c r="G38" i="25" s="1"/>
  <c r="S31" i="25"/>
  <c r="D28" i="25"/>
  <c r="D30" i="25" s="1"/>
  <c r="S26" i="25"/>
  <c r="S25" i="25"/>
  <c r="E16" i="25"/>
  <c r="E19" i="25" s="1"/>
  <c r="S10" i="25"/>
  <c r="P8" i="25"/>
  <c r="S8" i="25" s="1"/>
  <c r="S9" i="25" s="1"/>
  <c r="DK238" i="10" l="1"/>
  <c r="DK240" i="10"/>
  <c r="DK271" i="10"/>
  <c r="DK432" i="10"/>
  <c r="DL432" i="10" s="1"/>
  <c r="DK507" i="10"/>
  <c r="DL507" i="10" s="1"/>
  <c r="DK514" i="10"/>
  <c r="DL514" i="10" s="1"/>
  <c r="K729" i="22"/>
  <c r="K731" i="22" s="1"/>
  <c r="DK5" i="10"/>
  <c r="DK227" i="10"/>
  <c r="DK233" i="10"/>
  <c r="DK345" i="10"/>
  <c r="DK608" i="10"/>
  <c r="K1094" i="22"/>
  <c r="K1096" i="22" s="1"/>
  <c r="DK336" i="10"/>
  <c r="DK485" i="10"/>
  <c r="DK493" i="10"/>
  <c r="DK582" i="10"/>
  <c r="DK730" i="10"/>
  <c r="DL730" i="10" s="1"/>
  <c r="DK260" i="10"/>
  <c r="DK6" i="10"/>
  <c r="DK218" i="10"/>
  <c r="DK226" i="10"/>
  <c r="DK428" i="10"/>
  <c r="DL428" i="10" s="1"/>
  <c r="DK434" i="10"/>
  <c r="DL434" i="10" s="1"/>
  <c r="DK436" i="10"/>
  <c r="DL436" i="10" s="1"/>
  <c r="DK536" i="10"/>
  <c r="DK743" i="10"/>
  <c r="DK449" i="10"/>
  <c r="DL449" i="10" s="1"/>
  <c r="DK466" i="10"/>
  <c r="DL466" i="10" s="1"/>
  <c r="DK489" i="10"/>
  <c r="DK491" i="10"/>
  <c r="DK587" i="10"/>
  <c r="DK598" i="10"/>
  <c r="DK604" i="10"/>
  <c r="DK619" i="10"/>
  <c r="DK630" i="10"/>
  <c r="DK649" i="10"/>
  <c r="DK671" i="10"/>
  <c r="DK673" i="10"/>
  <c r="DK676" i="10"/>
  <c r="DK718" i="10"/>
  <c r="DL718" i="10" s="1"/>
  <c r="DK722" i="10"/>
  <c r="DK724" i="10"/>
  <c r="DK739" i="10"/>
  <c r="DK741" i="10"/>
  <c r="DK768" i="10"/>
  <c r="DK770" i="10"/>
  <c r="K360" i="22"/>
  <c r="K395" i="22"/>
  <c r="K843" i="22"/>
  <c r="K845" i="22" s="1"/>
  <c r="DK216" i="10"/>
  <c r="DK223" i="10"/>
  <c r="DK237" i="10"/>
  <c r="DK243" i="10"/>
  <c r="DK249" i="10"/>
  <c r="DK268" i="10"/>
  <c r="DK280" i="10"/>
  <c r="DK282" i="10"/>
  <c r="DK284" i="10"/>
  <c r="DK286" i="10"/>
  <c r="DK289" i="10"/>
  <c r="DK408" i="10"/>
  <c r="DK410" i="10"/>
  <c r="DK425" i="10"/>
  <c r="DL425" i="10" s="1"/>
  <c r="DK442" i="10"/>
  <c r="DL442" i="10" s="1"/>
  <c r="DK451" i="10"/>
  <c r="DL451" i="10" s="1"/>
  <c r="DK457" i="10"/>
  <c r="DL457" i="10" s="1"/>
  <c r="DK476" i="10"/>
  <c r="DK480" i="10"/>
  <c r="DK482" i="10"/>
  <c r="DK495" i="10"/>
  <c r="DK497" i="10"/>
  <c r="DK499" i="10"/>
  <c r="DK525" i="10"/>
  <c r="DK527" i="10"/>
  <c r="DK529" i="10"/>
  <c r="DK531" i="10"/>
  <c r="DK533" i="10"/>
  <c r="DK535" i="10"/>
  <c r="DK543" i="10"/>
  <c r="DK545" i="10"/>
  <c r="DK547" i="10"/>
  <c r="DK549" i="10"/>
  <c r="DK551" i="10"/>
  <c r="DK553" i="10"/>
  <c r="DL553" i="10" s="1"/>
  <c r="DK569" i="10"/>
  <c r="DK571" i="10"/>
  <c r="DK595" i="10"/>
  <c r="DK597" i="10"/>
  <c r="DK606" i="10"/>
  <c r="DK610" i="10"/>
  <c r="DK612" i="10"/>
  <c r="DK627" i="10"/>
  <c r="DK629" i="10"/>
  <c r="DK650" i="10"/>
  <c r="DK652" i="10"/>
  <c r="DK654" i="10"/>
  <c r="DK685" i="10"/>
  <c r="DK687" i="10"/>
  <c r="DK689" i="10"/>
  <c r="DK711" i="10"/>
  <c r="DL711" i="10" s="1"/>
  <c r="DK753" i="10"/>
  <c r="DK755" i="10"/>
  <c r="DK757" i="10"/>
  <c r="C19" i="22"/>
  <c r="C21" i="22" s="1"/>
  <c r="K758" i="22"/>
  <c r="K760" i="22" s="1"/>
  <c r="DK222" i="10"/>
  <c r="DK224" i="10"/>
  <c r="DK231" i="10"/>
  <c r="DK245" i="10"/>
  <c r="DK251" i="10"/>
  <c r="DK257" i="10"/>
  <c r="DK276" i="10"/>
  <c r="DK290" i="10"/>
  <c r="DK292" i="10"/>
  <c r="DK294" i="10"/>
  <c r="DK331" i="10"/>
  <c r="DK335" i="10"/>
  <c r="DK348" i="10"/>
  <c r="DK423" i="10"/>
  <c r="DL423" i="10" s="1"/>
  <c r="DK455" i="10"/>
  <c r="DL455" i="10" s="1"/>
  <c r="DK662" i="10"/>
  <c r="DK786" i="10"/>
  <c r="M26" i="22"/>
  <c r="M28" i="22" s="1"/>
  <c r="K494" i="22"/>
  <c r="DK220" i="10"/>
  <c r="DK230" i="10"/>
  <c r="DK232" i="10"/>
  <c r="DK239" i="10"/>
  <c r="DK253" i="10"/>
  <c r="DK259" i="10"/>
  <c r="DK265" i="10"/>
  <c r="DK399" i="10"/>
  <c r="DK401" i="10"/>
  <c r="DK403" i="10"/>
  <c r="DK406" i="10"/>
  <c r="DK416" i="10"/>
  <c r="DK418" i="10"/>
  <c r="DK427" i="10"/>
  <c r="DL427" i="10" s="1"/>
  <c r="DK433" i="10"/>
  <c r="DL433" i="10" s="1"/>
  <c r="DK450" i="10"/>
  <c r="DL450" i="10" s="1"/>
  <c r="DK459" i="10"/>
  <c r="DL459" i="10" s="1"/>
  <c r="DK465" i="10"/>
  <c r="DL465" i="10" s="1"/>
  <c r="DK488" i="10"/>
  <c r="DK490" i="10"/>
  <c r="CD519" i="10"/>
  <c r="DK519" i="10" s="1"/>
  <c r="DL519" i="10" s="1"/>
  <c r="DK567" i="10"/>
  <c r="DK588" i="10"/>
  <c r="DK603" i="10"/>
  <c r="DK605" i="10"/>
  <c r="DK614" i="10"/>
  <c r="DK620" i="10"/>
  <c r="DK639" i="10"/>
  <c r="DK668" i="10"/>
  <c r="DK670" i="10"/>
  <c r="DK672" i="10"/>
  <c r="DK698" i="10"/>
  <c r="DL698" i="10" s="1"/>
  <c r="DK719" i="10"/>
  <c r="DL719" i="10" s="1"/>
  <c r="DK721" i="10"/>
  <c r="DK723" i="10"/>
  <c r="DK736" i="10"/>
  <c r="DK738" i="10"/>
  <c r="DK740" i="10"/>
  <c r="DK742" i="10"/>
  <c r="DK771" i="10"/>
  <c r="DK773" i="10"/>
  <c r="I212" i="22"/>
  <c r="I1309" i="22"/>
  <c r="DK422" i="10"/>
  <c r="DL422" i="10" s="1"/>
  <c r="DK431" i="10"/>
  <c r="DL431" i="10" s="1"/>
  <c r="DK437" i="10"/>
  <c r="DL437" i="10" s="1"/>
  <c r="DK454" i="10"/>
  <c r="DL454" i="10" s="1"/>
  <c r="DK469" i="10"/>
  <c r="DL469" i="10" s="1"/>
  <c r="DK473" i="10"/>
  <c r="DK475" i="10"/>
  <c r="DK478" i="10"/>
  <c r="DK492" i="10"/>
  <c r="DK524" i="10"/>
  <c r="DK607" i="10"/>
  <c r="DK633" i="10"/>
  <c r="DK645" i="10"/>
  <c r="DK746" i="10"/>
  <c r="DK748" i="10"/>
  <c r="DK777" i="10"/>
  <c r="DK779" i="10"/>
  <c r="DK781" i="10"/>
  <c r="L482" i="22"/>
  <c r="L484" i="22" s="1"/>
  <c r="K496" i="22"/>
  <c r="J1156" i="22"/>
  <c r="J1158" i="22" s="1"/>
  <c r="G2234" i="22"/>
  <c r="G2236" i="22" s="1"/>
  <c r="DK217" i="10"/>
  <c r="DK236" i="10"/>
  <c r="DK246" i="10"/>
  <c r="DK248" i="10"/>
  <c r="DK255" i="10"/>
  <c r="DK269" i="10"/>
  <c r="DK275" i="10"/>
  <c r="DK277" i="10"/>
  <c r="DK283" i="10"/>
  <c r="DK285" i="10"/>
  <c r="DK287" i="10"/>
  <c r="DK407" i="10"/>
  <c r="DK409" i="10"/>
  <c r="DK411" i="10"/>
  <c r="DK414" i="10"/>
  <c r="DK426" i="10"/>
  <c r="DL426" i="10" s="1"/>
  <c r="DK435" i="10"/>
  <c r="DL435" i="10" s="1"/>
  <c r="DK441" i="10"/>
  <c r="DL441" i="10" s="1"/>
  <c r="DK458" i="10"/>
  <c r="DL458" i="10" s="1"/>
  <c r="DK479" i="10"/>
  <c r="DK481" i="10"/>
  <c r="DK483" i="10"/>
  <c r="DK496" i="10"/>
  <c r="DK498" i="10"/>
  <c r="DK521" i="10"/>
  <c r="DL521" i="10" s="1"/>
  <c r="DK526" i="10"/>
  <c r="DK528" i="10"/>
  <c r="DK530" i="10"/>
  <c r="DK532" i="10"/>
  <c r="DK534" i="10"/>
  <c r="DK539" i="10"/>
  <c r="DL539" i="10" s="1"/>
  <c r="DK542" i="10"/>
  <c r="DL542" i="10" s="1"/>
  <c r="DK544" i="10"/>
  <c r="DK546" i="10"/>
  <c r="DK548" i="10"/>
  <c r="DK550" i="10"/>
  <c r="DK552" i="10"/>
  <c r="DL552" i="10" s="1"/>
  <c r="DK554" i="10"/>
  <c r="DL554" i="10" s="1"/>
  <c r="DK568" i="10"/>
  <c r="DK570" i="10"/>
  <c r="DK576" i="10"/>
  <c r="DK594" i="10"/>
  <c r="DK596" i="10"/>
  <c r="DK611" i="10"/>
  <c r="DK613" i="10"/>
  <c r="DK626" i="10"/>
  <c r="DK628" i="10"/>
  <c r="DK651" i="10"/>
  <c r="DK653" i="10"/>
  <c r="DK655" i="10"/>
  <c r="DK684" i="10"/>
  <c r="DK686" i="10"/>
  <c r="DK688" i="10"/>
  <c r="DK710" i="10"/>
  <c r="DL710" i="10" s="1"/>
  <c r="DK712" i="10"/>
  <c r="DL712" i="10" s="1"/>
  <c r="DK752" i="10"/>
  <c r="DK754" i="10"/>
  <c r="DK756" i="10"/>
  <c r="DK758" i="10"/>
  <c r="DK785" i="10"/>
  <c r="DK787" i="10"/>
  <c r="DK789" i="10"/>
  <c r="K928" i="22"/>
  <c r="K930" i="22" s="1"/>
  <c r="H2169" i="22"/>
  <c r="H2171" i="22" s="1"/>
  <c r="DK219" i="10"/>
  <c r="DK225" i="10"/>
  <c r="DK244" i="10"/>
  <c r="DK254" i="10"/>
  <c r="DK256" i="10"/>
  <c r="DK263" i="10"/>
  <c r="DK291" i="10"/>
  <c r="DK295" i="10"/>
  <c r="DK332" i="10"/>
  <c r="DK334" i="10"/>
  <c r="DK347" i="10"/>
  <c r="DK430" i="10"/>
  <c r="DL430" i="10" s="1"/>
  <c r="DK439" i="10"/>
  <c r="DL439" i="10" s="1"/>
  <c r="DK445" i="10"/>
  <c r="DL445" i="10" s="1"/>
  <c r="DK462" i="10"/>
  <c r="DL462" i="10" s="1"/>
  <c r="DK500" i="10"/>
  <c r="DK556" i="10"/>
  <c r="DL556" i="10" s="1"/>
  <c r="DK560" i="10"/>
  <c r="DK563" i="10"/>
  <c r="DK572" i="10"/>
  <c r="DK583" i="10"/>
  <c r="DK615" i="10"/>
  <c r="DK636" i="10"/>
  <c r="DK638" i="10"/>
  <c r="DK659" i="10"/>
  <c r="DK665" i="10"/>
  <c r="DK690" i="10"/>
  <c r="DK697" i="10"/>
  <c r="DL697" i="10" s="1"/>
  <c r="DK714" i="10"/>
  <c r="DL714" i="10" s="1"/>
  <c r="DK716" i="10"/>
  <c r="DL716" i="10" s="1"/>
  <c r="DK732" i="10"/>
  <c r="DL732" i="10" s="1"/>
  <c r="DK734" i="10"/>
  <c r="DK760" i="10"/>
  <c r="DK762" i="10"/>
  <c r="DK766" i="10"/>
  <c r="J579" i="22"/>
  <c r="J581" i="22" s="1"/>
  <c r="K694" i="22"/>
  <c r="K696" i="22" s="1"/>
  <c r="K1036" i="22"/>
  <c r="K1038" i="22" s="1"/>
  <c r="J1551" i="22"/>
  <c r="J1553" i="22" s="1"/>
  <c r="DK333" i="10"/>
  <c r="DK522" i="10"/>
  <c r="DK637" i="10"/>
  <c r="DK664" i="10"/>
  <c r="DK666" i="10"/>
  <c r="DK696" i="10"/>
  <c r="DL696" i="10" s="1"/>
  <c r="G2209" i="22"/>
  <c r="DK467" i="10"/>
  <c r="DL467" i="10" s="1"/>
  <c r="DK510" i="10"/>
  <c r="DL510" i="10" s="1"/>
  <c r="DK586" i="10"/>
  <c r="DK618" i="10"/>
  <c r="DK674" i="10"/>
  <c r="DK725" i="10"/>
  <c r="DK769" i="10"/>
  <c r="DK279" i="10"/>
  <c r="DK322" i="10"/>
  <c r="DK341" i="10"/>
  <c r="DK343" i="10"/>
  <c r="DK471" i="10"/>
  <c r="DK579" i="10"/>
  <c r="DK647" i="10"/>
  <c r="DK682" i="10"/>
  <c r="DK750" i="10"/>
  <c r="L144" i="22"/>
  <c r="DK293" i="10"/>
  <c r="DK330" i="10"/>
  <c r="DK349" i="10"/>
  <c r="DK504" i="10"/>
  <c r="DK509" i="10"/>
  <c r="DL509" i="10" s="1"/>
  <c r="DK517" i="10"/>
  <c r="DL517" i="10" s="1"/>
  <c r="DK558" i="10"/>
  <c r="DK634" i="10"/>
  <c r="DK661" i="10"/>
  <c r="DK663" i="10"/>
  <c r="DK764" i="10"/>
  <c r="J1132" i="22"/>
  <c r="J1134" i="22" s="1"/>
  <c r="DK417" i="10"/>
  <c r="DK419" i="10"/>
  <c r="DK487" i="10"/>
  <c r="DK541" i="10"/>
  <c r="DL541" i="10" s="1"/>
  <c r="DK575" i="10"/>
  <c r="DK578" i="10"/>
  <c r="DK589" i="10"/>
  <c r="DK602" i="10"/>
  <c r="DK621" i="10"/>
  <c r="DK669" i="10"/>
  <c r="DK699" i="10"/>
  <c r="DK720" i="10"/>
  <c r="DK737" i="10"/>
  <c r="DK772" i="10"/>
  <c r="DK774" i="10"/>
  <c r="I2048" i="22"/>
  <c r="I2050" i="22" s="1"/>
  <c r="DK278" i="10"/>
  <c r="DK327" i="10"/>
  <c r="DK338" i="10"/>
  <c r="DK474" i="10"/>
  <c r="DK511" i="10"/>
  <c r="DL511" i="10" s="1"/>
  <c r="DK516" i="10"/>
  <c r="DL516" i="10" s="1"/>
  <c r="DK520" i="10"/>
  <c r="DL520" i="10" s="1"/>
  <c r="DK642" i="10"/>
  <c r="DK677" i="10"/>
  <c r="DK705" i="10"/>
  <c r="DK728" i="10"/>
  <c r="DK745" i="10"/>
  <c r="DK780" i="10"/>
  <c r="DK782" i="10"/>
  <c r="I1479" i="22"/>
  <c r="H1926" i="22"/>
  <c r="H1928" i="22" s="1"/>
  <c r="K291" i="11"/>
  <c r="E435" i="15"/>
  <c r="E19" i="22"/>
  <c r="S70" i="25"/>
  <c r="S78" i="25"/>
  <c r="S99" i="25"/>
  <c r="R114" i="25"/>
  <c r="S16" i="25"/>
  <c r="S19" i="25"/>
  <c r="S39" i="25"/>
  <c r="S51" i="25" s="1"/>
  <c r="H114" i="25"/>
  <c r="S102" i="25"/>
  <c r="S80" i="25"/>
  <c r="P9" i="25"/>
  <c r="S97" i="25"/>
  <c r="S98" i="25"/>
  <c r="S28" i="25"/>
  <c r="S27" i="25"/>
  <c r="J114" i="25"/>
  <c r="F114" i="25"/>
  <c r="N114" i="25"/>
  <c r="S30" i="25"/>
  <c r="K114" i="25"/>
  <c r="S33" i="25"/>
  <c r="S52" i="25"/>
  <c r="S34" i="25"/>
  <c r="Q114" i="25"/>
  <c r="O114" i="25"/>
  <c r="I114" i="25"/>
  <c r="M114" i="25"/>
  <c r="L114" i="25"/>
  <c r="S60" i="25"/>
  <c r="S74" i="25"/>
  <c r="S64" i="25"/>
  <c r="DL791" i="10" l="1"/>
  <c r="P114" i="25"/>
  <c r="S38" i="25"/>
  <c r="E114" i="25"/>
  <c r="S94" i="25"/>
  <c r="D114" i="25"/>
  <c r="S113" i="25"/>
  <c r="G114" i="25"/>
  <c r="S114" i="25" l="1"/>
</calcChain>
</file>

<file path=xl/sharedStrings.xml><?xml version="1.0" encoding="utf-8"?>
<sst xmlns="http://schemas.openxmlformats.org/spreadsheetml/2006/main" count="16378" uniqueCount="3124">
  <si>
    <t xml:space="preserve"> Meta de Resultado 2019</t>
  </si>
  <si>
    <t xml:space="preserve"> SGP Salud 2016</t>
  </si>
  <si>
    <t xml:space="preserve"> Regalías 2016</t>
  </si>
  <si>
    <t xml:space="preserve"> Total 2016 (miles)</t>
  </si>
  <si>
    <t xml:space="preserve"> SGP Deporte 2017</t>
  </si>
  <si>
    <t xml:space="preserve"> SGP Educacion 2017</t>
  </si>
  <si>
    <t xml:space="preserve"> SGP Libre Inversion 2017</t>
  </si>
  <si>
    <t xml:space="preserve"> Recursos Propios 2018</t>
  </si>
  <si>
    <t xml:space="preserve"> SGP Alimentacion Escolar 2018</t>
  </si>
  <si>
    <t xml:space="preserve"> SGP APSB 2018</t>
  </si>
  <si>
    <t>Programa</t>
  </si>
  <si>
    <t>Código Producto</t>
  </si>
  <si>
    <t>Indicador de Producto</t>
  </si>
  <si>
    <t>CodSec</t>
  </si>
  <si>
    <t>Sector</t>
  </si>
  <si>
    <t>ODS de Producto</t>
  </si>
  <si>
    <t>Línea Base</t>
  </si>
  <si>
    <t>Meta Para el cuatrenio</t>
  </si>
  <si>
    <t>Tipo de Meta</t>
  </si>
  <si>
    <t>Responsable</t>
  </si>
  <si>
    <t>SGP Libre Inversion 2016</t>
  </si>
  <si>
    <t>SGP APSB 2017</t>
  </si>
  <si>
    <t>Credito 2018</t>
  </si>
  <si>
    <t>2SGP Alimentacion Escolar 2016</t>
  </si>
  <si>
    <t>Cofinanciación Departamental 2017</t>
  </si>
  <si>
    <t>Cofinanciación Nacion 2017</t>
  </si>
  <si>
    <t>SGP Municipios Rio Magdalena 2017</t>
  </si>
  <si>
    <t>SGP Cultura 2018</t>
  </si>
  <si>
    <t>Total 2018 (miles)</t>
  </si>
  <si>
    <t>Cofinanciación Departamental 2019</t>
  </si>
  <si>
    <t>Cofinanciación Nacion 2019</t>
  </si>
  <si>
    <t>Credito 2019</t>
  </si>
  <si>
    <t>Credito 2017</t>
  </si>
  <si>
    <t>SGP Salud 2017</t>
  </si>
  <si>
    <t>SGP Deporte 2018</t>
  </si>
  <si>
    <t>SGP Libre Inversion 2019</t>
  </si>
  <si>
    <t>SGP Municipios Rio Magdalena 2019</t>
  </si>
  <si>
    <t>SGP Salud 2019</t>
  </si>
  <si>
    <t>Otros 2017</t>
  </si>
  <si>
    <t>Regalías 2017</t>
  </si>
  <si>
    <t>SGP Educacion 2018</t>
  </si>
  <si>
    <t>Recursos Propios 2017</t>
  </si>
  <si>
    <t>SGP Libre Inversion 2018</t>
  </si>
  <si>
    <t>SGP Educacion 2016</t>
  </si>
  <si>
    <t>SGP Alimentacion Escolar 2017</t>
  </si>
  <si>
    <t>Cofinanciación Departamental 2018</t>
  </si>
  <si>
    <t>Cofinanciación Nacion 2018</t>
  </si>
  <si>
    <t>Indicador de Resultado</t>
  </si>
  <si>
    <t>Cofinanciación Departamento 2016</t>
  </si>
  <si>
    <t>Cofinanciación Nacion 2016</t>
  </si>
  <si>
    <t>Credito 2016</t>
  </si>
  <si>
    <t>Otros 2016</t>
  </si>
  <si>
    <t>Recursos Propios 2016</t>
  </si>
  <si>
    <t>SGP Municipios Rio Magdalena 2016</t>
  </si>
  <si>
    <t>SGP Cultura 2017</t>
  </si>
  <si>
    <t>Otros 2018</t>
  </si>
  <si>
    <t>Valor Logrado 2016</t>
  </si>
  <si>
    <t>Valor Logrado 2017</t>
  </si>
  <si>
    <t>Valor Logrado 2018</t>
  </si>
  <si>
    <t>Valor Logrado 2019</t>
  </si>
  <si>
    <t>SGP APSB 2016</t>
  </si>
  <si>
    <t>SGP Cultura 2016</t>
  </si>
  <si>
    <t>SGP Deporte 2016</t>
  </si>
  <si>
    <t>Total 2017 (miles)</t>
  </si>
  <si>
    <t>SGP Municipios Rio Magdalena 2018</t>
  </si>
  <si>
    <t>SGP Salud 2018</t>
  </si>
  <si>
    <t>Regalías 2018</t>
  </si>
  <si>
    <t>Otros 2019</t>
  </si>
  <si>
    <t>Recursos Propios 2019</t>
  </si>
  <si>
    <t>SGP Alimentacion Escolar 2019</t>
  </si>
  <si>
    <t>SGP APSB 2019</t>
  </si>
  <si>
    <t>SGP Cultura 2019</t>
  </si>
  <si>
    <t>SGP Deporte 2019</t>
  </si>
  <si>
    <t>SGP Educacion 2019</t>
  </si>
  <si>
    <t>Total 2019 (miles)</t>
  </si>
  <si>
    <t>Regalías 2019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</si>
  <si>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</si>
  <si>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</si>
  <si>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</si>
  <si>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</si>
  <si>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</si>
  <si>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</si>
  <si>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</si>
  <si>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</si>
  <si>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</si>
  <si>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</si>
  <si>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</si>
  <si>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</si>
  <si>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</si>
  <si>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</si>
  <si>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</si>
  <si>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</si>
  <si>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</si>
  <si>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</si>
  <si>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Educación</t>
  </si>
  <si>
    <t>Salud</t>
  </si>
  <si>
    <t>APSB</t>
  </si>
  <si>
    <t>Cultura</t>
  </si>
  <si>
    <t>1. Fin de la pobreza</t>
  </si>
  <si>
    <t>2. Hambre cero</t>
  </si>
  <si>
    <t>3. Salud y bienestar</t>
  </si>
  <si>
    <t>4. Educación de calidad</t>
  </si>
  <si>
    <t>5. Igualdad de género</t>
  </si>
  <si>
    <t>6. Agua limpia y saneamiento</t>
  </si>
  <si>
    <t>7. Energía Asequible y no contaminante</t>
  </si>
  <si>
    <t>8. Trabajo decente y crecimiento económico</t>
  </si>
  <si>
    <t>9. Industria, innovación e infraestructura</t>
  </si>
  <si>
    <t>10. Reducción de las desigualdades</t>
  </si>
  <si>
    <t>11. Ciudades y comunidades sostenibles</t>
  </si>
  <si>
    <t>12. Producción y consumo responsables</t>
  </si>
  <si>
    <t>13. Acción por el clima</t>
  </si>
  <si>
    <t>14. Vida Submarina</t>
  </si>
  <si>
    <t>15. Vida de ecosistemas terrestres</t>
  </si>
  <si>
    <t>16. Paz, justicia e instituciones sólidas</t>
  </si>
  <si>
    <t>17. Alianzas para lograr los objetivos</t>
  </si>
  <si>
    <t>ODS</t>
  </si>
  <si>
    <t>Deporte y Recreación</t>
  </si>
  <si>
    <t>Servicios Públicos</t>
  </si>
  <si>
    <t>Vivienda</t>
  </si>
  <si>
    <t>Agropecuario</t>
  </si>
  <si>
    <t>Transporte</t>
  </si>
  <si>
    <t>Ambiental</t>
  </si>
  <si>
    <t>Centros de Reclusión</t>
  </si>
  <si>
    <t>Prevención y atención de desastres</t>
  </si>
  <si>
    <t>Promoción del desarrollo</t>
  </si>
  <si>
    <t>Atención a grupos vulnerables - promoción social</t>
  </si>
  <si>
    <t xml:space="preserve">Equipamiento </t>
  </si>
  <si>
    <t>Desarrollo comunitario</t>
  </si>
  <si>
    <t>Fortalecimiento institucional</t>
  </si>
  <si>
    <t>Justicia y seguridad</t>
  </si>
  <si>
    <t>Mantenimiento</t>
  </si>
  <si>
    <t>Reducción</t>
  </si>
  <si>
    <t>Incremento</t>
  </si>
  <si>
    <t xml:space="preserve"> Línea Base  Resultado</t>
  </si>
  <si>
    <t>Descripción Meta Resultado</t>
  </si>
  <si>
    <t>Código Resultado</t>
  </si>
  <si>
    <t>Descripción Meta Producto</t>
  </si>
  <si>
    <t>SGP Libre Destinación 42% Mpios 4, 5 y 6 Cat</t>
  </si>
  <si>
    <t>SGP Libre Destinación 42% Mpios 4, 5 y 6 Cat 2016</t>
  </si>
  <si>
    <t>SGP Libre Destinación 42% Mpios 4, 5 y 6 Cat 2017</t>
  </si>
  <si>
    <t>Línea Base Producto</t>
  </si>
  <si>
    <t>Meta Producto Cuatrenio</t>
  </si>
  <si>
    <t xml:space="preserve">Codigo del Producto KPT </t>
  </si>
  <si>
    <t>Producto KPT</t>
  </si>
  <si>
    <t xml:space="preserve">Fuente y año </t>
  </si>
  <si>
    <t xml:space="preserve">Linea Estrategica / Dimension /Eje / Pilar </t>
  </si>
  <si>
    <t xml:space="preserve">Línea Base  Resultado/bienestar </t>
  </si>
  <si>
    <t>Meta</t>
  </si>
  <si>
    <t>Cofinanciación Departamento 2020</t>
  </si>
  <si>
    <t>Cofinanciación Nación 2020</t>
  </si>
  <si>
    <t>Crédito 2020</t>
  </si>
  <si>
    <t>Recursos Propios 2020</t>
  </si>
  <si>
    <t>SGP Alimentación Escolar 2020</t>
  </si>
  <si>
    <t>SGP APSB 2020</t>
  </si>
  <si>
    <t>SGP Cultura 2020</t>
  </si>
  <si>
    <t>SGP Deporte 2020</t>
  </si>
  <si>
    <t>SGP Educación 2020</t>
  </si>
  <si>
    <t>SGP Libre Inversión 2020</t>
  </si>
  <si>
    <t xml:space="preserve">SGP Municipios Río Magdalena 2020 </t>
  </si>
  <si>
    <t xml:space="preserve"> SGP Salud 2020</t>
  </si>
  <si>
    <t xml:space="preserve"> Regalías 2020</t>
  </si>
  <si>
    <t xml:space="preserve">Sector FUT (Desplegable) </t>
  </si>
  <si>
    <t>Indicador de Producto KPT</t>
  </si>
  <si>
    <t>Otros 2020</t>
  </si>
  <si>
    <t>ICLD</t>
  </si>
  <si>
    <t xml:space="preserve">SECTOR / POLITICA </t>
  </si>
  <si>
    <t xml:space="preserve">Sector (Manual de clasificación) </t>
  </si>
  <si>
    <r>
      <t xml:space="preserve">Orientacion del indicador de bienestar </t>
    </r>
    <r>
      <rPr>
        <b/>
        <sz val="11"/>
        <color rgb="FFFF0000"/>
        <rFont val="Calibri"/>
        <family val="2"/>
        <scheme val="minor"/>
      </rPr>
      <t xml:space="preserve"> (Incremento, mantenimiento o reduccion) </t>
    </r>
  </si>
  <si>
    <t>Indicador Bienestar Indirecto 1</t>
  </si>
  <si>
    <t xml:space="preserve">Indicador Bienestar Indirecto 2  </t>
  </si>
  <si>
    <t>Indicador Bienestar Indirecto 3</t>
  </si>
  <si>
    <t>Programa PDT</t>
  </si>
  <si>
    <t xml:space="preserve">Programa  presupuestal </t>
  </si>
  <si>
    <t xml:space="preserve">ODS </t>
  </si>
  <si>
    <t>Cofinanciación Departamental 2021</t>
  </si>
  <si>
    <t>Cofinanciación Nación 2021</t>
  </si>
  <si>
    <t>Crédito 2021</t>
  </si>
  <si>
    <t>Otros 2021</t>
  </si>
  <si>
    <t>Recursos Propios 2021</t>
  </si>
  <si>
    <t>SGP Alimentación Escolar 2021</t>
  </si>
  <si>
    <t>SGP APSB 2021</t>
  </si>
  <si>
    <t>SGP Cultura 2021</t>
  </si>
  <si>
    <t xml:space="preserve"> SGP Deporte 2021</t>
  </si>
  <si>
    <t xml:space="preserve"> SGP Educación 2021</t>
  </si>
  <si>
    <t>SGP Libre Destinación 42% Mpios 4, 5 y 6 Cat 2021</t>
  </si>
  <si>
    <t xml:space="preserve"> SGP Libre Inversión 2021</t>
  </si>
  <si>
    <t>SGP Municipios Río Magdalena 2021</t>
  </si>
  <si>
    <t>SGP Salud 2021</t>
  </si>
  <si>
    <t>Regalías 2021</t>
  </si>
  <si>
    <t>Total 2021 (miles)</t>
  </si>
  <si>
    <t>Cofinanciación Departamental 2022</t>
  </si>
  <si>
    <t>Cofinanciación Nación 2022</t>
  </si>
  <si>
    <t>Crédito 2022</t>
  </si>
  <si>
    <t>Otros 2022</t>
  </si>
  <si>
    <t xml:space="preserve"> Recursos Propios 2022</t>
  </si>
  <si>
    <t xml:space="preserve"> SGP Alimentación Escolar 2022</t>
  </si>
  <si>
    <t xml:space="preserve"> SGP APSB 2022</t>
  </si>
  <si>
    <t>SGP Cultura 2022</t>
  </si>
  <si>
    <t>SGP Deporte 2022</t>
  </si>
  <si>
    <t>SGP Educación 2022</t>
  </si>
  <si>
    <t>SGP Libre Destinación 42% Mpios 4, 5 y 6 Cat 2022</t>
  </si>
  <si>
    <t>SGP Libre Inversión 2022</t>
  </si>
  <si>
    <t>SGP Municipios Río Magdalena 2022</t>
  </si>
  <si>
    <t>SGP Salud 2022</t>
  </si>
  <si>
    <t>Regalías 2022</t>
  </si>
  <si>
    <t>Total 2022 (miles)</t>
  </si>
  <si>
    <t>Cofinanciación Departamental 2023</t>
  </si>
  <si>
    <t>Cofinanciación Nación 2023</t>
  </si>
  <si>
    <t>Crédito 2023</t>
  </si>
  <si>
    <t>Otros 2023</t>
  </si>
  <si>
    <t>Recursos Propios 2023</t>
  </si>
  <si>
    <t>SGP Alimentación Escolar 2023</t>
  </si>
  <si>
    <t>SGP APSB 2023</t>
  </si>
  <si>
    <t>SGP Cultura 2023</t>
  </si>
  <si>
    <t>SGP Deporte 2023</t>
  </si>
  <si>
    <t>SGP Educación 2023</t>
  </si>
  <si>
    <t>SGP Libre Destinación 42% Mpios 4, 5 y 6 Cat 2023</t>
  </si>
  <si>
    <t>SGP Libre Inversión 2023</t>
  </si>
  <si>
    <t>SGP Municipios Río Magdalena 2023</t>
  </si>
  <si>
    <t>SGP Salud 2023</t>
  </si>
  <si>
    <t>Regalías 2023</t>
  </si>
  <si>
    <t>Total 2023 (miles)</t>
  </si>
  <si>
    <t>TOTAL CUATRENIO</t>
  </si>
  <si>
    <t>Codigo del Programa KPT</t>
  </si>
  <si>
    <t>SGP Libre Destinación 42% Mpios 4, 5 y 6 Cat 2020</t>
  </si>
  <si>
    <t xml:space="preserve">Meta a cuatrienio </t>
  </si>
  <si>
    <t>Pasto resiliente frente al COVID-19 desde la dimensión social</t>
  </si>
  <si>
    <t>Porcentaje de implementación de planes estratégicos de reactivación integral frente a la pandemia por Coronavirus COVID-19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</si>
  <si>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</si>
  <si>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</si>
  <si>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</si>
  <si>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</si>
  <si>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Secretaría de Educación Municipal</t>
  </si>
  <si>
    <t>Tod@s al aula</t>
  </si>
  <si>
    <t>Porcentaje de EE Oficiales, Privados, y para el Trabajo y Desarrollo Humano que implementan acciones para garantizar la prestación del servicio educativo en tiempos de pandemia y post pandemia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</si>
  <si>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</si>
  <si>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</si>
  <si>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Número de EE del sector oficial, privado, y trabajo y desarrollo humano con orientaciones a la implementación de planes de manejo preventivo, limpieza, y desinfección en sus instalaciones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</si>
  <si>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</si>
  <si>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</si>
  <si>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de Trabajo y Desarrollo Humano con procesos de inspección y control sobre la atención pedagógica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</si>
  <si>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</si>
  <si>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</si>
  <si>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</si>
  <si>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</si>
  <si>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</si>
  <si>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</si>
  <si>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</si>
  <si>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</si>
  <si>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</si>
  <si>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</si>
  <si>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</si>
  <si>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</si>
  <si>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</si>
  <si>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</si>
  <si>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</si>
  <si>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</si>
  <si>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Programas implementados para la atención de niños, niñas y adolescentes en el Aula Hospitalaria</t>
  </si>
  <si>
    <t>Tasa de cobertura bruta en educación media, grados 10 y 11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</si>
  <si>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</si>
  <si>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</si>
  <si>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</si>
  <si>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</si>
  <si>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</si>
  <si>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</si>
  <si>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estudiantes en situación de discapacidad y/o Talentos Excepcionales atendidos en aula regular de clase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</si>
  <si>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</si>
  <si>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</si>
  <si>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</si>
  <si>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Número de EE con estrategias pedagógicas para mantener e incrementar las tasas de aprobación en los grados sexto, noveno y once. diseñadas y/o implementandas</t>
  </si>
  <si>
    <t>Número de PEI pertinentes e incluyentes, resignificados de acuerdo a la normatividad vigente a nivel Nacional, Departamental y Municipal.</t>
  </si>
  <si>
    <t>Número de experiencias exitosas de educación escolar reconocidas en el foro educativo nacional</t>
  </si>
  <si>
    <t>Tasa de aprobación en grado noveno</t>
  </si>
  <si>
    <t>Número de Proyectos Pedagógicos Productivos (P.P.P.), implementados en los E.E. del sector rural</t>
  </si>
  <si>
    <t>Número de EE, que fortalecen la educación intercultural (Relación entre diferentes culturas)</t>
  </si>
  <si>
    <t>Número de EE fortalecidos en cátedra de paz en contexto local. Ley 1732 de 2014</t>
  </si>
  <si>
    <t>Número de EE que implementan el Programa de bilingüismo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</si>
  <si>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</si>
  <si>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</si>
  <si>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</si>
  <si>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</si>
  <si>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</si>
  <si>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</si>
  <si>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</si>
  <si>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</si>
  <si>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</si>
  <si>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Categoría A+: 4%</t>
  </si>
  <si>
    <t>Número de EE en la categoría A+ en las Pruebas Saber 11</t>
  </si>
  <si>
    <t>Categoría A: 29%</t>
  </si>
  <si>
    <t>Número de EE en la categoría A, en las Pruebas Saber 11</t>
  </si>
  <si>
    <t>Categoría B: 47%</t>
  </si>
  <si>
    <t>Número de EE en la categoría B en las Prueba Saber 11</t>
  </si>
  <si>
    <t>Categoría C: 20%</t>
  </si>
  <si>
    <t>Número de EE en la categoría C en las Pruebas Saber 11</t>
  </si>
  <si>
    <t>Categoría D: 0%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</si>
  <si>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</si>
  <si>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</si>
  <si>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</si>
  <si>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Porcentaje de estudiantes del sector oficial beneficiados con el Programa de JU escolar</t>
  </si>
  <si>
    <t>Número de estudiantes de EE oficiales beneficiados con el Programa de JU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</si>
  <si>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</si>
  <si>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</si>
  <si>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</si>
  <si>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</si>
  <si>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Número de sedes educativas con planes de estudios y modelos pedagógicos implementados para la JU.</t>
  </si>
  <si>
    <t>Porcentaje de reducción de conflictos de convivencia en los EE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</si>
  <si>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</si>
  <si>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</si>
  <si>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</si>
  <si>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</si>
  <si>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EE que implementan la estrategia “ la escuela y la familia”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</si>
  <si>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</si>
  <si>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</si>
  <si>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</si>
  <si>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</si>
  <si>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Porcentaje de Sedes Educativas oficiales con ambientes de aprendizaje dignos, adecuados, inclusivos, y seguros para estudiantes</t>
  </si>
  <si>
    <t>Número de intervenciones para mejorar y/o adecuar la infraestructura física de las Sedes Educativas oficiales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</si>
  <si>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</si>
  <si>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</si>
  <si>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</si>
  <si>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</si>
  <si>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</si>
  <si>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</si>
  <si>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</si>
  <si>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</si>
  <si>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</si>
  <si>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</si>
  <si>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</si>
  <si>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</si>
  <si>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</si>
  <si>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estudiantes beneficiados con proyectos específicos para garantizar la prestación del servicio educativo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</si>
  <si>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</si>
  <si>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</si>
  <si>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</si>
  <si>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Secretaría de Salud</t>
  </si>
  <si>
    <t>Pasto con estilos de vida saludable y bienestar integral en salud</t>
  </si>
  <si>
    <t>Porcentaje de afiliados al SGSSS</t>
  </si>
  <si>
    <t>Número de bases de datos de afiliación al SGSSS, depuradas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</si>
  <si>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</si>
  <si>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</si>
  <si>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</si>
  <si>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</si>
  <si>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Número de informes de cuentas auditadas por prestación de servicios a la PPNA</t>
  </si>
  <si>
    <t>Número de informes del proceso de PQRD gestionadas</t>
  </si>
  <si>
    <t>Porcentaje de desarrollo e integración del Sistema de Vigilancia en Salud Pública - SVSP, al sistema de vigilancia y control sanitario e inspección vigilancia y control del SGSSS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</si>
  <si>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</si>
  <si>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</si>
  <si>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Número de Comités de Vigilancia Epidemiológica Comunitaria - COVECOM realizados, con seguimiento a la socialización de los protocolos de las principales enfermedades emergentes y reemergentes (COVID-19)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</si>
  <si>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</si>
  <si>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</si>
  <si>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</si>
  <si>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</si>
  <si>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</si>
  <si>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</si>
  <si>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</si>
  <si>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</si>
  <si>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</si>
  <si>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</si>
  <si>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seguimientos a la Cuenta de Alto Costo de pacientes VIH positivos en las EAPB realizados.</t>
  </si>
  <si>
    <t>Tasa de mortalidad por cáncer de cuello uterino por 100.000 mujeres</t>
  </si>
  <si>
    <t>Número de estrategias implementadas por las EAPB para el incremento de la cobertura de Tamizaje de Citología de Primera vez en mujeres de 25 a 65 años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</si>
  <si>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</si>
  <si>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</si>
  <si>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</si>
  <si>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</si>
  <si>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</si>
  <si>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ajustada por trastornos mentales y del comportamiento x 100.000 habitantes</t>
  </si>
  <si>
    <t>Número de familias beneficiadas con la estrategia Familias Fuertes Amor y Límites en zonas priorizadas</t>
  </si>
  <si>
    <t>Tasa de mortalidad en menores de 5 años por 100.000 niños menores de 5 años que incluya mortalidad asociada por Pandemia COVID-19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</si>
  <si>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</si>
  <si>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</si>
  <si>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Número de seguimientos realizados al Plan de Infección Respiratoria Aguda IRA con adecuación por Pandemia COVID- 19, en las Instituciones Prestadoras de servicios de salud IPS priorizadas.</t>
  </si>
  <si>
    <t>Número de Organizaciones Sociales y/o Instituciones vinculadas a la red comunitaria en defensa de los derechos de la salud en la primera infancia.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</si>
  <si>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</si>
  <si>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</si>
  <si>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estrategias para la implementación de la primera fase en la construcción del Modelo del Sistema Indígena de Salud Propio Intercultural (SISPI) con Población Quillacinga.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</si>
  <si>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</si>
  <si>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</si>
  <si>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</si>
  <si>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</si>
  <si>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</si>
  <si>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</si>
  <si>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Tasa de mortalidad de niños, niñas menores de 5 años asociadas a la desnutrición / 100.000 niños, niñas menores de 5 años</t>
  </si>
  <si>
    <t>Número de políticas con enfoque de derecho a la alimentación y nutrición aprobadas e implementadas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</si>
  <si>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</si>
  <si>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Numero de estrategias para promoción de hábitos saludables de alimentación: prevención de desnutrición sobrepeso y obesidad por curso de vida, fortalecidas y operativizadas</t>
  </si>
  <si>
    <t>Numero de monitoreos al sistema de vigilancia nutricional para el análisis y seguimiento de retraso en talla a menores de 5 años realizados</t>
  </si>
  <si>
    <t>Prevalencia de anemia nutricional en población menor de 12 años</t>
  </si>
  <si>
    <t>&lt; = 8,8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</si>
  <si>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</si>
  <si>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</si>
  <si>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</si>
  <si>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</si>
  <si>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</si>
  <si>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</si>
  <si>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</si>
  <si>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</si>
  <si>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</si>
  <si>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</si>
  <si>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</si>
  <si>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</si>
  <si>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Número de seguimientos a la cohorte de nacido vivo en niños y niñas menores de seis años</t>
  </si>
  <si>
    <t>Cobertura de vacunación con esquema completo para la edad, según DANE 2018</t>
  </si>
  <si>
    <t>Número de Jornadas de vacunación según lineamientos de Ministerio de Salud y Protección Social realizadas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</si>
  <si>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</si>
  <si>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</si>
  <si>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</si>
  <si>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Número de seguimientos y asistencia técnica en IPS en la estrategia Tratamiento Directamente Observado (TDO) realizados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</si>
  <si>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</si>
  <si>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</si>
  <si>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</si>
  <si>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evaluaciones y seguimientos a la operatividad del Sistema de Emergencias Médicas SEM realizados</t>
  </si>
  <si>
    <t>Porcentaje de establecimientos con intervención en los factores de riesgo sanitario, de acuerdo al reporte de Enfermedades Transmitidas por Alimentos ETAS del Municipio.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</si>
  <si>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</si>
  <si>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</si>
  <si>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</si>
  <si>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</si>
  <si>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</si>
  <si>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establecimientos con programas sociales del estado inspeccionados, vigilados y controlados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</si>
  <si>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</si>
  <si>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</si>
  <si>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</si>
  <si>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</si>
  <si>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</si>
  <si>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</si>
  <si>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diagnósticos levantados de cobertura y calidad de los sistemas de abastecimiento de agua y plantas de tratamiento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</si>
  <si>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</si>
  <si>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</si>
  <si>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</si>
  <si>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</si>
  <si>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informes mensuales de seguimiento y control al 100% de accidentes por agresión animal realizados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</si>
  <si>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</si>
  <si>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</si>
  <si>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</si>
  <si>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</si>
  <si>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IPS Públicas y privadas capacitadas y con seguimiento para la identificación y registro de accidente laboral</t>
  </si>
  <si>
    <t>Número de grupos de trabajadores informales priorizados caracterizados e intervenidos con acciones que promueven la seguridad y la salud en el trabajo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</si>
  <si>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</si>
  <si>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</si>
  <si>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</si>
  <si>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</si>
  <si>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Número de Planes Estratégicos concertados entre los actores del Sistema General de Seguridad Social en Salud, ejecutados.</t>
  </si>
  <si>
    <t>Porcentaje de ajuste del sistema de información de salud</t>
  </si>
  <si>
    <t>Número de Informes de Implementación de Sistema de Información Gerencial en salud, elaborados</t>
  </si>
  <si>
    <t>Número de seguimientos físico - financiero a proyectos de inversión de la Secretaría Municipal de Salud, reportados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</si>
  <si>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</si>
  <si>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</si>
  <si>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</si>
  <si>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</si>
  <si>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Número informes semestrales de respuesta a tutelas, elaborados</t>
  </si>
  <si>
    <t>Pasto con hambre cero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</si>
  <si>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</si>
  <si>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</si>
  <si>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</si>
  <si>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</si>
  <si>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</si>
  <si>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</si>
  <si>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</si>
  <si>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</si>
  <si>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</si>
  <si>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</si>
  <si>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</si>
  <si>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</si>
  <si>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</si>
  <si>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Porcentaje de familias en situación de vulnerabilidad priorizadas por la SBS con niños entre 6 y 12 años con estado nutricional mejorado.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</si>
  <si>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</si>
  <si>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</si>
  <si>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</si>
  <si>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</si>
  <si>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 xml:space="preserve">Secretaría de la Mujer Orientaciones Sexuales e Identidades de Genero </t>
  </si>
  <si>
    <t>Pasto, un municipio incluyente con las mujeres</t>
  </si>
  <si>
    <t>Porcentaje de mujeres víctimas o en riesgo de violencias basadas en género canalizadas por la Secretaría MOSIG atendidas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</si>
  <si>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</si>
  <si>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</si>
  <si>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</si>
  <si>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personas, funcionarios y funcionarias participantes en el proceso de capacitación de Ley 1257/2008, rutas de atención de violencia basada en género y ruta de atención en el marco del COVID-19</t>
  </si>
  <si>
    <t>Número de procesos de formación en ley 1257/2008, rutas de atención de violencia basada en género y marco normativo en temas de género realizados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</si>
  <si>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</si>
  <si>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</si>
  <si>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</si>
  <si>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</si>
  <si>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</si>
  <si>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</si>
  <si>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</si>
  <si>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</si>
  <si>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</si>
  <si>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</si>
  <si>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</si>
  <si>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</si>
  <si>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Pasto, un municipio incluyente con la población con orientaciones sexuales e identidades de género diversas y población LGBTI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</si>
  <si>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</si>
  <si>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</si>
  <si>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</si>
  <si>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</si>
  <si>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</si>
  <si>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</si>
  <si>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Número de instancias de participación de la población con orientaciones sexuales e identidades de género diversas- población LGBTI con plan de acción implementado</t>
  </si>
  <si>
    <t>Número de personas de la población LGBTI y personas con OSIGD participantes en procesos de empoderamiento económico y reconversión laboral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</si>
  <si>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</si>
  <si>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</si>
  <si>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 xml:space="preserve">Dirección Administrativa de Juventud Municipal 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</si>
  <si>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</si>
  <si>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</si>
  <si>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</si>
  <si>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</si>
  <si>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</si>
  <si>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</si>
  <si>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</si>
  <si>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</si>
  <si>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</si>
  <si>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</si>
  <si>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</si>
  <si>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</si>
  <si>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</si>
  <si>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</si>
  <si>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</si>
  <si>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</si>
  <si>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</si>
  <si>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</si>
  <si>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</si>
  <si>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</si>
  <si>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</si>
  <si>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</si>
  <si>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</si>
  <si>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</si>
  <si>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</si>
  <si>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</si>
  <si>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</si>
  <si>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</si>
  <si>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</si>
  <si>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</si>
  <si>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</si>
  <si>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</si>
  <si>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</si>
  <si>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</si>
  <si>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</si>
  <si>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</si>
  <si>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</si>
  <si>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</si>
  <si>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</si>
  <si>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</si>
  <si>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</si>
  <si>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</si>
  <si>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</si>
  <si>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</si>
  <si>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</si>
  <si>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</si>
  <si>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</si>
  <si>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</si>
  <si>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</si>
  <si>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</si>
  <si>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</si>
  <si>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</si>
  <si>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Pasto, un municipio incluyente con el habitante de calle</t>
  </si>
  <si>
    <t>Porcentaje de población habitante de calle atendida en programas de atención social.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</si>
  <si>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</si>
  <si>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</si>
  <si>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</si>
  <si>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</si>
  <si>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</si>
  <si>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</si>
  <si>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</si>
  <si>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</si>
  <si>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</si>
  <si>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</si>
  <si>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Número de paquetes alimentarios entregados a familias de personas con discapacidad afectadas por la Emergencia COVID 19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</si>
  <si>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</si>
  <si>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</si>
  <si>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</si>
  <si>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</si>
  <si>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</si>
  <si>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</si>
  <si>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</si>
  <si>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</si>
  <si>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Secretaría de Gobierno -PAV</t>
  </si>
  <si>
    <t>Víctimas, Paz y Posconflicto</t>
  </si>
  <si>
    <t>Tasa de atención de población víctima del conflicto x 10.000 habitantes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</si>
  <si>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</si>
  <si>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</si>
  <si>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</si>
  <si>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Número de medidas de Ayuda Humanitaria Inmediata entregadas a las Víctimas del Conflicto Armado (Alimentos, alojamiento transitorio, transporte de emergencia y auxilio funerario)</t>
  </si>
  <si>
    <t>Número de herramientas de seguimiento a la implementación de la Política pública de Víctimas diligenciadas</t>
  </si>
  <si>
    <t>Número de Centros Regionales de Atención a Víctimas construidos y dotados - CRAV.</t>
  </si>
  <si>
    <t>Número de acciones de articulación y seguimiento para los procesos de restitución de tierras realizadas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</si>
  <si>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</si>
  <si>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</si>
  <si>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</si>
  <si>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</si>
  <si>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</si>
  <si>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</si>
  <si>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</si>
  <si>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</si>
  <si>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</si>
  <si>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procesos de caracterización de población Víctima realizados</t>
  </si>
  <si>
    <t>Número de acciones pedagógicas para el fomento de la Paz realizadas.</t>
  </si>
  <si>
    <t>Número de iniciativas de Paz y Reconciliación de los actores sociales y comunitarios realizadas</t>
  </si>
  <si>
    <t>Número de acciones para la construcción de memoria histórica realizadas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</si>
  <si>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</si>
  <si>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</si>
  <si>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</si>
  <si>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</si>
  <si>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proyectos gestionados para el mejoramiento, adquisición y construcción de vivienda priorizando a población en proceso de reintegración y reincorporación. (INVIPASTO)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</si>
  <si>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</si>
  <si>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</si>
  <si>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</si>
  <si>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INVIPASTO</t>
  </si>
  <si>
    <t>Pasto con vivienda integral para la felicidad</t>
  </si>
  <si>
    <t>Déficit cualitativo de vivienda.</t>
  </si>
  <si>
    <t>Número de acciones de rediseño para el mejoramiento de la gestión administrativa de dependencias relacionadas con vivienda.</t>
  </si>
  <si>
    <t>Número de hogares con subsidios complementarios para mejoramiento de vivienda entregados en el sector urbano de Pasto</t>
  </si>
  <si>
    <t>Número de hogares con subsidios complementarios para mejoramiento de vivienda entregados en el sector rural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</si>
  <si>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</si>
  <si>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</si>
  <si>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</si>
  <si>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</si>
  <si>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</si>
  <si>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</si>
  <si>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</si>
  <si>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</si>
  <si>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</si>
  <si>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</si>
  <si>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</si>
  <si>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</si>
  <si>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</si>
  <si>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</si>
  <si>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</si>
  <si>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</si>
  <si>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</si>
  <si>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</si>
  <si>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</si>
  <si>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EMPOPASTO</t>
  </si>
  <si>
    <t>Índice per cápita de consumo de agua (m3/mes)</t>
  </si>
  <si>
    <t>Número de programas de uso eficiente y ahorro del agua PRUEAA, implementado</t>
  </si>
  <si>
    <t>Tasa de cobertura de acueducto en el sector urbano.</t>
  </si>
  <si>
    <t>Número de kilómetros de redes de infraestructura de acueducto urbano, construidos y/o mejorados.</t>
  </si>
  <si>
    <t>Índice de agua no contabilizada IANC</t>
  </si>
  <si>
    <t>&lt;26,22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</si>
  <si>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</si>
  <si>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</si>
  <si>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</si>
  <si>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</si>
  <si>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</si>
  <si>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Porcentaje de cumplimiento del Plan de Saneamiento y Manejo de Vertimientos PSMV (sector Urbano)</t>
  </si>
  <si>
    <t>&gt;70</t>
  </si>
  <si>
    <t>Número de planes de saneamiento y manejo de vertimientos PSMV 2020 - 2029 (Sector urbano) implementado</t>
  </si>
  <si>
    <t>Índice de Riesgo de Calidad de Agua - IRCA</t>
  </si>
  <si>
    <t>&lt;5</t>
  </si>
  <si>
    <t>Número de plantas de tratamiento PTAP optimizadas</t>
  </si>
  <si>
    <t>Índice de riesgo por abastecimiento de agua - IRABA</t>
  </si>
  <si>
    <t>Número de monitoreos de oferta hídrica, realizados</t>
  </si>
  <si>
    <t>Secretaría de Gestión Ambiental</t>
  </si>
  <si>
    <t>Porcentaje de cobertura de acueducto rural.</t>
  </si>
  <si>
    <t>Número de juntas administradoras de acueducto asistidas en áreas operativa, técnica, administrativa, comercial y financiera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</si>
  <si>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</si>
  <si>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</si>
  <si>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</si>
  <si>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</si>
  <si>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</si>
  <si>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</si>
  <si>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</si>
  <si>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</si>
  <si>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</si>
  <si>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</si>
  <si>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</si>
  <si>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</si>
  <si>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</si>
  <si>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</si>
  <si>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</si>
  <si>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</si>
  <si>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</si>
  <si>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</si>
  <si>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</si>
  <si>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</si>
  <si>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</si>
  <si>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</si>
  <si>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</si>
  <si>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</si>
  <si>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</si>
  <si>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</si>
  <si>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</si>
  <si>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</si>
  <si>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Número de esquemas para la gestión integral de Residuos de Construcción y Demolición - RCD, implementados</t>
  </si>
  <si>
    <t xml:space="preserve">EMAS 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</si>
  <si>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</si>
  <si>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</si>
  <si>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</si>
  <si>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</si>
  <si>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EMAS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</si>
  <si>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</si>
  <si>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</si>
  <si>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</si>
  <si>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 xml:space="preserve">Secretaría de Cultura Municipal </t>
  </si>
  <si>
    <t>Pasto, potencia cultural con valor universal</t>
  </si>
  <si>
    <t>Porcentaje de manifestaciones de los patrimonios culturales reconocidos, apropiados y protegidos</t>
  </si>
  <si>
    <t>Número de Planes Especiales de Salvaguardia revisados e implementados (Carnaval de Negros y Blancos)</t>
  </si>
  <si>
    <t>Número de Planes Especiales de Salvaguardia implementados (Barniz de Pasto mopa-mopa)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</si>
  <si>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</si>
  <si>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</si>
  <si>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</si>
  <si>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</si>
  <si>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Número de estrategias destinadas a la financiación y puesta en escena del Carnaval de Negros y Blancos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</si>
  <si>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</si>
  <si>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</si>
  <si>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Porcentaje de implementación del Programa de Beneficios Económicos Periódicos - BEPS</t>
  </si>
  <si>
    <t>Número de convocatorias para acceder al Programa de Beneficios Económicos Periódicos - BEPS implementadas</t>
  </si>
  <si>
    <t>Porcentaje de intervención de espacios culturales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</si>
  <si>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</si>
  <si>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</si>
  <si>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Porcentaje de apropiación de artes y oficios de Pasto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</si>
  <si>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</si>
  <si>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</si>
  <si>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Número de bibliotecas públicas y comunitarias fortalecidas en infraestructura, dotación, capacitación y promoción de eventos de lectura, escritura y oralidad con enfoque de género</t>
  </si>
  <si>
    <t>Número de publicaciones realizadas en el marco del proyecto “Pasto la Gran Capital Lectora”</t>
  </si>
  <si>
    <t>Porcentaje de avance de la implementación del plan de estímulos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</si>
  <si>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</si>
  <si>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</si>
  <si>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Número de estrategias que permitan identificar y cualificar al sector cultural, conocer el ecosistema cultural para el emprendimiento, innovación, industria cultural y la economía naranja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</si>
  <si>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</si>
  <si>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</si>
  <si>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</si>
  <si>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</si>
  <si>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</si>
  <si>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</si>
  <si>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</si>
  <si>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</si>
  <si>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</si>
  <si>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</si>
  <si>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Secretaría de Cultura - Subsecretaría de Cultura Ciudadana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</si>
  <si>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</si>
  <si>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</si>
  <si>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Número de grupos de investigación vinculados en la conformación del Observatorio de Cultura Ciudadana.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</si>
  <si>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</si>
  <si>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</si>
  <si>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</si>
  <si>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</si>
  <si>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</si>
  <si>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</si>
  <si>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</si>
  <si>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</si>
  <si>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</si>
  <si>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</si>
  <si>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</si>
  <si>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</si>
  <si>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</si>
  <si>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Número de estrategias desarrolladas, para generar una cultura ciudadana consciente con el cuidado de la vida silvestre, que prevenga la tenencia ilegal, cacería, consumo y tráfico de animales silvestres</t>
  </si>
  <si>
    <t>Porcentaje de avance en la construcción del plan de Interacciones ciudadanas, en el espacio público, movilidad activa y sostenible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</si>
  <si>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</si>
  <si>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</si>
  <si>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Número de estrategias para la promoción de formas de movilidad sostenible y segura, realizadas</t>
  </si>
  <si>
    <t>Porcentaje de Iniciativas para la paz y la convivencia, desarrolladas por la ciudadanía en el territorio.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</si>
  <si>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</si>
  <si>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</si>
  <si>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</si>
  <si>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Porcentaje de habitantes del Municipio, que identifican el valor del cumplimiento de las normas sociales y de los acuerdos ciudadanos.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</si>
  <si>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</si>
  <si>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</si>
  <si>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</si>
  <si>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</si>
  <si>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Porcentaje de cumplimiento de las acciones realizadas para impactar en el bienestar de los habitantes del municipio de Pasto, frente a la pandemia por el COVID-19.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</si>
  <si>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</si>
  <si>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</si>
  <si>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herramientas interactivas y virtuales de cultura ciudadana, implementadas.</t>
  </si>
  <si>
    <t>Número de campañas "Poder Salva Vidas - Poder Salvar Vidas", Implementadas</t>
  </si>
  <si>
    <t>Porcentaje de organizaciones (organizaciones sociales, comunitarias; colectivos ciudadanos, ONGS,) apoyadas por la secretaría en la formulación y/o gestión de proyectos</t>
  </si>
  <si>
    <t>Número de oportunidades de financiamiento comunicadas y/o gestionadas, por medio de los canales habilitados para las organizaciones sociales, ONGS, colectivos ciudadanos, para la reactivación económica.</t>
  </si>
  <si>
    <t>Pasto Deporte</t>
  </si>
  <si>
    <t>Pasto una revolución deportiva.</t>
  </si>
  <si>
    <t>Porcentaje de Clubes legalmente constituidos en Pasto Deporte</t>
  </si>
  <si>
    <t>Número de disciplinas deportivas implementadas.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</si>
  <si>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</si>
  <si>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</si>
  <si>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</si>
  <si>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</si>
  <si>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</si>
  <si>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Porcentaje de habitantes que ha mejorado su condición de vida en salud física y mental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</si>
  <si>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</si>
  <si>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</si>
  <si>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</si>
  <si>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</si>
  <si>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</si>
  <si>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</si>
  <si>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</si>
  <si>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</si>
  <si>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</si>
  <si>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</si>
  <si>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Porcentaje de docentes de educación física cualificados que apoyan los juegos “Supérate Intercolegiado”</t>
  </si>
  <si>
    <t>Número de acciones de capacitación y formación en educación deportiva, realizadas</t>
  </si>
  <si>
    <t>Porcentaje de la población beneficiada y comprometida con las acciones deportivas y recreativas institucionales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</si>
  <si>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</si>
  <si>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</si>
  <si>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</si>
  <si>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</si>
  <si>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Secretaría de Desarrollo Económico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</si>
  <si>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</si>
  <si>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</si>
  <si>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</si>
  <si>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Pasto próspero y de oportunidades</t>
  </si>
  <si>
    <t>Índice de competitividad de ciudades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</si>
  <si>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</si>
  <si>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</si>
  <si>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</si>
  <si>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</si>
  <si>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</si>
  <si>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</si>
  <si>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</si>
  <si>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</si>
  <si>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</si>
  <si>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</si>
  <si>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</si>
  <si>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</si>
  <si>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acciones para el fortalecimiento del sector turístico del municipio Pasto, realizadas</t>
  </si>
  <si>
    <t>Número de rutas turísticas en el municipio de Pasto, diseñadas</t>
  </si>
  <si>
    <t>Número de acciones para la promoción turística, realizadas</t>
  </si>
  <si>
    <t>Número de planes de formalización y vigilancia del sector minero, diseñados e implementados</t>
  </si>
  <si>
    <t>Porcentaje de fortalecimiento del sector empresarial y de emprendimiento.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</si>
  <si>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</si>
  <si>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</si>
  <si>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</si>
  <si>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</si>
  <si>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</si>
  <si>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</si>
  <si>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</si>
  <si>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</si>
  <si>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</si>
  <si>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</si>
  <si>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</si>
  <si>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</si>
  <si>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</si>
  <si>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de planes de seguimiento y control a proyectos de reconversión laboral, formulados e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</si>
  <si>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</si>
  <si>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</si>
  <si>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</si>
  <si>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</si>
  <si>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</si>
  <si>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</si>
  <si>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</si>
  <si>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</si>
  <si>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</si>
  <si>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</si>
  <si>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</si>
  <si>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Pasto, construye conocimiento</t>
  </si>
  <si>
    <t>índice de competitividad en investigación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</si>
  <si>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</si>
  <si>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</si>
  <si>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</si>
  <si>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</si>
  <si>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</si>
  <si>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</si>
  <si>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</si>
  <si>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 xml:space="preserve">Secretaría de Agricultura </t>
  </si>
  <si>
    <t>Pasto es garantía de alimentos limpios, seguros, justos y nutritivos</t>
  </si>
  <si>
    <t>PIB Agropecuario</t>
  </si>
  <si>
    <t>Increm ento del 3% del PIB Agrope cuario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</si>
  <si>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</si>
  <si>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</si>
  <si>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</si>
  <si>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</si>
  <si>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</si>
  <si>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</si>
  <si>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</si>
  <si>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</si>
  <si>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</si>
  <si>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</si>
  <si>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</si>
  <si>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</si>
  <si>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</si>
  <si>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Dirección de Plazas de Mercado</t>
  </si>
  <si>
    <t>Pasto, una vitrina agrícola para el mundo</t>
  </si>
  <si>
    <t>Porcentaje de satisfacción de usuarios de plazas de mercado.</t>
  </si>
  <si>
    <t>No de protocolos de Bioseguridad Post-pandemia COVID 19</t>
  </si>
  <si>
    <t>Número de acciones de mejoramiento estructural de plazas de mercado, realizadas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</si>
  <si>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</si>
  <si>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</si>
  <si>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</si>
  <si>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</si>
  <si>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</si>
  <si>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</si>
  <si>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</si>
  <si>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</si>
  <si>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</si>
  <si>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</si>
  <si>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</si>
  <si>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</si>
  <si>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</si>
  <si>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</si>
  <si>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</si>
  <si>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Pasto se mueve seguro, sostenible, incluyente, conectado y transparente</t>
  </si>
  <si>
    <t>Índice de gestión y percepción Institucional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</si>
  <si>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</si>
  <si>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</si>
  <si>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</si>
  <si>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</si>
  <si>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</si>
  <si>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</si>
  <si>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</si>
  <si>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</si>
  <si>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AVANTE SETP</t>
  </si>
  <si>
    <t>Porcentaje de usuarios satisfechos con los servicios prestados del Sistema Estratégico de Transporte Público SETP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</si>
  <si>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</si>
  <si>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</si>
  <si>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</si>
  <si>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</si>
  <si>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</si>
  <si>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</si>
  <si>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</si>
  <si>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</si>
  <si>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</si>
  <si>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</si>
  <si>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</si>
  <si>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</si>
  <si>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</si>
  <si>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</si>
  <si>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</si>
  <si>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</si>
  <si>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</si>
  <si>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</si>
  <si>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</si>
  <si>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</si>
  <si>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</si>
  <si>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</si>
  <si>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</si>
  <si>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</si>
  <si>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</si>
  <si>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</si>
  <si>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</si>
  <si>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</si>
  <si>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</si>
  <si>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</si>
  <si>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Porcentaje de usuarios que utilizan medios de transporte no motorizados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</si>
  <si>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</si>
  <si>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</si>
  <si>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</si>
  <si>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</si>
  <si>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</si>
  <si>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</si>
  <si>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</si>
  <si>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</si>
  <si>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</si>
  <si>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</si>
  <si>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programas “Ciudades Energéticas” implementados.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</si>
  <si>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</si>
  <si>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</si>
  <si>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</si>
  <si>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</si>
  <si>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</si>
  <si>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</si>
  <si>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SEPAL</t>
  </si>
  <si>
    <t>Pasto con alumbrado sostenible, eficiente y justo</t>
  </si>
  <si>
    <t>Porcentaje de alumbrado público, mejorado</t>
  </si>
  <si>
    <t>Número de luminarias de Sodio a LED sustituidas.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</si>
  <si>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</si>
  <si>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</si>
  <si>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</si>
  <si>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</si>
  <si>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Pasto resiliente frente al Covid-19 desde la dimensión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</si>
  <si>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</si>
  <si>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</si>
  <si>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</si>
  <si>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</si>
  <si>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</si>
  <si>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</si>
  <si>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</si>
  <si>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comunitarias para el fortalecimiento de la seguridad ambiental, realizadas</t>
  </si>
  <si>
    <t>Número de acciones de seguimiento para el restablecimiento y/o vigilancia ambiental , realizadas</t>
  </si>
  <si>
    <t>Número de estrategias para la gobernanza del agua territorial en el municipio de Pasto denominado Región Hídrica del Valle de Atríz RHVA, implementadas</t>
  </si>
  <si>
    <t>Número de propietarios de los predios en zona rural y urbana, capacitados en la función ecológica de la propiedad.</t>
  </si>
  <si>
    <t>Porcentaje de comunidad educativa con cultura ambiental.</t>
  </si>
  <si>
    <t>Número de Proyectos Ambientales Escolares (PRAES), fortalecidos desde la gestión ambiental</t>
  </si>
  <si>
    <t>Número de Proyectos Comunitarios Ambientales y/o Proyectos ambientales Universitarios (PROCEDAS/PRAUS) formulados e implementados con el municipio</t>
  </si>
  <si>
    <t>Porcentaje de procesos de gestión ambiental municipal implementa dos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</si>
  <si>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</si>
  <si>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</si>
  <si>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</si>
  <si>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</si>
  <si>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Secretaría de Gestión Ambiental /EMPOPASTO</t>
  </si>
  <si>
    <t>Número de estrategias orientadas a disminuir la deforestación en el Municipio , diseñadas e implementadas</t>
  </si>
  <si>
    <t>Porcentaje de ecosistemas estratégicos conservados y/o recuperados</t>
  </si>
  <si>
    <t>Número de hectáreas de intervención en Ecozonas de las fuentes de abastecimiento de área de prestación del servicio de agua, manejadas y protegidas.</t>
  </si>
  <si>
    <t>Número de planes de restauración ecológica participativa de ecosistemas estratégicos, en área de recarga hídrica, formulados.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</si>
  <si>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</si>
  <si>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</si>
  <si>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</si>
  <si>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</si>
  <si>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</si>
  <si>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</si>
  <si>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</si>
  <si>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</si>
  <si>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</si>
  <si>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</si>
  <si>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</si>
  <si>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</si>
  <si>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</si>
  <si>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</si>
  <si>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</si>
  <si>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</si>
  <si>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</si>
  <si>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</si>
  <si>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</si>
  <si>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</si>
  <si>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</si>
  <si>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</si>
  <si>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</si>
  <si>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</si>
  <si>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</si>
  <si>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</si>
  <si>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</si>
  <si>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</si>
  <si>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</si>
  <si>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</si>
  <si>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</si>
  <si>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procesos formativos en educación no formal en bienestar animal dirigidos a grupos de interés (Comunitarios, inspectores, policía) realizados</t>
  </si>
  <si>
    <t>Número de semanas anuales de bienestar animal realizadas</t>
  </si>
  <si>
    <t>Número de líneas base de animales de compañía construidas</t>
  </si>
  <si>
    <t xml:space="preserve">Secretaría de Gobierno 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</si>
  <si>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</si>
  <si>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</si>
  <si>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Número de protocolos de bioseguridad implementados en la Administración Municipal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</si>
  <si>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</si>
  <si>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</si>
  <si>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Secretaría de Gobierno</t>
  </si>
  <si>
    <t>Pasto en Paz y Seguro</t>
  </si>
  <si>
    <t>Tasa de homicidios por cada 100.000 habitantes.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</si>
  <si>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</si>
  <si>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</si>
  <si>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</si>
  <si>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Tasa de hurtos por cada 100.000 habitantes.</t>
  </si>
  <si>
    <t>Número de operativos realizados en el marco de la estrategia "Pazto Seguro".</t>
  </si>
  <si>
    <t>Número de acciones de fortalecimiento del Observatorio del Delito realizadas.</t>
  </si>
  <si>
    <t>Número de informes sistemáticos y georreferenciados del Observatorio del Delito realizados.</t>
  </si>
  <si>
    <t>Número de acciones de las estrategias “Mas Territorio Mas Seguridad” para la lucha contra el delito y micro tráfico realizadas.</t>
  </si>
  <si>
    <t>Número de Sistemas de video vigilancia funcionando.</t>
  </si>
  <si>
    <t xml:space="preserve">Porcentaje de establecimientos de comercio que cumplen con la Ley 1801 de 2016, otras que sean complementarias y/o modificatorias.
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</si>
  <si>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</si>
  <si>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</si>
  <si>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</si>
  <si>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</si>
  <si>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Porcentaje de acciones urbanísticas y ambientales que cumplen con la ley 1801 de 2016, otras que sean complementaria s y/o
modificatorias</t>
  </si>
  <si>
    <t>Número de estrategias “Mas Territorio Mas Control” para el fortalecimiento del control físico y ambiental implementadas</t>
  </si>
  <si>
    <t>Número de visitas para el control físico realizadas.</t>
  </si>
  <si>
    <t>Número de visitas para el control ambiental realizadas.</t>
  </si>
  <si>
    <t>Porcentaje de estrategias para la convivencia ciudadana implementadas</t>
  </si>
  <si>
    <t xml:space="preserve">Número de frentes
comunitarios para la seguridad y la convivencia establecidos
</t>
  </si>
  <si>
    <t>Número de gestores de convivencia formados.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</si>
  <si>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</si>
  <si>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</si>
  <si>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>Número de acciones para la protección y atención de líderes y lideresas amenazados implementadas.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</si>
  <si>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</si>
  <si>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</si>
  <si>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</si>
  <si>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</si>
  <si>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</si>
  <si>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</si>
  <si>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</si>
  <si>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</si>
  <si>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</si>
  <si>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</si>
  <si>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</si>
  <si>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</si>
  <si>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</si>
  <si>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</si>
  <si>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</si>
  <si>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</si>
  <si>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prevención y atención de violencia contra la mujer realizadas.</t>
  </si>
  <si>
    <t>Número de acciones de fortalecimiento a inspecciones urbanas de policía y corregidurías realizadas.</t>
  </si>
  <si>
    <t>Número de programas pedagógicos para infractores del código nacional de seguridad y convivencia implementados.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</si>
  <si>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</si>
  <si>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</si>
  <si>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</si>
  <si>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</si>
  <si>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medidas de protección en el restablecimiento de derechos a niños, niñas y adolescentes en el contexto de violencia intrafamiliar sancionadas.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</si>
  <si>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</si>
  <si>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</si>
  <si>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</si>
  <si>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</si>
  <si>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Pasto con infraestruct ura para el bienestar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</si>
  <si>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</si>
  <si>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</si>
  <si>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</si>
  <si>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</si>
  <si>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</si>
  <si>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</si>
  <si>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</si>
  <si>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</si>
  <si>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</si>
  <si>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</si>
  <si>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</si>
  <si>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</si>
  <si>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</si>
  <si>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</si>
  <si>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</si>
  <si>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</si>
  <si>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</si>
  <si>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</si>
  <si>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</si>
  <si>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Dirección de Gestión del Riesgo de Desastres</t>
  </si>
  <si>
    <t>Pasto seguro ante el riesgo de desastres.</t>
  </si>
  <si>
    <t>Porcentaje de la ciudad monitoreada ante eventos sísmicos.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</si>
  <si>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</si>
  <si>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</si>
  <si>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</si>
  <si>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</si>
  <si>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</si>
  <si>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</si>
  <si>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</si>
  <si>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</si>
  <si>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Número de campañas de información pública ante la emergencia por COVID-19 ejecutadas.</t>
  </si>
  <si>
    <t>Porcentaje de inmuebles del municipio de Pasto que cuentan con un sistema de protección financiera ante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</si>
  <si>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</si>
  <si>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</si>
  <si>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</si>
  <si>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</si>
  <si>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</si>
  <si>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</si>
  <si>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Número de Centros Integrales de Gestión de Riesgos de Desastres - CIGRD construidos.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</si>
  <si>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</si>
  <si>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</si>
  <si>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</si>
  <si>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Número de Comités de ayuda mutua zona urbana conformados.</t>
  </si>
  <si>
    <t>Porcentaje de corregimientos con comités de ayuda mutua conformados y operando.</t>
  </si>
  <si>
    <t>Número de Comités de ayuda mutua en zona rural conformados.</t>
  </si>
  <si>
    <t>Porcentaje de riesgo actualizados.</t>
  </si>
  <si>
    <t>Número de planes escolares de gestión del riesgo actualizados.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</si>
  <si>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</si>
  <si>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</si>
  <si>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</si>
  <si>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</si>
  <si>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Oficina de Planeación de Gestión Institucional</t>
  </si>
  <si>
    <t>Pasto con Gobierno</t>
  </si>
  <si>
    <t>Porcentaje de ejecución del Plan de Desarrollo Municipal.</t>
  </si>
  <si>
    <t>Número de actos administrativos del Plan de Desarrollo Municipal "Pasto la Gran Capital " 2020-2023, adoptados.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</si>
  <si>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</si>
  <si>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</si>
  <si>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</si>
  <si>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Calidad - SGC.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</si>
  <si>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</si>
  <si>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</si>
  <si>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</si>
  <si>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</si>
  <si>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</si>
  <si>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Secretaría de Hacienda</t>
  </si>
  <si>
    <t>Porcentaje de recaudo de impuestos municipales.</t>
  </si>
  <si>
    <t>Número de procesos para contrarrestar la evasión de impuestos implementados.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</si>
  <si>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</si>
  <si>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</si>
  <si>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</si>
  <si>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</si>
  <si>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Oficina Asuntos Internacionales</t>
  </si>
  <si>
    <t>Porcentaje de ingresos obtenidos por cooperación internacional.</t>
  </si>
  <si>
    <t>Número de instrumentos de Cooperación Internacional suscritos.</t>
  </si>
  <si>
    <t>Número de acciones de gestión para Cooperación Internacional realizadas.</t>
  </si>
  <si>
    <t>Departamento de Contratación</t>
  </si>
  <si>
    <t>Porcentaje de procesos de contratación adjudicados.</t>
  </si>
  <si>
    <t>Número de procesos de contratación publicados.</t>
  </si>
  <si>
    <t>10.00</t>
  </si>
  <si>
    <t>Oficina Jurídica del Despacho</t>
  </si>
  <si>
    <t>Porcentaje de riesgos por daño antijurídico.</t>
  </si>
  <si>
    <t>Número de instrumentos técnico jurídicos para la defensa elaborados.</t>
  </si>
  <si>
    <t>Número de capacitaciones en temas de aplicación de instrumentos técnico jurídicos realizadas.</t>
  </si>
  <si>
    <t>Número de criterios técnico jurídicos para la medición del nivel de riesgo, aplicados.</t>
  </si>
  <si>
    <t>Porcentaje de provisiones económicas por pago frente a condenas.</t>
  </si>
  <si>
    <t>Número de acciones de formación y socialización en Derecho para la defensa del Municipio, realizadas.</t>
  </si>
  <si>
    <t>Número de estrategias de seguimiento a la valoración del riesgo, implementadas.</t>
  </si>
  <si>
    <t>Oficina de Control Interno</t>
  </si>
  <si>
    <t>Índice de Control Interno.</t>
  </si>
  <si>
    <t>Número de herramientas de control implementadas.</t>
  </si>
  <si>
    <t>Número de auditorías realizadas.</t>
  </si>
  <si>
    <t>Dirección Administrativa de Control Interno Disciplinario</t>
  </si>
  <si>
    <t>Porcentaje de disminución de procesos disciplinarios.</t>
  </si>
  <si>
    <t>Número de procesos disciplinarios con etapas procesales completas.</t>
  </si>
  <si>
    <t>Número de procesos disciplinarios de acuerdo a la normatividad legal, fallados.</t>
  </si>
  <si>
    <t>Secretaría de Planeación Municipal</t>
  </si>
  <si>
    <t>Porcentaje de cumplimiento de objetivos específicos del POT.</t>
  </si>
  <si>
    <t>Número de estudios de amenaza, vulnerabilidad y riesgo adoptados en función del ordenamiento territorial.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</si>
  <si>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</si>
  <si>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</si>
  <si>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</si>
  <si>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</si>
  <si>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</si>
  <si>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</si>
  <si>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</si>
  <si>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</si>
  <si>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Número de políticas para la adopción e implementación del catastro multipropósito rural y urbano para el Municipio de Pasto, implementadas.</t>
  </si>
  <si>
    <t>Metros cuadrados de espacio público por habitante.</t>
  </si>
  <si>
    <t>2,00
3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</si>
  <si>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</si>
  <si>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</si>
  <si>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Porcentaje de articulación de la estructura urbana con las vías nacionales.</t>
  </si>
  <si>
    <t>Número de articulaciones de la estructura urbana con las vías nacionales dentro del marco del POT Pasto 2015 - 2027" diseñada e implementada.</t>
  </si>
  <si>
    <t>Dirección administrativa de Espacio Público</t>
  </si>
  <si>
    <t>Porcentaje de disminución de conflictos sociales en espacios públicos.</t>
  </si>
  <si>
    <t>Número de metros cuadrados de espacio público no vial recuperados y mejorados.</t>
  </si>
  <si>
    <t>Número de estatutos de espacio público ajustados.</t>
  </si>
  <si>
    <t>Número de estatutos de espacio público implementados.</t>
  </si>
  <si>
    <t>Número de redes comunales de apoyo en espacio público no vial, implementadas.</t>
  </si>
  <si>
    <t>Porcentaje de ocupantes que liberan espacio público no vial.</t>
  </si>
  <si>
    <t>Número de políticas Públicas de espacio Público formuladas.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</si>
  <si>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</si>
  <si>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</si>
  <si>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</si>
  <si>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</si>
  <si>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</si>
  <si>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Secretaría General-Almacén Bienes Inmuebles</t>
  </si>
  <si>
    <t>Porcentaje de bienes inmuebles, bienes muebles, equipos y activos fijos inventariados y avaluados.</t>
  </si>
  <si>
    <t>Número de inventarios actualizados de bienes muebles e inmuebles.</t>
  </si>
  <si>
    <t>Secretaría General-Gestión documental</t>
  </si>
  <si>
    <t>Porcentaje de implementaci ón del Sistema de Gestión Documental.</t>
  </si>
  <si>
    <t>Número de depósitos de archivo mejorados.</t>
  </si>
  <si>
    <t>Secretaría General-Unidad de Correspondencia</t>
  </si>
  <si>
    <t>Número de puntos de radicación de correspondencia implementados.</t>
  </si>
  <si>
    <t>Número de archivos organizados.</t>
  </si>
  <si>
    <t>Secretaría General-Unidad de Atención al Ciudadano</t>
  </si>
  <si>
    <t>Porcentaje de percepción ciudadana frente a servicios.</t>
  </si>
  <si>
    <t>Número de instalaciones de atención al ciudadano mejoradas y/o integradas.</t>
  </si>
  <si>
    <t>Número de acciones para mejorar la atención al ciudadano, implementadas.</t>
  </si>
  <si>
    <t xml:space="preserve">Secretaría General-Apoyo Logístico </t>
  </si>
  <si>
    <t>Nivel de satisfacción de funcionarios y usuarios frente a las condiciones físico locativas de las sede de la administració n municipal.</t>
  </si>
  <si>
    <t>Número de mejoramientos de las condiciones físico locativas de sedes de la administración municipal, realizados.</t>
  </si>
  <si>
    <t>Oficina de Comunicación Social</t>
  </si>
  <si>
    <t>Porcentaje de implementaci ón de la estratégica de comunicación pública.</t>
  </si>
  <si>
    <t>Número de planes de comunicación externa implementados.</t>
  </si>
  <si>
    <t>Número de planes de comunicación interna implementados.</t>
  </si>
  <si>
    <t>Secretaría de Sistemas de Información</t>
  </si>
  <si>
    <t>Pasto con gobierno digital, TICS seguras y de oportunidades.</t>
  </si>
  <si>
    <t>Porcentaje de población rural beneficiada con ampliación de cobertura celular.</t>
  </si>
  <si>
    <t>Al menos 20%</t>
  </si>
  <si>
    <t>Número de nodos gestionados conjuntamente con ASOCAPITALES para ampliar la cobertura de telefonía celular en el sector rural del municipio.</t>
  </si>
  <si>
    <t>Número de barreras al despliegue de infraestructura tecnológica suprimidas.</t>
  </si>
  <si>
    <t>Porcentaje de población beneficiada de los servicios ofrecidos por los PVD.</t>
  </si>
  <si>
    <t>Al menos el 6%</t>
  </si>
  <si>
    <t>Número de PVD que continúan al servicio de la comunidad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</si>
  <si>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</si>
  <si>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</si>
  <si>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</si>
  <si>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</si>
  <si>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Número de personas en situación de discapacidad capacitados en el uso del software (JAWS y ZOOMTEXT) de CONVERTIC.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</si>
  <si>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</si>
  <si>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</si>
  <si>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</si>
  <si>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</si>
  <si>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Al menos 80</t>
  </si>
  <si>
    <t>Número de secretarías TICs creadas.</t>
  </si>
  <si>
    <t>Número de niñas y niños con habilidades digitales en lenguajes de programación.</t>
  </si>
  <si>
    <t>Número de trámites totalmente en línea implementados.</t>
  </si>
  <si>
    <t>Al menos 10</t>
  </si>
  <si>
    <t>Número de trámites parcialmente en línea implementados.</t>
  </si>
  <si>
    <t>Al menos 30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</si>
  <si>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</si>
  <si>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</si>
  <si>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ejercicios de apertura de datos para promover la transparencia y la toma de decisiones basadas en información, realizados.</t>
  </si>
  <si>
    <t>Al menos 1</t>
  </si>
  <si>
    <t>Porcentaje de avance en la implementación del Plan Estratégico de Tecnologías de la Información - PETI.</t>
  </si>
  <si>
    <t>Al menos 90</t>
  </si>
  <si>
    <t>Número de compras públicas haciendo uso de la tienda virtual del estado colombiano realizadas.</t>
  </si>
  <si>
    <t>Al menos 4</t>
  </si>
  <si>
    <t>Número de diagnósticos de seguridad y privacidad de la información elaborados.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</si>
  <si>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</si>
  <si>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</si>
  <si>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</si>
  <si>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</si>
  <si>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políticas públicas digitales formuladas.</t>
  </si>
  <si>
    <t>Índice de la política de transparencia y acceso a la información pública.</t>
  </si>
  <si>
    <t>Al menos 80,0</t>
  </si>
  <si>
    <t>Número de espacios de transparencia y acceso a la información pública actualizados en el sitio web institucional.</t>
  </si>
  <si>
    <t>Secretaría de Desarrollo Comunitario</t>
  </si>
  <si>
    <t>Pasto es gobernanza territorial</t>
  </si>
  <si>
    <t>Porcentaje de JAC, ASOJAC, JAL y comités de veeduría y control social beneficiados con bienes y servicios suministrados por la Administración Municipal</t>
  </si>
  <si>
    <t>Número de formaciones a JAC realizadas.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</si>
  <si>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</si>
  <si>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</si>
  <si>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</si>
  <si>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</si>
  <si>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</si>
  <si>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</si>
  <si>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</si>
  <si>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</si>
  <si>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</si>
  <si>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</si>
  <si>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</si>
  <si>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</si>
  <si>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</si>
  <si>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</si>
  <si>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</si>
  <si>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</si>
  <si>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</si>
  <si>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</si>
  <si>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</si>
  <si>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Porcentaje de población indígena Quillasinga beneficiada por bienes y servicios ofertados por el municipio.</t>
  </si>
  <si>
    <t>100%
8170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</si>
  <si>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</si>
  <si>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</si>
  <si>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</si>
  <si>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</si>
  <si>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étnica beneficiada por bienes y servicios ofertados por el municipio</t>
  </si>
  <si>
    <t>100%
380 personas</t>
  </si>
  <si>
    <t>Número de planes de vida de los otros pueblos étnicos (Afro, Rom, Indígenas) acompañados en su construcción.</t>
  </si>
  <si>
    <t>Número de acciones de fortalecimiento de la instancia de asuntos étnicos en la Administración Municipal realizadas.</t>
  </si>
  <si>
    <t>Porcentaje de grupos étnicos y dependencias de la Administración Municipal con conocimientos adquiridos en normatividad de grupos étnicos.</t>
  </si>
  <si>
    <t>Número de capacitaciones en normatividad a grupos étnicos y dependencias de la Administración Municipal realizadas.</t>
  </si>
  <si>
    <t>N/A</t>
  </si>
  <si>
    <t>Categoría A+: 5%</t>
  </si>
  <si>
    <t>Categoría A: 33%</t>
  </si>
  <si>
    <t>Categoría B: 31%</t>
  </si>
  <si>
    <t>Categoría C: 31%</t>
  </si>
  <si>
    <t>13.5</t>
  </si>
  <si>
    <t>2,00
1</t>
  </si>
  <si>
    <t>N/A.</t>
  </si>
  <si>
    <t>(100%)
546
Organizaciones comunitarias y corporaciones administrativas</t>
  </si>
  <si>
    <t>MEN</t>
  </si>
  <si>
    <t>Subsecretaría de Calidad - Matriz 1</t>
  </si>
  <si>
    <t>MEN, Oficina Asesora DE Planeación SEM</t>
  </si>
  <si>
    <t>Informe de empalme (Subsecretaría de Calidad)</t>
  </si>
  <si>
    <t>Oficina Asesora de Planeación SEM</t>
  </si>
  <si>
    <t>Informe de empalme (Subsecretaría Administrativa y Financiera)</t>
  </si>
  <si>
    <t>Base de Datos Única de Afiliados - BDUA</t>
  </si>
  <si>
    <t>SSM</t>
  </si>
  <si>
    <t>Sistema de Vigilancia en Salud Pública - SSM</t>
  </si>
  <si>
    <t>Sistema de Información en Salud - Secretaría Municipal de Salud -SIVIGILA</t>
  </si>
  <si>
    <t>Sistema de Información en Salud - Secretaría Municipal de Salud</t>
  </si>
  <si>
    <t>Sistema de Información en Salud - Secretaría Municipal de Salud
Sistema de Vigilancia en Salud Pública SIVIGILA</t>
  </si>
  <si>
    <t>Registro Único de Afiliados</t>
  </si>
  <si>
    <t>Sistema de Vigilancia en Salud Pública SIVIGILA - Sistema de Información en Salud SIS- Secretaría Municipal de Salud, OBSERVATORIO DEL DELITO</t>
  </si>
  <si>
    <t>Sistema de Información en Salud SIS-Secretaría Municipal de Salud, OBSERVATORIO DEL DELITO</t>
  </si>
  <si>
    <t>Registro Único de Afiliados RUAF - Sistema de Vigilancia en Salud Pública SIVIGILA Secretaría Municipal de Salud</t>
  </si>
  <si>
    <t>Sistema de Información en Salud SIS- Secretaría Municipal de Salud</t>
  </si>
  <si>
    <t>Registro Único de Afiliados RUAF - OBSERVATORIO</t>
  </si>
  <si>
    <t>DE CRÓNICAS OEC Secretaría</t>
  </si>
  <si>
    <t>Municipal de Salud</t>
  </si>
  <si>
    <t>Sistema Integrado de Información SIS - Secretaría Municipal de Salud</t>
  </si>
  <si>
    <t>Registro Único de Afiliados RUAF - Secretaría Municipal de Salud</t>
  </si>
  <si>
    <t>Sistema de Información en Salud SIS Secretaría Municipal de Salud</t>
  </si>
  <si>
    <t>Secretaría Municipal de Salud</t>
  </si>
  <si>
    <t>Sistema de Información de la Vigilancia de la Calidad del Agua para Consumo Humano-SIVICAP</t>
  </si>
  <si>
    <t>Secretaría de Salud Municipal - Salud Ambiental</t>
  </si>
  <si>
    <t>Secretaría de Salud Municipal - Centro de Zoonosis</t>
  </si>
  <si>
    <t>Ministerio de Salud y Protección Social - Instituto Departamental de Salud de Nariño IDSN</t>
  </si>
  <si>
    <t>Secretaría Municipal de Salud Documentos Dimensión Transversal Fortalecimiento de la Autoridad Sanitaria</t>
  </si>
  <si>
    <t>Secretaría Municipal de Salud - Subsecretaría de Planeación y Calidad</t>
  </si>
  <si>
    <t>Registro Único de Afiliados RUAF - Sistema de Vigilancia en Salud Pública SIVIGILA SSM</t>
  </si>
  <si>
    <t>Sistema de Información en Salud SIS-</t>
  </si>
  <si>
    <t>Secretaría de Bienestar Social</t>
  </si>
  <si>
    <t>Informe de Empalme Secretaría MOSIG</t>
  </si>
  <si>
    <t>Informe de empalme 2016-2019</t>
  </si>
  <si>
    <t>Secretaría de Bienestar Social Municipal- SBSM</t>
  </si>
  <si>
    <t>DANE Proyeccio nes de población 2016­2019</t>
  </si>
  <si>
    <t>Base de datos SBSM</t>
  </si>
  <si>
    <t>SBSM</t>
  </si>
  <si>
    <t>Bases de datos del SISBEN</t>
  </si>
  <si>
    <t>Punto de Atención a víctimas - PAV - Red Nacional de Información - RNI</t>
  </si>
  <si>
    <t>Censo general 2018 (Actualización marzo 2020)</t>
  </si>
  <si>
    <t>Ficha de indicador Subgerencia Comercial</t>
  </si>
  <si>
    <t>Ficha de</t>
  </si>
  <si>
    <t>Ficha de indicador, Subgerencia Técnica</t>
  </si>
  <si>
    <t>Ficha de indicador Subgerencia Ambiental</t>
  </si>
  <si>
    <t>Secretaría de Gestión Ambiental - SGAM</t>
  </si>
  <si>
    <t>SGAM</t>
  </si>
  <si>
    <t>Emas Pasto</t>
  </si>
  <si>
    <t>Informe de empalme</t>
  </si>
  <si>
    <t>EMAS Pasto</t>
  </si>
  <si>
    <t>Resolucion es 2055 de 2010, 3154 de 2019 y 0633 de 2019</t>
  </si>
  <si>
    <t>Ministerio del Interior</t>
  </si>
  <si>
    <t>Ministerio de cultura y Colpensiones</t>
  </si>
  <si>
    <t>Secretaría de Cultura Municipal</t>
  </si>
  <si>
    <t>Ministerio de Cultura</t>
  </si>
  <si>
    <t>Política pública de cultura ciudadana. Red de cultura ciudada na</t>
  </si>
  <si>
    <t>Política pública de cultura ciudada na</t>
  </si>
  <si>
    <t>Política pública de cultura ciudada na. Plan decenal de cultura</t>
  </si>
  <si>
    <t>Política pública de cultura ciudada na Plan de cultura ciudada na</t>
  </si>
  <si>
    <t>Política pública de cultura ciudada na plan de cultura ciudada na</t>
  </si>
  <si>
    <t>Proyect o "CLIC" Cultura de la Legalida d y la Integrid ad para Colombi a - Program a de fortaleci miento de la Procura duría General de la Nación</t>
  </si>
  <si>
    <t>Informe de gestión de Pasto</t>
  </si>
  <si>
    <t>Deporte</t>
  </si>
  <si>
    <t>Consejo privado de competitividad centro de estudios en competitividad regional U. del Rosario</t>
  </si>
  <si>
    <t>DANE</t>
  </si>
  <si>
    <t>Índice de competitivid ad de Ciudades. Universidad del Rosario.</t>
  </si>
  <si>
    <t>Encuestas de satisfacción - Dirección de Plazas de Mercado</t>
  </si>
  <si>
    <t>Plan de comunicaci ones componen te cultura ciudadana
Gerencia del Proyecto</t>
  </si>
  <si>
    <t>Secretaría de Tránsito y Transporte Municipal</t>
  </si>
  <si>
    <t>Informe de empalm e</t>
  </si>
  <si>
    <t>Instituci ones atendid as en el tablero de OPGI</t>
  </si>
  <si>
    <t>Gestión ambient al</t>
  </si>
  <si>
    <t>Secretar ía de Gestión Ambient al</t>
  </si>
  <si>
    <t>Secretar ía de Gestión ambient al</t>
  </si>
  <si>
    <t>Observatorio del delito</t>
  </si>
  <si>
    <t>Subsecretaría de Control</t>
  </si>
  <si>
    <t>Subsecretaría de Convivencia y Derechos Humanos</t>
  </si>
  <si>
    <t>Casa de Justicia - CRI Centro de Recepción de Información</t>
  </si>
  <si>
    <t>Comisarías de Familia</t>
  </si>
  <si>
    <t>Sistema de Gestión de la Contribuci ón de Valorizaci ón (SGCV)</t>
  </si>
  <si>
    <t>DGRD</t>
  </si>
  <si>
    <t>Informe de Gestión 2019</t>
  </si>
  <si>
    <t>FURAG</t>
  </si>
  <si>
    <t>Informes plataformas SECOP y SIA OBSERVA</t>
  </si>
  <si>
    <t>Actas de Comité de Conciliación</t>
  </si>
  <si>
    <t>Defensa Judicial Provisiones contables</t>
  </si>
  <si>
    <t>Base de datos procesos disciplinarios DACID</t>
  </si>
  <si>
    <t>POT - Expediente municipal</t>
  </si>
  <si>
    <t>Ley 388 de 1997 y decreto 1077 de 2015</t>
  </si>
  <si>
    <t>Caracterizaci ón vendedores informales</t>
  </si>
  <si>
    <t>para reubicación en planes productivos.</t>
  </si>
  <si>
    <t>Decreto 064 - reubicación a planes productivos.</t>
  </si>
  <si>
    <t>Sistema de Identificación de Potenciales Beneficiarios de Programas Sociales SISBÉN</t>
  </si>
  <si>
    <t>Inventario contable almacén</t>
  </si>
  <si>
    <t>Diagnóstico integral de archivo de la Alcaldía de Pasto.</t>
  </si>
  <si>
    <t>Encuesta de percepción.</t>
  </si>
  <si>
    <t>Informe de empalm e SDC</t>
  </si>
  <si>
    <t>Informe de emplame SDC</t>
  </si>
  <si>
    <t>Informe de empalm e SDC.</t>
  </si>
  <si>
    <t xml:space="preserve">año </t>
  </si>
  <si>
    <t xml:space="preserve">Fuente </t>
  </si>
  <si>
    <t>2.005 Proyecci ón 2019</t>
  </si>
  <si>
    <t>2005 Proyecci ón 2019</t>
  </si>
  <si>
    <t>2016 Proyecci ón 2019</t>
  </si>
  <si>
    <t>1997 y 2015</t>
  </si>
  <si>
    <t>Pasto resilien te frente al Covid-19 desde la dimens ión econó mica</t>
  </si>
  <si>
    <t xml:space="preserve">Secretaría de Bienestar Social
</t>
  </si>
  <si>
    <t xml:space="preserve">EMPOPASTO </t>
  </si>
  <si>
    <t>Secretaría de Infraestructura y valorización</t>
  </si>
  <si>
    <t xml:space="preserve">Secretaría General - SISBEN </t>
  </si>
  <si>
    <t>41-Inclusión social</t>
  </si>
  <si>
    <t>A.14. Atención a Grupos Vulnerables - Promoción Social</t>
  </si>
  <si>
    <t>A.18. Justicia y Seguridad</t>
  </si>
  <si>
    <t>A.3. Agua Potable y Saneamiento Básico</t>
  </si>
  <si>
    <t xml:space="preserve">A.17.Fortalecimiento Institucional </t>
  </si>
  <si>
    <t>40- Vivienda</t>
  </si>
  <si>
    <t>A.7.Vivienda</t>
  </si>
  <si>
    <t>A.10. Ambiental</t>
  </si>
  <si>
    <t>33- Cultura</t>
  </si>
  <si>
    <t>A.5. Cultura</t>
  </si>
  <si>
    <t>43-Deporte y Recreación</t>
  </si>
  <si>
    <t>A.4. Deporte y Recreación</t>
  </si>
  <si>
    <t>35-Comercio, Industria y Turismo</t>
  </si>
  <si>
    <t>36-Trabajo</t>
  </si>
  <si>
    <t>A.13. Promoción del Desarrollo</t>
  </si>
  <si>
    <t>17-Agricultura y Desarrollo Rural</t>
  </si>
  <si>
    <t>A.9. Transporte</t>
  </si>
  <si>
    <t>24-Transporte</t>
  </si>
  <si>
    <t>21-Minas y energía</t>
  </si>
  <si>
    <t>A.6. Servicios Públicos Diferentes a Acueducto Alcantarillado y Aseo</t>
  </si>
  <si>
    <t>32-Ambiente y Desarrollo Sostenible</t>
  </si>
  <si>
    <t xml:space="preserve">19-Salud y Protección Social </t>
  </si>
  <si>
    <t>12-Justicia y del Derecho</t>
  </si>
  <si>
    <t>45-Gobierno Territorial</t>
  </si>
  <si>
    <t>A.12. Prevención y Atención de Desastres</t>
  </si>
  <si>
    <t>A.17. Fortalecimiento Institucional</t>
  </si>
  <si>
    <t>A.16. Desarrollo Comunitario</t>
  </si>
  <si>
    <t xml:space="preserve">Dimensión social </t>
  </si>
  <si>
    <t xml:space="preserve">Dimensión Económica </t>
  </si>
  <si>
    <t>Dimensión Ambiental</t>
  </si>
  <si>
    <t>A.2. Salud</t>
  </si>
  <si>
    <t>A.1. Educación</t>
  </si>
  <si>
    <t>Dimensión Gerencia Pública</t>
  </si>
  <si>
    <t>22-Educación</t>
  </si>
  <si>
    <t>SGAM Secretaría de Hacienda Municipal</t>
  </si>
  <si>
    <t>9.Industria, innovación e infraestructura</t>
  </si>
  <si>
    <t>12. Producción y consumos responsables</t>
  </si>
  <si>
    <t xml:space="preserve">Secretaría de Tránsito y Transporte Municipal </t>
  </si>
  <si>
    <t xml:space="preserve">Secretaría de Tránsito y Transporte Municipal / Secretaría de Bienestar Social </t>
  </si>
  <si>
    <t>Secretaría de Tránsito y Transporte Municipal / AVANTE SETP</t>
  </si>
  <si>
    <t xml:space="preserve">Secretaría de Tránsito y Transporte Municipal / Secretaría de Gestión Ambiental </t>
  </si>
  <si>
    <t>7. Energía asequible y no contaminante</t>
  </si>
  <si>
    <t>Salud pública</t>
  </si>
  <si>
    <t>Calidad, cobertura y fortalecimiento de la educación inicial, prescolar, básica y media</t>
  </si>
  <si>
    <t>Inclusión social y productiva para la población en situación de vulnerabilidad</t>
  </si>
  <si>
    <t>Desarrollo Integral de Niños, Niñas, Adolescentes y sus Familias</t>
  </si>
  <si>
    <t xml:space="preserve">Atención integral de población en situación permanente de desprotección social y/o familiar 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</si>
  <si>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</si>
  <si>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</si>
  <si>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</si>
  <si>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 xml:space="preserve">Gestión, protección y salvaguardia del patrimonio cultural colombiano </t>
  </si>
  <si>
    <t>Promoción y acceso efectivo a procesos culturales y artísticos</t>
  </si>
  <si>
    <t>Fomento a la recreación, la actividad física y el deporte</t>
  </si>
  <si>
    <t>Productividad y competitividad de las empresas colombianas</t>
  </si>
  <si>
    <t>Generación y formalización del empleo</t>
  </si>
  <si>
    <t>Fomento de la investigación, desarrollo tecnológico e innovación del sector trabajo</t>
  </si>
  <si>
    <t>Protección social</t>
  </si>
  <si>
    <t>Inclusión productiva de pequeños productiva de pequeños productores rurales</t>
  </si>
  <si>
    <t>Infraestructura productiva y comercialización</t>
  </si>
  <si>
    <t>Seguridad de Transporte</t>
  </si>
  <si>
    <t>Prestación de servicios de transporte público de pasajeros</t>
  </si>
  <si>
    <t xml:space="preserve">Consolidación productiva del sector de energía eléctrica  </t>
  </si>
  <si>
    <t xml:space="preserve">Gestión de la información y el conocimiento ambiental </t>
  </si>
  <si>
    <t>Fortalecimiento del desempeño ambiental de los sectores productivos</t>
  </si>
  <si>
    <t>Gestión integral del recurso hídrico</t>
  </si>
  <si>
    <t>Conservación de la biodiversidad y sus servicios ecosistémicos</t>
  </si>
  <si>
    <t>Fortalecimiento de la convivencia y la seguridad ciudadana</t>
  </si>
  <si>
    <t>Infraestructura red vial regional</t>
  </si>
  <si>
    <t>Prevención y atención de desastres y emergencias.</t>
  </si>
  <si>
    <t>Fortalecimiento a la gestión y dirección de la administración pública territorial</t>
  </si>
  <si>
    <t>Facilitar el acceso y uso de las Tecnologías de la Información y las Comunicaciones en todo el territorio nacional</t>
  </si>
  <si>
    <t>Fomento del desarrollo de aplicaciones, software y contenidos para impulsar la apropiación de las Tecnologías de la Información y las Comunicaciones (TIC)</t>
  </si>
  <si>
    <t>Participación ciudadana y política y respeto por los derechos humanos y diversidad de creencias</t>
  </si>
  <si>
    <t>NA</t>
  </si>
  <si>
    <t>2.18</t>
  </si>
  <si>
    <t>13.299, 0</t>
  </si>
  <si>
    <t>75.356, 0</t>
  </si>
  <si>
    <t>10.69
5</t>
  </si>
  <si>
    <t>Elaborados diagnósticos sobre la situación actual de pandemia construidos</t>
  </si>
  <si>
    <t>Elaborados de diagnósticos sobre la situación post pandemia construidos</t>
  </si>
  <si>
    <t>Elaborados protocolos de bioseguridad implementados en los sectores de la dimensión social</t>
  </si>
  <si>
    <t>Planes para la atención a población vulnerable y/o afectados por la pandemia Coronavirus COVID - 19 formulados e implementados</t>
  </si>
  <si>
    <t>Obras civiles en ejecución con PAPSO (Plan de Aplicación de Protocolo de Bioseguridad en Obra) debidamente aprobado</t>
  </si>
  <si>
    <t>Obras civiles en ejecución cuentas con supervisión técnica de los protocolos de bioseguridad</t>
  </si>
  <si>
    <t>EE del sector oficial, privado, y trabajo y desarrollo humano con orientaciones a la implementación de planes de manejo preventivo, limpieza, y desinfección en sus instalaciones</t>
  </si>
  <si>
    <t>Establecimientos de Educación Formal (No Oficiales) con procesos de inspección y control al trabajo pedagógico en casa, en tiempos de pandemia y post pandemia</t>
  </si>
  <si>
    <t>Establecimientos Educativos Oficiales con procesos de inspección y control al trabajo pedagógico en casa, en tiempos de pandemia y post pandemia</t>
  </si>
  <si>
    <t>EE de Trabajo y Desarrollo Humano con procesos de inspección y control sobre la atención pedagógica en casa, en tiempos de pandemia y post pandemia</t>
  </si>
  <si>
    <t>EE Oficiales que cuentan con orientación y acompañamiento en la implementación de estrategias pedagógicas en educación en emergencia</t>
  </si>
  <si>
    <t>Estudiantes con acompañamiento tecnológíco en casa, en tiempos de pandemia y post pandemia</t>
  </si>
  <si>
    <t>EE Oficiales beneficiados con recursos financieros en tiempo de pandemia y post pandemia</t>
  </si>
  <si>
    <t>Estudiantes de 5 años matriculados en el grado 0 en EE oficiales y privados</t>
  </si>
  <si>
    <t>Programas de control y vigilancia en EE no oficiales (prejardin, jardín y transición) ajustado e implementado</t>
  </si>
  <si>
    <t>Programas de control y vigilancia en EE Oficiales (prejardin, jardín y transición) ajustado e implementado</t>
  </si>
  <si>
    <t>Estudiantes atendidos en ciclo CLEI (Ciclos Lectivos Especiales Integrados)</t>
  </si>
  <si>
    <t>Niños, niñas y adolescentes beneficiados con el Programa Alimentación Escolar - PAE</t>
  </si>
  <si>
    <t>Niños, niñas y adolescentes víctimas del conflicto atendidos en E.E. Oficiales</t>
  </si>
  <si>
    <t>Programas de control y vigilancia en EE de educación formal no oficiales ajustado e implementado</t>
  </si>
  <si>
    <t>Programas de control y vigilancia en EE de educación formal oficiales ajustado e implementado</t>
  </si>
  <si>
    <t>Estudiantes atendidos a través de modelos educativos flexibles para básica primaria</t>
  </si>
  <si>
    <t>Estudiantes atendidos a través de modelos educativos flexibles para básica secundaria</t>
  </si>
  <si>
    <t>Programas implementados para la atención de niños, niñas y adolescentes en el Aula Hospitalaria</t>
  </si>
  <si>
    <t>EE de Educación Media, con doble titulación (articulación con el SENA e Instituciones de Educación Superior)</t>
  </si>
  <si>
    <t>Jóvenes y adultos vinculados al sistema educativo</t>
  </si>
  <si>
    <t>Convenios para el servicio público educativo de estudiantes con discapacidad severa.</t>
  </si>
  <si>
    <t>Sedes fortalecidas de la Red de Escuelas de Formación Musical</t>
  </si>
  <si>
    <t>Niños, niñas y adolescentes del sector rural beneficiados del Programa de Transporte Escolar</t>
  </si>
  <si>
    <t>Estudiantes en situación de discapacidad y/o Talentos Excepcionales atendidos en aula regular de clase</t>
  </si>
  <si>
    <t>Programas de atención a menores infractores y contraventores vinculados al sistema educativo</t>
  </si>
  <si>
    <t>Estudiantes en extraedad vinculados al sistema educativo</t>
  </si>
  <si>
    <t>EE con estrategias pedagógicas para mantener e incrementar las tasas de aprobación en los grados sexto, noveno y once. diseñadas y/o implementandas</t>
  </si>
  <si>
    <t>PEI pertinentes e incluyentes, resignificados de acuerdo a la normatividad vigente a nivel Nacional, Departamental y Municipal.</t>
  </si>
  <si>
    <t>Experiencias exitosas de educación escolar reconocidas en el foro educativo nacional</t>
  </si>
  <si>
    <t>Proyectos Pedagógicos Productivos (P.P.P.), implementados en los E.E. del sector rural</t>
  </si>
  <si>
    <t>EE, que fortalecen la educación intercultural (Relación entre diferentes culturas)</t>
  </si>
  <si>
    <t>EE fortalecidos en cátedra de paz en contexto local. Ley 1732 de 2014</t>
  </si>
  <si>
    <t>EE que implementan el Programa de bilingüismo</t>
  </si>
  <si>
    <t>PRAES (Proyectos Ambientales Escolares) fortalecidos en los EE</t>
  </si>
  <si>
    <t>EE que implementan el programa de Lecto - Escritura</t>
  </si>
  <si>
    <t>EE con Consejos Juveniles del sector rural funcionando, con énfasis en emprendimiento.</t>
  </si>
  <si>
    <t>EE que desarrollan Proyectos de emprendimiento</t>
  </si>
  <si>
    <t>EE que implementan el proyecto pedagógico del tiempo libre, a través del Carnaval de la Alegría.</t>
  </si>
  <si>
    <t>EE implemetando el Programa Escuelas que Aprenden</t>
  </si>
  <si>
    <t>EE acompañados a través del programa PTA (Programa Todos a Aprender)</t>
  </si>
  <si>
    <t>EE en la categoría A+ en las Pruebas Saber 11</t>
  </si>
  <si>
    <t>EE en la categoría A, en las Pruebas Saber 11</t>
  </si>
  <si>
    <t>EE en la categoría B en las Prueba Saber 11</t>
  </si>
  <si>
    <t>EE en la categoría C en las Pruebas Saber 11</t>
  </si>
  <si>
    <t>EE en la categoría D en las Pruebas Saber 11</t>
  </si>
  <si>
    <t>Estudiantes continuando hacia la educación Técnica, Tecnológica y Profesional</t>
  </si>
  <si>
    <t>Estudiantes de EE oficiales beneficiados con el Programa de JU</t>
  </si>
  <si>
    <t>Sedes Educativas del sector oficial con implementación del Programa de JU</t>
  </si>
  <si>
    <t>Nuevas Sedes Educativas en JU con mejoramiento de infraestructura y/o dotaciones suministradas</t>
  </si>
  <si>
    <t>Estudiantes beneficiados con suministro de almuerzo escolar a través del PAE (Programa de Alimentación Escolar)</t>
  </si>
  <si>
    <t>Sedes educativas con planes de estudios y modelos pedagógicos implementados para la JU.</t>
  </si>
  <si>
    <t>Eventos para el fomento de la convivencia pacífica y construcción de ciudadanía.</t>
  </si>
  <si>
    <t>EE oficiales que implementan estrategias en escenarios democráticos</t>
  </si>
  <si>
    <t>EE que implementan la estrategia mediación escolar, una herramienta para “Tejer la Paz”</t>
  </si>
  <si>
    <t>EE que implementan la estrategia relacionada con la prevención y atención del consumo de Sustancias Psicoactivas (SPA)</t>
  </si>
  <si>
    <t>Personas formadas en educación equitativa no sexista y marco normativo en temas de género (en articulación con Secretaría MOSIG)</t>
  </si>
  <si>
    <t>Docentes de transición, básica primaria, básica secundaria y media acompañados en la implementación de estrategias de calidad educativa.</t>
  </si>
  <si>
    <t>Intervenciones para mejorar y/o adecuar la infraestructura física de las Sedes Educativas oficiales</t>
  </si>
  <si>
    <t>Sedes educativas con nueva dotación.</t>
  </si>
  <si>
    <t>Sedes Educativas oficiales con nueva infraestructura.</t>
  </si>
  <si>
    <t>Predios legalizados y/o adquiridos</t>
  </si>
  <si>
    <t>EE con programas de Gestión de Riesgos y Educación en Emergencia.</t>
  </si>
  <si>
    <t>EE beneficiados con conectividad a internet</t>
  </si>
  <si>
    <t>EE beneficiados con tecnología, infraestructura tecnológica y formación para el trabajo pedagógico</t>
  </si>
  <si>
    <t>EE beneficiados con el uso de un Portal Tecnológico Educativo fortalecido</t>
  </si>
  <si>
    <t>Macroprocesos de la SEM conservando su certificación en el SGC</t>
  </si>
  <si>
    <t>EE conservando su certificación en SGC</t>
  </si>
  <si>
    <t>EE con matriz de cálculo de necesidades docentes debidamente diligenciado</t>
  </si>
  <si>
    <t>Programas dirigidos a EE para el trabajo y desarrollo humano, visitados con fines de control y vigilancia</t>
  </si>
  <si>
    <t>Estudiantes beneficiados con proyectos específicos para garantizar la prestación del servicio educativo</t>
  </si>
  <si>
    <t>Funcionarios del sector educativo asistidos en el Programa de bienestar social, incentivos y capacitación.</t>
  </si>
  <si>
    <t>Funcionarios administrativos del sector educativo asistidos en el Programa de Sistema de Gestión de Seguridad y Salud en el Trabajo</t>
  </si>
  <si>
    <t>Programas de manejo de PQRS implementados</t>
  </si>
  <si>
    <t>Bases de datos de afiliación al SGSSS, depuradas</t>
  </si>
  <si>
    <t>Auditorías a EPS que operan en el municipio de Pasto realizadas</t>
  </si>
  <si>
    <t>Auditorías a IPS priorizadas</t>
  </si>
  <si>
    <t>Informes de cuentas auditadas por prestación de servicios a la PPNA</t>
  </si>
  <si>
    <t>Informes del proceso de PQRD gestionadas</t>
  </si>
  <si>
    <t>Planes anuales con seguimiento y evaluación en - IPS, Públicas y privadas en aplicabilidad de los Protocolos de Vigilancia en Salud Pública, con cumplimiento mínimo del 85%.</t>
  </si>
  <si>
    <t>Planes de Mejoramiento ejecutados, acorde a los hallazgos y aplicación de normas, guías y protocolos, para enfermedades emergentes y reemergentes</t>
  </si>
  <si>
    <t>Comités de Vigilancia Epidemiológica Comunitaria - COVECOM realizados, con seguimiento a la socialización de los protocolos de las principales enfermedades emergentes y reemergentes (COVID-19)</t>
  </si>
  <si>
    <t>Controles prenatales</t>
  </si>
  <si>
    <t>Estrategias, para superación de barreras de acceso a los servicios de anticoncepción, control prenatal, prevención del aborto inseguro, atención de la Interrupción Voluntaria del Embarazo, parto y puerperio, formuladas e implementadas</t>
  </si>
  <si>
    <t>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</si>
  <si>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Estrategias intersectoriales para la reducción de partos en menores de 18 años</t>
  </si>
  <si>
    <t>Campañas Diálogo y Derechos Sexuales y Derechos Reproductivos D&amp;D dirigida a grupos de poblaciones vulnerables priorizadas</t>
  </si>
  <si>
    <t>Grupos focalizados en zonas distantes priorizadas para el desarrollo de un proceso educomunicativo y pedagógico en relación a los derechos sexuales y reproductivos y C. 355 de 2006</t>
  </si>
  <si>
    <t>Seguimientos a la Cuenta de Alto Costo de pacientes VIH positivos en las EAPB realizados.</t>
  </si>
  <si>
    <t>Estrategias implementadas por las EAPB para el incremento de la cobertura de Tamizaje de Citología de Primera vez en mujeres de 25 a 65 años</t>
  </si>
  <si>
    <t>Estrategias para la prevención de violencia en niños, niñas, adolescentes y por ocasión de COVID-19, implementadas</t>
  </si>
  <si>
    <t>Estrategias para la prevención de violencia de género en general y por ocasión de COVID- 19, implementadas</t>
  </si>
  <si>
    <t>Estrategias para la prevención de mortalidad por lesiones autoinflingidas, implementadas</t>
  </si>
  <si>
    <t>Familias beneficiadas con la estrategia Familias Fuertes Amor y Límites en zonas priorizadas</t>
  </si>
  <si>
    <t>Seguimientos al cumplimiento en la ruta de promoción y mantenimiento de la salud para el curso de vida de primera infancia e infancia, en IPS de nivel primario, realizados</t>
  </si>
  <si>
    <t>IPS que mantienen la implementación de la Estrategia AIEPI</t>
  </si>
  <si>
    <t>Seguimientos realizados al Plan de Infección Respiratoria Aguda IRA con adecuación por Pandemia COVID- 19, en las Instituciones Prestadoras de servicios de salud IPS priorizadas.</t>
  </si>
  <si>
    <t>Organizaciones Sociales y/o Instituciones vinculadas a la red comunitaria en defensa de los derechos de la salud en la primera infancia.</t>
  </si>
  <si>
    <t>Visitas de seguimiento y asistencia técnica realizadas a IPS priorizadas del nivel primario, con la inclusión del enfoque diferencial y cumplimiento de lineamientos por pandemia COVID-19</t>
  </si>
  <si>
    <t>Estrategias para la implementación de la primera fase en la construcción del Modelo del Sistema Indígena de Salud Propio Intercultural (SISPI) con Población Quillacinga.</t>
  </si>
  <si>
    <t>Visitas de seguimiento y asistencia técnica a IPS priorizadas, para la implementación del protocolo de atención integral en salud a víctimas del conflicto armado</t>
  </si>
  <si>
    <t>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</si>
  <si>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Visitas de seguimiento y asistencia técnica realizadas a IPS priorizadas del nivel primario, para verificación de la implementación de las Rutas de Promoción y Mantenimiento de la salud y de Riesgo Cardiovascular.</t>
  </si>
  <si>
    <t>Estrategias para la prevención de consumo de alcohol y tabaco, implementadas</t>
  </si>
  <si>
    <t>Estrategias para la promoción de Hábitos y Estilos de Vida Saludable, implementadas</t>
  </si>
  <si>
    <t>Políticas con enfoque de derecho a la alimentación y nutrición aprobadas e implementadas</t>
  </si>
  <si>
    <t>Visitas de seguimiento y asistencia técnica realizadas a IPS priorizadas del nivel primario, para verificar adherencia al uso de la fórmula terapéutica lista para el consumo FTLC, para manejo de desnutrición aguda</t>
  </si>
  <si>
    <t>Estrategias para promoción de hábitos saludables de alimentación: prevención de desnutrición sobrepeso y obesidad por curso de vida, fortalecidas y operativizadas</t>
  </si>
  <si>
    <t>Monitoreos al sistema de vigilancia nutricional para el análisis y seguimiento de retraso en talla a menores de 5 años realizados</t>
  </si>
  <si>
    <t>Líneas de base para la medición de la “Prevalencia de anemia nutricional en población menor de 12 años" elaboradas</t>
  </si>
  <si>
    <t>Visitas de seguimiento y asistencia técnica realizadas a IPS públicas del nivel primario, para verificar la adherencia al programa para la prevención y reducción de anemia nutricional en población menor de 12 años.</t>
  </si>
  <si>
    <t>Visitas de seguimiento y asistencia técnica realizadas en la estrategia IAMII en IPS priorizadas del nivel primario.</t>
  </si>
  <si>
    <t>Políticas de promoción y apoyo a la lactancia materna implementada.</t>
  </si>
  <si>
    <t>Instituciones certificadas / recertificadas en la estrategia IAMI</t>
  </si>
  <si>
    <t>Gestantes identificadas con factor de riesgo para bajo peso al nacer en la Red Pública y privada de prestadores de servicios de salud, beneficiadas con el Programa Biennacer</t>
  </si>
  <si>
    <t>Estrategias comunitarias de promoción de la salud para la prevención del bajo peso al nacer implementadas</t>
  </si>
  <si>
    <t>Gestantes con valoración, seguimiento y entrega de paquete nutricional</t>
  </si>
  <si>
    <t>Procesos de organización para el emprendimiento dirigidos a beneficiarias priorizadas del proyecto Bien Nacer</t>
  </si>
  <si>
    <t>Seguimientos realizados a gestantes beneficiarias del proyecto Bien Nacer identificadas en el entorno escolar, con valoración y acompañamiento para garantizar el acceso a servicios de salud sexual y reproductiva</t>
  </si>
  <si>
    <t>Seguimientos a la cohorte de nacido vivo en niños y niñas menores de seis años</t>
  </si>
  <si>
    <t>Jornadas de vacunación según lineamientos de Ministerio de Salud y Protección Social realizadas</t>
  </si>
  <si>
    <t>Estrategias comunitarias e informativas, para promoción de la vacunación y prevención de Tuberculosis y Hansen ejecutadas</t>
  </si>
  <si>
    <t>Centros de acopio de biológico e insumos para vacunación con red de frío, construidos</t>
  </si>
  <si>
    <t>Seguimientos y asistencia técnica en IPS en la estrategia Tratamiento Directamente Observado (TDO) realizados</t>
  </si>
  <si>
    <t>IPS del nivel primario y complementario con seguimiento al Plan Hospitalario de Emergencias que incluya acciones de suministro de sangre y componente sanguíneo seguro.</t>
  </si>
  <si>
    <t>Evaluaciones y seguimientos a la operatividad del Sistema de Emergencias Médicas SEM realizados</t>
  </si>
  <si>
    <t>Brotes de ETAs investigados</t>
  </si>
  <si>
    <t>Planes para prevención y quemaduras por pólvora ejecutados</t>
  </si>
  <si>
    <t>Medidas sanitarias aplicadas de acuerdo enfoque de riesgo</t>
  </si>
  <si>
    <t>Establecimientos priorizados que hacen parte de los programas de alimentos y especiales, con visita de inspección, supeditado al censo sanitario</t>
  </si>
  <si>
    <t>Establecimientos priorizados que hacen parte de los programas de alimentos y especiales, con visita de control</t>
  </si>
  <si>
    <t>Establecimientos con programas sociales del estado inspeccionados, vigilados y controlados</t>
  </si>
  <si>
    <t>Muestras de alimentos tomadas a los establecimientos de interés sanitario priorizados</t>
  </si>
  <si>
    <t>Muestras de calidad de agua para consumo humano tomadas</t>
  </si>
  <si>
    <t>Espacios de gestión intersectorial mantenidos y/o fortalecidos</t>
  </si>
  <si>
    <t>Mapas de Riesgo levantados de las fuentes hídricas de los sistemas de abastecimiento de agua</t>
  </si>
  <si>
    <t>Diagnósticos levantados de cobertura y calidad de los sistemas de abastecimiento de agua y plantas de tratamiento</t>
  </si>
  <si>
    <t>Fuentes hídricas de los sistemas de abastecimiento de agua con Identificación de las condiciones ambientales por cambio climático que las afectan</t>
  </si>
  <si>
    <t>Visitas de Inspección, Vigilancia y Control IVC al relleno sanitario del Municipio, realizadas</t>
  </si>
  <si>
    <t>Jornadas de vacunación antirrábica de caninos y felinos con cobertura anual superior al 85%, realizadas</t>
  </si>
  <si>
    <t>Informes mensuales de seguimiento y control al 100% de accidentes por agresión animal realizados</t>
  </si>
  <si>
    <t>Actividades para la gestión del riesgo relacionadas con enfermedades transmitidas por vectores - ETV realizadas</t>
  </si>
  <si>
    <t>Centro de Zoonosis construidos y adecuados.</t>
  </si>
  <si>
    <t>Estrategias implementadas de articulación de actores del sistema de riesgos laborales para el fomento de la seguridad y la salud de los trabajadores, que incluya análisis de casos confirmados de COVID 19 en trabajadores de la salud.</t>
  </si>
  <si>
    <t>IPS Públicas y privadas capacitadas y con seguimiento para la identificación y registro de accidente laboral</t>
  </si>
  <si>
    <t>Grupos de trabajadores informales priorizados caracterizados e intervenidos con acciones que promueven la seguridad y la salud en el trabajo</t>
  </si>
  <si>
    <t>Planes de salud pública de Intervenciones colectivas operados acorde a los componentes de la Política Pública de Salud Colectiva PPSC y en el marco de la repercusión de pandemia COVID-19 con seguimiento</t>
  </si>
  <si>
    <t>Planes de auditoría (seguimiento y evaluación) para verificar adherencia a normas guías, protocolos y manejo de medidas por COVID-19 desde todas las dimensiones de Salud Pública, ejecutados</t>
  </si>
  <si>
    <t>Planes de Acción intersectorial en favor del derecho a la salud formulados e incluidos en los comités que participa la Secretaría de Salud.</t>
  </si>
  <si>
    <t>Informes de Implementación de Sistema de Información Gerencial en salud, elaborados</t>
  </si>
  <si>
    <t>Planes Estratégicos concertados entre los actores del Sistema General de Seguridad Social en Salud, ejecutados.</t>
  </si>
  <si>
    <t>Seguimientos físico - financiero a proyectos de inversión de la Secretaría Municipal de Salud, reportados</t>
  </si>
  <si>
    <t>Documentos del Programa de Auditoría para el Mejoramiento de la Calidad PAMEC con Plan de Mejoramiento y Seguimiento realizados</t>
  </si>
  <si>
    <t>Cronogramas semestrales de mantenimientos preventivos y correctivos de equipos de cómputo, impresión y escáner, elaborados y ejecutados</t>
  </si>
  <si>
    <t>Informes semestrales del trámite de Procesos sancionatorios administrativos Ley 9 de 1979, realizados.</t>
  </si>
  <si>
    <t>Reportes al Sistema Integral de Auditoría SIA Observa de la Secretaría Municipal de Salud realizados</t>
  </si>
  <si>
    <t>Informes semestrales de respuesta a tutelas, elaborados</t>
  </si>
  <si>
    <t>Adherencia al uso de la fórmula terapéutica lista para el consumo FTLC en IPS públicas del nivel primario para manejo de desnutrición aguda</t>
  </si>
  <si>
    <t>Estrategias PIC Familias SAN, para promover hábitos alimentarios saludables en padres y/o cuidadores de niños menores de 5 años con riesgo económico y/o nutricional, mantenidas</t>
  </si>
  <si>
    <t>Implementación de una política con enfoque de derecho a la alimentación y nutrición</t>
  </si>
  <si>
    <t>Operatividad de 2 estrategias comunitarias para el desarrollo de capacidades saludables</t>
  </si>
  <si>
    <t>Líneas de bases del indicador "% de prevalencia de anemia nutricional en población menor de 12 años", elaboradas</t>
  </si>
  <si>
    <t>Seguimiento al indicador "% de prevalencia de anemia nutricional en población menor de 12 años"</t>
  </si>
  <si>
    <t>IPS de nivel primario con seguimiento y asistencia técnica en la estrategia IAMI</t>
  </si>
  <si>
    <t>Implementación de una política de promoción y apoyo a la lactancia materna</t>
  </si>
  <si>
    <t>Instituciones certificadas / recertificadas en la estrategia IAMI, mantenidas</t>
  </si>
  <si>
    <t>Búsqueda activa y análisis de bases de datos de gestantes beneficiarias del proyecto Bien Nacer con factor de riesgo para bajo peso al nacer en la Red Pública y privada para favorecer el acceso a la ruta materno perinatal.</t>
  </si>
  <si>
    <t>Formulación e Implementación de una estrategia de promoción de la salud para la prevención del bajo peso al nacer.</t>
  </si>
  <si>
    <t>Gestantes con valoración, seguimiento y entrega de paquete nutricional.</t>
  </si>
  <si>
    <t>Bancos de alimentos, fortalecidos</t>
  </si>
  <si>
    <t>Comedores “Sana nutrición y vida saludable”, implementados</t>
  </si>
  <si>
    <t>Niños y niñas de infancia con estado nutricional mejorado</t>
  </si>
  <si>
    <t>Acciones para el mejoramiento del estado nutricional de niños y niñas.</t>
  </si>
  <si>
    <t>Mujeres con asesoría psico jurídica y activación de rutas de atención de violencia basadas en género y rutas de atención en el marco del COVID-19</t>
  </si>
  <si>
    <t>Implementaciones de la “casa refugio” para Mujeres Víctimas de violencia basada en Género con riesgo de feminicidio con enfoque para mujeres migrantes,</t>
  </si>
  <si>
    <t>Personas, funcionarios y funcionarias participantes en el proceso de capacitación de Ley 1257/2008, rutas de atención de violencia basada en género y ruta de atención en el marco del COVID-19</t>
  </si>
  <si>
    <t>Procesos de formación en ley 1257/2008, rutas de atención de violencia basada en género y marco normativo en temas de género realizados</t>
  </si>
  <si>
    <t>Acciones realizadas para la divulgación y socialización de la Política Pública para las Mujeres y la Equidad de Género del municipio de Pasto con ajustes de inclusión de mujeres rurales y mujeres indígenas 2019-2031</t>
  </si>
  <si>
    <t>Instancias de participación de mujeres, Consejo Ciudadano de Mujeres, Mesa de Participación de Mujeres Rurales y Campesinas y Mesa de Participación de Mujeres Indígenas con planes de acción implementados</t>
  </si>
  <si>
    <t>Instancias de participación e incidencia en temas de economía del cuidado creadas</t>
  </si>
  <si>
    <t>Procesos de formación en economía del cuidado, nuevas masculinidades, y masculinidades corresponsables y no violentas realizados</t>
  </si>
  <si>
    <t>Escuelas de formación en incidencia, participación política, empoderamiento económico y social y construcción de Paz para las mujeres de Pasto, realizadas</t>
  </si>
  <si>
    <t>Mujeres beneficiarias de proyectos en el marco de emprendimiento y/o iniciativas productivas, en articulación interinstitucional</t>
  </si>
  <si>
    <t>Lineamientos para la transversalización del enfoque de género, creados</t>
  </si>
  <si>
    <t>Proyectos y/o convenios para la implementación de Política Pública para las Mujeres y la Equidad de Género del municipio de Pasto con ajustes de inclusión de Mujeres Rurales y Mujeres Indígenas 2019-2031</t>
  </si>
  <si>
    <t>Informes realizados por parte del Observatorio de Asuntos de Género Nodo - Pasto para las líneas de investigación en VBG, Participación Política, Autonomía Económica, Economía del Cuidado y brechas de género en contexto del COVID-19</t>
  </si>
  <si>
    <t>Rendición de Cuentas Públicas para mujeres realizadas</t>
  </si>
  <si>
    <t>Programas, proyectos y/o estrategias dirigidos a la atención y empoderamiento social de mujeres en el marco del COVID- 19, realizados</t>
  </si>
  <si>
    <t>Personas con orientaciones sexuales e identidades de género diversas, - población LGBTI con asesoría psico jurídica y activación de rutas de atención con enfoque diferencial OSIGD y rutas de atención en el marco del COVID-19</t>
  </si>
  <si>
    <t>Proyectos, procesos y/o estrategias con enfoque de orientaciones sexuales e identidades de género diversas en cumplimiento del acceso y garantía de todos los derechos de la población LGBTI y personas con OSIGD</t>
  </si>
  <si>
    <t>Personas participantes en los procesos de socialización de la Política Pública para la Diversidad Sexual y de Géneros del municipio de Pasto 2019-2031</t>
  </si>
  <si>
    <t>Personas, funcionarios y funcionarias participantes en los procesos de capacitación de rutas de atención de VBG, y violencia basada en OSIGD, rutas de atención en el marco del COVID 19 y marco normativo en temas de OSIGD</t>
  </si>
  <si>
    <t>Instancias de participación de la población con orientaciones sexuales e identidades de género diversas- población LGBTI con plan de acción implementado</t>
  </si>
  <si>
    <t>Personas de la población LGBTI y personas con OSIGD participantes en procesos de empoderamiento económico y reconversión laboral</t>
  </si>
  <si>
    <t>Informes realizados por parte del Observatorio de Asuntos de Género Nodo Pasto en la línea de investigación de OSIGD</t>
  </si>
  <si>
    <t>Programas, proyectos y/o estrategias dirigidos a la atención y empoderamiento social de población LGBTI y personas con OSIGD en el marco del COVID-19</t>
  </si>
  <si>
    <t>Procesos de participación de la población joven fortalecidos</t>
  </si>
  <si>
    <t>Observatorios de juventud con enfoque de gestión del conocimiento fortalecidos</t>
  </si>
  <si>
    <t>Espacios y procesos de expresión artística, cultural y deportiva desarrollados</t>
  </si>
  <si>
    <t>Espacios masivos de participación juvenil</t>
  </si>
  <si>
    <t>Estrategias de articulación intra e interinstitucional para garantizar los derechos de la población joven implementadas</t>
  </si>
  <si>
    <t>Políticas Públicas de Juventud “Pasto Siempre Joven” Actualización 2019, implementada</t>
  </si>
  <si>
    <t>Jóvenes formados en semilleros de liderazgo juvenil para promover la participación en espacios de democracia representativa</t>
  </si>
  <si>
    <t>Comités de veeduría ciudadana juvenil fortalecidos</t>
  </si>
  <si>
    <t>Estrategias de educación inicial implementadas en los CDI Nidos Nutrir.</t>
  </si>
  <si>
    <t>Jornadas de seguimiento nutricional (peso y talla) realizadas en los CDI Nidos Nutrir</t>
  </si>
  <si>
    <t>Construidos CDI Nidos Nutrir</t>
  </si>
  <si>
    <t>Mejorados CDI Nidos Nutrir</t>
  </si>
  <si>
    <t>Niños y niñas con discapacidad atendidos en los CDI.</t>
  </si>
  <si>
    <t>Mesas de Participación de niños, niñas y adolescentes fortalecidas</t>
  </si>
  <si>
    <t>Articulaciones para la implementación de la Estrategia Territorios Amigos de la Niñez - TAN (ciudades amigas de la infancia) gestionadas</t>
  </si>
  <si>
    <t>Políticas Públicas de primera infancia e infancia “Guaguas dibujando su camino” implementada</t>
  </si>
  <si>
    <t>Sesiones del Consejo de Política Social, desarrolladas</t>
  </si>
  <si>
    <t>Rendiciones de cuentas realizadas</t>
  </si>
  <si>
    <t>Estrategias de prevención contra el trabajo infantil implementadas en el programa de prevención y erradicación progresiva del trabajo infantil</t>
  </si>
  <si>
    <t>Niños, niñas y adolescentes articulados a la línea de Política Pública para la prevención y erradicación del trabajo infantil y la protección integral al adolescente trabajador</t>
  </si>
  <si>
    <t>Estrategias de orientación psicosocial y jurídica implementadas en la emergencia por COVID 19</t>
  </si>
  <si>
    <t>Familias atendidas en el fortalecimiento de vínculos protectores</t>
  </si>
  <si>
    <t>Escuelas para la promoción de la familia como aliado estratégico para el cuidado integral de sus miembros y cuna de valores y principios</t>
  </si>
  <si>
    <t>Paquetes alimentarios entregados a familias vulnerables afectadas por la Emergencia COVID 19</t>
  </si>
  <si>
    <t>Población vulnerable beneficiada desde la emergencia social</t>
  </si>
  <si>
    <t>Centros de consejería, atención y orientación familiar implementados</t>
  </si>
  <si>
    <t>Encuentros culturales y deportivos dirigidos a las escuelas de familia de la comunidad</t>
  </si>
  <si>
    <t>Políticas públicas para la protección, el fortalecimiento y desarrollo integral de las familias formuladas</t>
  </si>
  <si>
    <t>Personas vulnerables beneficiadas con estrategias de generación de ingresos (Zonas Azules)</t>
  </si>
  <si>
    <t>Programas Nacionales apoyados en su ejecución (Más Familias en Acción, Jóvenes en Acción y Red Unidos)</t>
  </si>
  <si>
    <t>Paquetes alimentarios entregados a adultos mayores afectados por la Emergencia COVID 19</t>
  </si>
  <si>
    <t>Grupos en talleres productivos y creativos para la vida (ocio ocupacionales).</t>
  </si>
  <si>
    <t>Grupos artísticos, culturales y recreativos conformados.</t>
  </si>
  <si>
    <t>Huertas productivas y de autoconsumo implementadas.</t>
  </si>
  <si>
    <t>Jornadas “promoviendo tus derechos” dirigidas a los adultos mayores y sus familias, implementadas</t>
  </si>
  <si>
    <t>Convenios y/o contratos interinstitucionales para la atención integral a personas mayores en condición de abandono y/o calle firmados e implementados</t>
  </si>
  <si>
    <t>Campañas de sensibilización y resignificación del adulto mayor, realizadas.</t>
  </si>
  <si>
    <t>Encuentros para compartir experiencias con niños, niñas, jóvenes y adultos mayores “La tulpa del saber”, implementados.</t>
  </si>
  <si>
    <t>Construidos“Centros Vida” .</t>
  </si>
  <si>
    <t xml:space="preserve">Adecuados y / o mejorados“Centros Vida” </t>
  </si>
  <si>
    <t>Programas nacionales “Colombia Mayor” apoyados en su ejecución.</t>
  </si>
  <si>
    <t>Políticas públicas de Envejecimiento y Vejez implementadas.</t>
  </si>
  <si>
    <t>Nuevos cupos gestionados en el programa “Colombia Mayor”.</t>
  </si>
  <si>
    <t>Personas habitantes de calle atendidas en el centro acogida durante el periodo de emergencia Sanitaria COVID-19.</t>
  </si>
  <si>
    <t>Programas “Reconociendo mis derechos” para población habitante de calle implementados.</t>
  </si>
  <si>
    <t>Censos de caracterización de población habitante de calle actualizados.</t>
  </si>
  <si>
    <t>Jornadas de prevención, sensibilización y/o atención en servicios básicos para habitante de calle, realizadas</t>
  </si>
  <si>
    <t>Programas de educación flexible para habitante de calle realizados</t>
  </si>
  <si>
    <t>Estrategias de atención a personas con alta permanencia en calle y riesgo de habitanza en calle, implementadas</t>
  </si>
  <si>
    <t>Centros de acogida para habitantes de calle en funcionamiento.</t>
  </si>
  <si>
    <t>Políticas públicas de habitanza en calle "Pies en la Calle, Corazón en el Cielo" implementadas</t>
  </si>
  <si>
    <t>Paquetes alimentarios entregados a familias de personas con discapacidad afectadas por la Emergencia COVID 19</t>
  </si>
  <si>
    <t>Políticas públicas de discapacidad e inclusión social implementadas.</t>
  </si>
  <si>
    <t>Personas con discapacidad severa múltiple con atención integral a sus familias y/o cuidadores</t>
  </si>
  <si>
    <t>Personas con discapacidad atendidas en procesos psicosociales y jurídicos en protección de sus derechos fundamentales y orientación en rutas de acceso.</t>
  </si>
  <si>
    <t>Registros para la localización y caracterización de la población con discapacidad.</t>
  </si>
  <si>
    <t>Personas con discapacidad que fortalecen sus habilidades culturales y artísticas</t>
  </si>
  <si>
    <t>Estrategias de rehabilitación basada en comunidad RBC para población con discapacidad y cuidadores implementadas</t>
  </si>
  <si>
    <t>Talleres de sensibilización “integrando la discapacidad - ponte en su lugar” implementados</t>
  </si>
  <si>
    <t>Personas con discapacidad apoyadas para el acceso al mundo laboral a través de un empleo o creando un emprendimiento</t>
  </si>
  <si>
    <t>Planes de Prevención y Protección implementados</t>
  </si>
  <si>
    <t>Planes de contingencia formulados para casos de desplazamiento masivo</t>
  </si>
  <si>
    <t>Rutas de atención con enfoque diferencial implementadas por el Programa de Atención a Víctimas</t>
  </si>
  <si>
    <t>Medidas de Ayuda Humanitaria Inmediata entregadas a las Víctimas del Conflicto Armado (Alimentos, alojamiento transitorio, transporte de emergencia y auxilio funerario)</t>
  </si>
  <si>
    <t>Herramientas de seguimiento a la implementación de la Política pública de Víctimas diligenciadas</t>
  </si>
  <si>
    <t>Centros Regionales de Atención a Víctimas construidos y dotados - CRAV.</t>
  </si>
  <si>
    <t>Acciones de articulación y seguimiento para los procesos de restitución de tierras realizadas</t>
  </si>
  <si>
    <t>Planes de Retorno y Reubicación implementados</t>
  </si>
  <si>
    <t>Planes Integrales de Reparación Colectiva implementados</t>
  </si>
  <si>
    <t>Estrategias para la Rehabilitación física y mental de las Víctimas del conflicto armado implementadas. (En articulación con Secretaría de Salud)</t>
  </si>
  <si>
    <t>Acciones para la adopción de las medidas de satisfacción implementadas.</t>
  </si>
  <si>
    <t>Jornadas de indemnización administrativas apoyadas por la administración Municipal.</t>
  </si>
  <si>
    <t>Sesiones del Comité Municipal de Justicia Transicional realizadas</t>
  </si>
  <si>
    <t>Resoluciones de Participación de la Mesa Municipal de Participación Efectiva de Víctimas emitidas.</t>
  </si>
  <si>
    <t>Planes de trabajo de la Mesa Municipal de Participación Efectiva de Víctimas articulados al Plan de Acción Territorial actualizados</t>
  </si>
  <si>
    <t>Protocolos de Participación de Niños Niñas y Adolescentes Víctimas del conflicto armado implementados.</t>
  </si>
  <si>
    <t>Procesos de caracterización de población Víctima realizados</t>
  </si>
  <si>
    <t>Acciones pedagógicas para el fomento de la Paz realizadas.</t>
  </si>
  <si>
    <t>Iniciativas de Paz y Reconciliación de los actores sociales y comunitarios realizadas</t>
  </si>
  <si>
    <t>Acciones para la construcción de memoria histórica realizadas</t>
  </si>
  <si>
    <t>Sesiones del Consejo municipal de Paz, reconciliación y convivencia realizadas</t>
  </si>
  <si>
    <t>Rutas de atención, para población reintegradas o reincorporadas en riesgo extraordinario por amenaza implementada.</t>
  </si>
  <si>
    <t>Estrategias de gestión para el acceso y permanencia a la educación inicial, preescolar, básica y media. (Secretaría de educación)</t>
  </si>
  <si>
    <t>Proyectos productivos y estrategias para la generación de empleo y emprendimiento gestionados para la población en proceso de reintegración y reincorporación. (Secretaría de desarrollo económico)</t>
  </si>
  <si>
    <t>Proyectos gestionados para el mejoramiento, adquisición y construcción de vivienda priorizando a población en proceso de reintegración y reincorporación. (INVIPASTO)</t>
  </si>
  <si>
    <t>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</si>
  <si>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Estrategias realizadas para Apoyar el Acompañamiento psicosocial, familia, ciclo de vida y enfoques diferenciales para las personas en proceso de reincorporación en el Municipio. (Bienestar Social)</t>
  </si>
  <si>
    <t>Estrategias realizadas para fortalecer las oportunidades de participación de las personas en proceso de reincorporación y sus familias en ámbitos de recreación, deporte y cultura. (PASTODEPORTE y Secretaría de Cultura)</t>
  </si>
  <si>
    <t>Acciones de rediseño para el mejoramiento de la gestión administrativa de dependencias relacionadas con vivienda.</t>
  </si>
  <si>
    <t>Hogares con subsidios complementarios para mejoramiento de vivienda entregados en el sector urbano de Pasto</t>
  </si>
  <si>
    <t>Hogares con subsidios complementarios para mejoramiento de vivienda entregados en el sector rural de Pasto</t>
  </si>
  <si>
    <t>Hogares con subsidios complementarios para mejoramiento de vivienda entregados a población con enfoque de género, diferencial y de ciclo vital priorizada por la administración.</t>
  </si>
  <si>
    <t>Hogares con subsidios complementarios para mejoramiento de vivienda entregados a población víctima priorizada por la administración.</t>
  </si>
  <si>
    <t>Hogares con subsidios complementarios para población afectada por situación de emergencia.</t>
  </si>
  <si>
    <t>Hogares con subsidio complementarios para construcción y/o adquisición de vivienda asignados al sector urbano, rural, pueblos originarios, asociaciones de vivienda y otros grupos poblacionales priorizados en el municipio de Pasto.</t>
  </si>
  <si>
    <t>Hogares con subsidios complementarios para construcción y/o adquisición de vivienda entregados a población con enfoque de género, diferencial y de ciclo vital, priorizada por la Administración</t>
  </si>
  <si>
    <t>Nuevos hogares con subsidio complementario para construcción y/o adquisición de vivienda asignados a población ubicados en zonas de riesgo no mitigable.</t>
  </si>
  <si>
    <t>Hogares con subsidios complementarios para construcción y/o adquisición de vivienda entregados a población víctima priorizada por la Administración.</t>
  </si>
  <si>
    <t>Programas para la asesoría, y acompañamiento a las asociaciones de vivienda debidamente legalizadas en el municipio de Pasto</t>
  </si>
  <si>
    <t>Programas de apoyo en la adquisición y/o construcción de vivienda nueva para las asociaciones de vivienda debidamente legalizadas en el municipio de Pasto</t>
  </si>
  <si>
    <t xml:space="preserve">Hogares con subsidios complementarios para población afectada por situación de emergencia, económica social y ecológica, priorizada por la administración
Municipal
</t>
  </si>
  <si>
    <t>Beneficiarios del programa Mínimo Vital de agua potable “más agua, más verde”</t>
  </si>
  <si>
    <t>Programas de seguimiento a los usuarios beneficiarios del Mínimo Vital implementados.</t>
  </si>
  <si>
    <t>Visitas de caracterización para ingreso de nuevos beneficiarios, realizadas</t>
  </si>
  <si>
    <t>Campañas de sensibilización implementadas</t>
  </si>
  <si>
    <t>Programas de corresponsabilidad socio- ambiental para beneficiarios del Mínimo Vital, formulados e implementados.</t>
  </si>
  <si>
    <t>Programas de uso eficiente y ahorro del agua PRUEAA, implementado</t>
  </si>
  <si>
    <t>Kilómetros de redes de infraestructura de acueducto urbano, construidos y/o mejorados.</t>
  </si>
  <si>
    <t>Programas de reemplazo o reparación de medidores, implementados</t>
  </si>
  <si>
    <t>kilómetros de redes de infraestructura de acueducto urbano, construidos o mejorados</t>
  </si>
  <si>
    <t>kilómetros de redes de infraestructura de alcantarillado urbano, construidos o mejorados</t>
  </si>
  <si>
    <t>Planes de saneamiento y manejo de vertimientos PSMV 2020 - 2029 (Sector urbano) implementado</t>
  </si>
  <si>
    <t>Plantas de tratamiento PTAP optimizadas</t>
  </si>
  <si>
    <t>Monitoreos de oferta hídrica, realizados</t>
  </si>
  <si>
    <t>Juntas administradoras de acueducto asistidas en áreas operativa, técnica, administrativa, comercial y financiera</t>
  </si>
  <si>
    <t>Acueductos veredales optimizados y/o mejorados.</t>
  </si>
  <si>
    <t>Acueductos veredales construidos.</t>
  </si>
  <si>
    <t>Sistemas de acueductos rurales con índice de riesgo de calidad de agua alto e inviable</t>
  </si>
  <si>
    <t>Sistemas de acueducto rurales con índice de riesgo de calidad de agua sin riesgo</t>
  </si>
  <si>
    <t>Sistemas de acueducto suburbano con índice de riesgo de calidad de agua alto e inviable</t>
  </si>
  <si>
    <t>Sistemas de acueducto suburbano con índice de riesgo de calidad de agua sin riesgo</t>
  </si>
  <si>
    <t>Programas de uso y ahorro eficiente de agua implementados</t>
  </si>
  <si>
    <t>Kilómetros de redes de alcantarillado rurales construidos y/o mejoradas.</t>
  </si>
  <si>
    <t>Planes de Saneamiento y Manejo de Vertimiento PSMV rurales fortalecidos por la Administración</t>
  </si>
  <si>
    <t>Estrategias de gestión para plan maestro de acueducto y alcantarillado en centros poblados rurales formuladas</t>
  </si>
  <si>
    <t>Suscriptores de los estratos 1, 2 y 3 beneficiados con el subsidio de acueducto y alcantarillado</t>
  </si>
  <si>
    <t>Subsidios de aseo otorgados a los estratos 1, 2 y 3 sectores urbano y rural</t>
  </si>
  <si>
    <t>Usuarios de acueductos rurales beneficiarios con subsidios de solidaridad otorgados</t>
  </si>
  <si>
    <t>Acciones para la reducción del uso de plásticos de un solo uso.</t>
  </si>
  <si>
    <t>Acciones de manejo responsable del consumo y gestión del postconsumo, realizadas</t>
  </si>
  <si>
    <t>Estudios y diseños de plantas de manejo y aprovechamiento de residuos sólidos, elaborados</t>
  </si>
  <si>
    <t>Proyectos de fortalecimiento y apoyo implementados para la población vulnerable de recicladores de las 6 asociaciones existentes pos pandemia</t>
  </si>
  <si>
    <t>Procesos de cultura ciudadana del reciclaje implementados</t>
  </si>
  <si>
    <t>Planes sociales diseñados, gestionados e implementados para recicladores de oficio</t>
  </si>
  <si>
    <t>Revisiones y actualizaciones de ajuste de PIGRS, realizados</t>
  </si>
  <si>
    <t>Puntos críticos de disposición de escombros atendidos</t>
  </si>
  <si>
    <t>Esquemas para la gestión integral de Residuos de Construcción y Demolición - RCD, implementados</t>
  </si>
  <si>
    <t>Corregimientos atendidos</t>
  </si>
  <si>
    <t>Diagnósticos de saneamiento básico del sector rural formulados</t>
  </si>
  <si>
    <t>Indices de morbilidad rural asociada a presencia de residuos, creados.</t>
  </si>
  <si>
    <t>Programas de visitas de acompañamiento a los usuarios al Parque Tecnológico Ambiental Antanas implementados</t>
  </si>
  <si>
    <t>Encuentros comunitarios virtuales</t>
  </si>
  <si>
    <t>Planes Especiales de Salvaguardia revisados e implementados (Carnaval de Negros y Blancos)</t>
  </si>
  <si>
    <t>Planes Especiales de Salvaguardia implementados (Barniz de Pasto mopa-mopa)</t>
  </si>
  <si>
    <t>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</si>
  <si>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Espacios para el reconocimiento de la música en el carnaval</t>
  </si>
  <si>
    <t>Espacios para promover el reconocimiento del juego en el carnaval</t>
  </si>
  <si>
    <t>Estrategias destinadas a la financiación y puesta en escena del Carnaval de Negros y Blancos</t>
  </si>
  <si>
    <t>Estrategias para el fortalecimiento del saber tradicional, la conservación de los lugares sagrados, la medicina ancestral y la promoción de fiestas ancestrales sagradas y cósmicas, diseñadas e implementadas</t>
  </si>
  <si>
    <t>Convocatorias para acceder al Programa de Beneficios Económicos Periódicos - BEPS implementadas</t>
  </si>
  <si>
    <t>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</si>
  <si>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Escenarios públicos habilitados y legalmente constituidos, apoyados en infraestructura por la Ley de Espectáculos Públicos</t>
  </si>
  <si>
    <t>Talleres de formación presenciales y/o virtuales, de artes y oficios con enfoque de género implementados</t>
  </si>
  <si>
    <t>Bibliotecas públicas y comunitarias fortalecidas en infraestructura, dotación, capacitación y promoción de eventos de lectura, escritura y oralidad con enfoque de género</t>
  </si>
  <si>
    <t>Publicaciones realizadas en el marco del proyecto “Pasto la Gran Capital Lectora”</t>
  </si>
  <si>
    <t>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</si>
  <si>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Estrategias que permitan identificar y cualificar al sector cultural, conocer el ecosistema cultural para el emprendimiento, innovación, industria cultural y la economía naranja</t>
  </si>
  <si>
    <t>Estrategias de formación y acompañamiento para la formulación de proyectos de emprendimiento cultural y economía naranja</t>
  </si>
  <si>
    <t>Proyectos formulados para la creación del observatorio cultural</t>
  </si>
  <si>
    <t>Acciones para el fortalecimiento de la celebración del Onomástico de Pasto realizadas</t>
  </si>
  <si>
    <t>Eventos para la promoción del patrimonio cultural del Municipio de Pasto, como un atractivo turístico, realizados</t>
  </si>
  <si>
    <t>Políticas públicas formuladas</t>
  </si>
  <si>
    <t>Planes Decenales de Cultura municipal, construido y parcialmente implementado, con el sector cultural (Artesanías, carnaval, patrimonio, música, artes escénicas, teatro y circo, literatura , danza, artes visuales, gestión cultural)</t>
  </si>
  <si>
    <t>Políticas de lectura, escritura y oralidad construidas y parcialmente implementadas, para las bibliotecas públicas y la población del municipio de Pasto, en los sectores rural y urbano</t>
  </si>
  <si>
    <t>Acciones para el fortalecimiento del Consejo Municipal de Cultura realizadas</t>
  </si>
  <si>
    <t>Grupos de investigación vinculados en la conformación del Observatorio de Cultura Ciudadana.</t>
  </si>
  <si>
    <t>Escuelas territoriales de cultura ciudadana, creadas y fortalecidas.</t>
  </si>
  <si>
    <t>Programas de pedagogía en intervención urbana implementado.</t>
  </si>
  <si>
    <t>Espacios de interacción ciudadana: (foros, seminarios, talleres, tertulias y conversatorios en cultura ciudadana), implementados.</t>
  </si>
  <si>
    <t>Semanas de la participación y la cultura ciudadana, desarrolladas.</t>
  </si>
  <si>
    <t>Estrategias para el fortalecimiento del control social y la cultura participativa, desarrolladas</t>
  </si>
  <si>
    <t>Acciones de cultura ciudadana, con enfoque diferencial, enfoque de género y enfoque de orientaciones sexuales e identidades de género diversas, desarrolladas.</t>
  </si>
  <si>
    <t>Iniciativas desarrolladas, para la conservación y animación de: parques, plazas, ciclovias, corredores, zonas verdes y ríos; seguros, solidarios y educadores,interven idos.</t>
  </si>
  <si>
    <t>Laboratorios de innovación social, que apunten a mejorar el comportamiento ciudadano, en relación a la protección del medio ambiente, desarrollados</t>
  </si>
  <si>
    <t>Experimentos sociales desarrollados, en atención al comportamiento ciudadano, frente al cuidado y bienestar animal.</t>
  </si>
  <si>
    <t>Estrategias pedagógicas y/o metodológicas, para contribuir en la construcción de la ciudadanía ambiental, implementadas</t>
  </si>
  <si>
    <t>Estrategias desarrolladas, para generar una cultura ciudadana consciente con el cuidado de la vida silvestre, que prevenga la tenencia ilegal, cacería, consumo y tráfico de animales silvestres</t>
  </si>
  <si>
    <t>Intervenciones públicas de urbanismo táctico, para el fortalecimiento de la habitación e interacción responsable en el espacio público, realizadas.</t>
  </si>
  <si>
    <t>Rutas amables y seguras para el peatón y el ciclista, intervenidas.</t>
  </si>
  <si>
    <t>Estrategias para la promoción de formas de movilidad sostenible y segura, realizadas</t>
  </si>
  <si>
    <t>Espacios de convivencia, reconciliación y paz fortalecidos, a través del deporte comunitario.</t>
  </si>
  <si>
    <t>Ejercicios ciudadanos desarrollados para la convivencia, en el espacio público y en el marco de las interacciones humanas.</t>
  </si>
  <si>
    <t>Acciones para salvaguardar el juego tradicional, en el marco del Patrimonio Cultural e Inmaterial de la Humanidad del Carnaval de Negros y Blancos, desarrolladas</t>
  </si>
  <si>
    <t>Estrategias para incentivar y concientizar sobre la importancia del consumo de productos regionales, en articulación con iniciativas de responsabilidad social empresarial, ejecutadas.</t>
  </si>
  <si>
    <t>Campañas "Cumplo" implementadas.</t>
  </si>
  <si>
    <t>Estrategias desarrolladas, para la promoción de la cultura de la legalidad en el Municipio.</t>
  </si>
  <si>
    <t>Intervenciones de la "Patrulla de Cultura Ciudadana" en el espacio público, realizadas.</t>
  </si>
  <si>
    <t>Redes de validación de información para combatir la infodemia (Noticias falsas), creadas</t>
  </si>
  <si>
    <t>Herramientas interactivas y virtuales de cultura ciudadana, implementadas.</t>
  </si>
  <si>
    <t>Campañas "Poder Salva Vidas - Poder Salvar Vidas", Implementadas</t>
  </si>
  <si>
    <t>Oportunidades de financiamiento comunicadas y/o gestionadas, por medio de los canales habilitados para las organizaciones sociales, ONGS, colectivos ciudadanos, para la reactivación económica.</t>
  </si>
  <si>
    <t>Disciplinas deportivas implementadas.</t>
  </si>
  <si>
    <t>Juegos deportivos municipales paralímpicos, realizados</t>
  </si>
  <si>
    <t>Participantes vinculados en el programa nacional “SUPÉRATE” con el deporte</t>
  </si>
  <si>
    <t>Centros de Perfeccionamiento Deportivo en funcionamiento - CPD</t>
  </si>
  <si>
    <t>Convenios institucionales para fortalecer el Programa de Desarrollo Escolar Complementario en escuelas de formación deportiva con enfoque de género, firmado</t>
  </si>
  <si>
    <t>Alianzas estratégicas con instituciones de educación superior, desarrolladas</t>
  </si>
  <si>
    <t>Juegos deportivos municipales, realizados.</t>
  </si>
  <si>
    <t>Festivales deportivos, realizados.</t>
  </si>
  <si>
    <t>Organizaciones de personas en situación de discapacidad vinculadas a disciplinas de deporte no convencional.</t>
  </si>
  <si>
    <t>Jornadas de ciclorecreo vías dominicales</t>
  </si>
  <si>
    <t>Jornadas de ciclovías nocturnas, realizadas</t>
  </si>
  <si>
    <t>Jornadas de recreación para la comunidad urbana y rural, realizadas.</t>
  </si>
  <si>
    <t>Mujeres vinculadas al programa de hábitos y estilos saludables</t>
  </si>
  <si>
    <t>Adolescentes y jóvenes vinculados al programa de campamentos juveniles.</t>
  </si>
  <si>
    <t>Eventos masivos de carácter recreativo, actividad física y deportiva, realizados</t>
  </si>
  <si>
    <t>Acciones en deporte, recreación y actividad física en población vulnerable (infancia, adolescencia, juventud, adulto mayor) realizadas.</t>
  </si>
  <si>
    <t>Acciones de capacitación y formación en educación deportiva, realizadas</t>
  </si>
  <si>
    <t>Convenios institucionales para el fortalecimiento de Pasto Deporte, firmados</t>
  </si>
  <si>
    <t>Olimpiadas deportivas, recreativas y prácticas ancestrales de la población indígena, realizadas.</t>
  </si>
  <si>
    <t>Acciones realizadas para obtener financiación, con el fin de mejorar las instalaciones administrativas de Pasto Deporte</t>
  </si>
  <si>
    <t>Acciones para construir una política pública del deporte, realizadas</t>
  </si>
  <si>
    <t>Diagnósticos sobre la situación actual de pandemia construidos</t>
  </si>
  <si>
    <t>Diagnósticos sobre la situación post pandemia construidos</t>
  </si>
  <si>
    <t>Protocolos de bioseguridad implementados en los sectores de la dimensión económica</t>
  </si>
  <si>
    <t>Planes para la atención a sectores vulnerables y/o afectados por la pandemia Covid - 19 formulados e implementados</t>
  </si>
  <si>
    <t>Acciones de gestión de articulación Regional, Nacional e Internacional para el fortalecimiento de la conectividad aérea, terrestre y digital, realizadas.</t>
  </si>
  <si>
    <t>Centros de desarrollo, capacitación y formación empresarial, con nuevos enfoques, ampliados y/o fortalecidas</t>
  </si>
  <si>
    <t>Modelos de atracción a la inversión, apertura comercial, gestión de mercado y cluster economicos, hacia destinos regionales, nacionales, binacionales y globales diseñados</t>
  </si>
  <si>
    <t>Alianzas intermunicipales y transfronterizas constituidas.</t>
  </si>
  <si>
    <t>Acciones de promoción de turismo, cultura, educación, deporte y el sector agropecuario, realizadas</t>
  </si>
  <si>
    <t>Agencias de desarrollo y/o promoción local, creadas</t>
  </si>
  <si>
    <t>Actividades económicas, para la exportación, impulsadas.</t>
  </si>
  <si>
    <t>Productores vinculados a la estrategia de comercialización entre productor y consumidor final.</t>
  </si>
  <si>
    <t>Acciones de fortalecimiento para los programas de mercados campesinos móviles itinerantes, realizadas</t>
  </si>
  <si>
    <t>Acciones para la capacitación en el sector turismo, realizadas</t>
  </si>
  <si>
    <t>Empresas turísticas en "empresario digital”, certificadas</t>
  </si>
  <si>
    <t>Empresas del sector turístico, capacitadas y /o fortalecidas en bioseguridad</t>
  </si>
  <si>
    <t>Acciones para el fortalecimiento del sector turístico del municipio Pasto, realizadas</t>
  </si>
  <si>
    <t>Rutas turísticas en el municipio de Pasto, diseñadas</t>
  </si>
  <si>
    <t>Acciones para la promoción turística, realizadas</t>
  </si>
  <si>
    <t>Planes de formalización y vigilancia del sector minero, diseñados e implementados</t>
  </si>
  <si>
    <t>Jornadas de capacitación y asistencia en emprendimiento, habilidades Tics, dirigidos a la población en condición de vulnerabilidad y enfoque de género, realizadas.</t>
  </si>
  <si>
    <t>Programas de crédito para emprendimientos, creados e implementados</t>
  </si>
  <si>
    <t>Asociaciones, para el desarrollo empresarial en el municipio, creadas y/o fortalecidas</t>
  </si>
  <si>
    <t>Emprendimientos agroindustriales, consolidados</t>
  </si>
  <si>
    <t>Proyectos de desarrollo rural, gestionados para asociaciones de productores</t>
  </si>
  <si>
    <t>Capacitaciones empresariales para el fortalecimiento en habilidades digitales, realizadas</t>
  </si>
  <si>
    <t>Eventos para la promoción empresarial y de emprendimientos, realizados</t>
  </si>
  <si>
    <t>MIPYIMES certificadas en "empresario digital”</t>
  </si>
  <si>
    <t>Planes para promover la responsabilidad social empresarial, formulados</t>
  </si>
  <si>
    <t>Observatorios Municipal de Empleo, creados e implementados</t>
  </si>
  <si>
    <t>Políticas públicas de empleo digno y de desarrollo económico local, aprobadas y en implementación</t>
  </si>
  <si>
    <t>Proyectos de reconversión laboral con enfoque de género, implementados</t>
  </si>
  <si>
    <t>Planes de seguimiento y control a proyectos de reconversión laboral, formulados e implementados</t>
  </si>
  <si>
    <t>Acciones de articulación con el Ejército Nacional para definir la situación militar para el trabajo, desarrolladas</t>
  </si>
  <si>
    <t>Alianzas y/o convenios para promover la educación técnica, tecnológica y profesional, realizados</t>
  </si>
  <si>
    <t>Alianzas y/o convenios para promover la vinculación laboral de técnicos, tecnólogos y profesionales recién egresados, realizadas</t>
  </si>
  <si>
    <t>Acciones para vincular a trabajadores informales a su ciclo de formación escolar, realizadas</t>
  </si>
  <si>
    <t>Alianzas y/o convenios con el sector privado para el reconocimiento de prácticas laborales, realizadas</t>
  </si>
  <si>
    <t>Centros comerciales populares con mejoras locativas, realizadas</t>
  </si>
  <si>
    <t>Centros comerciales populares con escrituración</t>
  </si>
  <si>
    <t>Programas para informalidad laboral, construidos</t>
  </si>
  <si>
    <t>Jornadas de formalización en articulación con Cámara de Comercio de Pasto, realizadas</t>
  </si>
  <si>
    <t>Proyectos vinculados a la estrategia “Nariño Primero lo Nuestro” de la Cámara de Comercio de Pasto, ejecutados</t>
  </si>
  <si>
    <t>Empresas fortalecidas en sus actividades innovadoras.</t>
  </si>
  <si>
    <t>Proyectos de CTI, formulados e implementados.</t>
  </si>
  <si>
    <t>Acciones de articulación, para la conformación de redes del conocimiento y fortalecimiento de la (I+D+I), realizadas</t>
  </si>
  <si>
    <t>Alianzas interinstitucionale s para formular y ejecutar proyectos de CTeI.</t>
  </si>
  <si>
    <t>Acciones para fomentar la cultura en CTeI, realizadas.</t>
  </si>
  <si>
    <t>Acciones para promover servicios asociados a las industrias creativas y la economía naranja, realizadas</t>
  </si>
  <si>
    <t>Grupos de investigación interinstitucional creados y/o fortalecidos.</t>
  </si>
  <si>
    <t>Planes agropecuarios y agroindustriales formulados e implementados.</t>
  </si>
  <si>
    <t>Acciones en pro del desarrollo agropecuario y/o agroindustrial, realizadas</t>
  </si>
  <si>
    <t>Usuarios atendidos en extensión agropecuaria, con enfoque diferencial y de género</t>
  </si>
  <si>
    <t>Centros de acopio y/o agroindustriales implementados.</t>
  </si>
  <si>
    <t>Sistemas de almacenamiento y/o abastecimiento de agua para el sector Agropecuario, implementados.</t>
  </si>
  <si>
    <t>Estudios para el ordenamiento forestal, realizados</t>
  </si>
  <si>
    <t>Proyectos de plantaciones forestales comerciales, implementados</t>
  </si>
  <si>
    <t>Acciones en el sector agropecuario en pro de la mitigación y adaptación al cambio climático, desarrolladas.</t>
  </si>
  <si>
    <t>Unidades productivas agropecuarias y/o agroindustriales con enfoque diferencial y de género, implementadas y/o fortalecidas</t>
  </si>
  <si>
    <t>Cadenas productivas fortalecidas.</t>
  </si>
  <si>
    <t>Planes de ordenamiento productivo y sostenible del suelo, formulados.</t>
  </si>
  <si>
    <t>Planes de soberanía y seguridad alimentaria y nutricional con enfoque diferencial y de género, formulados</t>
  </si>
  <si>
    <t>Unidades productivas agroecológicas con enfoque diferencial y de género implementadas y/o fortalecidas urbano, periurbano y rural</t>
  </si>
  <si>
    <t>Protocolos de Bioseguridad Post-pandemia COVID 19</t>
  </si>
  <si>
    <t>Acciones de mejoramiento estructural de plazas de mercado, realizadas</t>
  </si>
  <si>
    <t>Acciones de mantenimiento de plazas de mercado, realizadas</t>
  </si>
  <si>
    <t>Acciones de control y vigilancia con un circuito cerrado y monitoreo, en plazas de mercado realizadas</t>
  </si>
  <si>
    <t>Campañas para la promoción de los productos y el uso apropiado de los servicios públicos, implementadas y desarrolladas.</t>
  </si>
  <si>
    <t>Sistemas de recaudo fortalecido e implementado</t>
  </si>
  <si>
    <t>Reglamentos internos actualizados.</t>
  </si>
  <si>
    <t>Censos de usuarios de plazas de mercado actualizados.</t>
  </si>
  <si>
    <t>Planes de operatividad al interior de las plazas de mercado formulados e implementados</t>
  </si>
  <si>
    <t>Planes de gestión del riesgo de plazas de mercado formulados e implementados.</t>
  </si>
  <si>
    <t>Planes ambientales ejecutados</t>
  </si>
  <si>
    <t>Acciones de intervención social, con las poblaciones en condición de vulnerabilidad, realizadas</t>
  </si>
  <si>
    <t>Acciones de mejoramiento estructural de ferias de ganado, realizadas</t>
  </si>
  <si>
    <t>Acciones de mantenimiento de ferias de ganado, realizadas</t>
  </si>
  <si>
    <t>Censos de comerciantes de ganado mayor y menor, realizados</t>
  </si>
  <si>
    <t>Estudios para la construcción del índice de gestión y percepción Institucional, realizados</t>
  </si>
  <si>
    <t>Secretarías de Tránsito y Transporte, reestructuradas.</t>
  </si>
  <si>
    <t>Sedes administrativas de tránsito y transporte, construidas.</t>
  </si>
  <si>
    <t>Estudios para la construcción del índice de movilidad, formulados e implementados</t>
  </si>
  <si>
    <t>Planes maestros de Movilidad y Espacio Público para el sector urbano y rural, adoptados y en implementación.</t>
  </si>
  <si>
    <t>Estudios de velocidad promedio en la ciudad, realizados</t>
  </si>
  <si>
    <t>Puestos en zonas de estacionamiento, regulados e implementados.</t>
  </si>
  <si>
    <t>Acciones para la transformación del ente gestor del SETP, realizadas</t>
  </si>
  <si>
    <t>Acciones para posicionar el SETP, realizadas</t>
  </si>
  <si>
    <t>Sistemas estratégicos de transporte público, implementados.</t>
  </si>
  <si>
    <t>Sistemas de recaudo implementados y en operación.</t>
  </si>
  <si>
    <t>Aplicaciones tecnológicas con enfoque de género para el uso del SETP, realizadas</t>
  </si>
  <si>
    <t>Campañas de seguridad vial con enfoque de género para el uso del SETP, realizadas.</t>
  </si>
  <si>
    <t>Paraderos con estrategias de enfoque de género, construidos</t>
  </si>
  <si>
    <t>Patios y talleres construidos.</t>
  </si>
  <si>
    <t>Centros de Atención Municipal (CAMIS) Construidos.</t>
  </si>
  <si>
    <t>Puntos de despacho o terminal de ruta, construidos</t>
  </si>
  <si>
    <t>Kilómetros de vías urbanas, construíos.</t>
  </si>
  <si>
    <t>Fondos de estabilización tarifaria para el SETP, implementados.</t>
  </si>
  <si>
    <t>kilómetros de andenes para la implementación del SETP con estrategias de enfoque diferencial, construidos.</t>
  </si>
  <si>
    <t>Sistemas semafóricos unificados y operando.</t>
  </si>
  <si>
    <t>Planes de mantenimiento del sistema de gestión y control de flota, ejecutados</t>
  </si>
  <si>
    <t>Estudios para definir el índice de pasajeros transportados en vehículo de servicio de transporte público colectivo por Kilómetros - IPK.</t>
  </si>
  <si>
    <t>Estrategias de cultura ciudadana para el SETP, implementadas</t>
  </si>
  <si>
    <t>Planes de seguridad vial reformulados e implementados.</t>
  </si>
  <si>
    <t>Personas culturizadas en seguridad vial y movilidad</t>
  </si>
  <si>
    <t>Estrategias de cultura ciudadana implementadas.</t>
  </si>
  <si>
    <t>Auditorías de seguridad vial, realizadas</t>
  </si>
  <si>
    <t>m2 en sector urbano y rural, demarcados</t>
  </si>
  <si>
    <t>Dispositivos de seguridad vial en sector urbano y rural, instalados</t>
  </si>
  <si>
    <t>Estrategias de formación y capacitación en normas de tránsito y movilidad con enfoque de género, implementadas</t>
  </si>
  <si>
    <t>Observatorios de seguridad vial creados e implementados</t>
  </si>
  <si>
    <t>Redes activas de mujeres vinculadas a la seguridad vial y a la movilidad</t>
  </si>
  <si>
    <t>Radares de control de velocidad, instalados</t>
  </si>
  <si>
    <t>Estudios de huella de carbono para el municipio de Pasto, realizados.</t>
  </si>
  <si>
    <t>Instituciones Educativas sensibilizadas en temas de movilidad sostenible.</t>
  </si>
  <si>
    <t>Estudios de personas que se movilizan en medios alternativos de transporte, realizados</t>
  </si>
  <si>
    <t>kilómetros de ciclo rutas construidos.</t>
  </si>
  <si>
    <t>Flota de buses del SETP renovada con tecnologías menos contaminantes</t>
  </si>
  <si>
    <t>m2 de espacio público efectivo (plazas y plazoletas) mejorados.</t>
  </si>
  <si>
    <t>m2 de espacio público efectivo (plazas y plazoletas) construidos</t>
  </si>
  <si>
    <t>Pruebas Piloto de movilidad eléctrica o a gas en transporte público, realizadas</t>
  </si>
  <si>
    <t>Acciones permanentes encaminadas a la movilidad sostenible e incluyente, realizadas</t>
  </si>
  <si>
    <t>Metros lineales de espacio público vial recuperados.</t>
  </si>
  <si>
    <t>Programas “Ciudades Energéticas” implementados.</t>
  </si>
  <si>
    <t>Bici parqueaderos, instalados</t>
  </si>
  <si>
    <t>Sistema de bicicletas públicas implementados</t>
  </si>
  <si>
    <t>Jornadas de peatonalización en el centro histórico de la ciudad en fechas especiales, realizadas</t>
  </si>
  <si>
    <t>Acciones para promover el uso en la bicicleta con enfoque de género, realizadas</t>
  </si>
  <si>
    <t>Políticas públicas para el uso de la bicicleta formulado e implementado.</t>
  </si>
  <si>
    <t>Días sin carro y sin moto realizados.</t>
  </si>
  <si>
    <t>Luminarias de Sodio a LED sustituidas.</t>
  </si>
  <si>
    <t>Nuevos puntos luminosos instalados</t>
  </si>
  <si>
    <t>Zonas con telegestión y telemetría, implementadas.</t>
  </si>
  <si>
    <t>Proyectos de alumbrado navideño implementados.</t>
  </si>
  <si>
    <t>Proyectos de energías renovables implementados.</t>
  </si>
  <si>
    <t>Protocolos de bioseguridad implementados en los sectores de la dimensión ambiental</t>
  </si>
  <si>
    <t>Campañas de cultura ciudadana sobre el manejo responsable de los residuos sólidos generados en el municipio de Pasto durante la pandemia</t>
  </si>
  <si>
    <t>Planes para la atención a población de animales vulnerables y/o afectados por la pandemia Coronavirus COVID - 19, formulados e implementados</t>
  </si>
  <si>
    <t>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</si>
  <si>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Procesos ambientales con enfoque de género y diferencial</t>
  </si>
  <si>
    <t>Acciones comunitarias para el fortalecimiento de la seguridad ambiental, realizadas</t>
  </si>
  <si>
    <t>Acciones de seguimiento para el restablecimiento y/o vigilancia ambiental , realizadas</t>
  </si>
  <si>
    <t>Estrategias para la gobernanza del agua territorial en el municipio de Pasto denominado Región Hídrica del Valle de Atríz RHVA, implementadas</t>
  </si>
  <si>
    <t>Propietarios de los predios en zona rural y urbana, capacitados en la función ecológica de la propiedad.</t>
  </si>
  <si>
    <t>Proyectos Ambientales Escolares (PRAES), fortalecidos desde la gestión ambiental</t>
  </si>
  <si>
    <t>Proyectos Comunitarios Ambientales y/o Proyectos ambientales Universitarios (PROCEDAS/PRAUS) formulados e implementados con el municipio</t>
  </si>
  <si>
    <t>Secretarías de gestión ambiental reestructuradas.</t>
  </si>
  <si>
    <t>Activos naturales protegidos</t>
  </si>
  <si>
    <t>Sistemas de Gestión Ambiental, en la Administración Municipal, diseñados e implementados</t>
  </si>
  <si>
    <t>Agendas Ambientales Municipales a cuatrienio, formuladas</t>
  </si>
  <si>
    <t>Estrategias orientadas a disminuir la deforestación en el Municipio , diseñadas e implementadas</t>
  </si>
  <si>
    <t>Hectáreas de intervención en Ecozonas de las fuentes de abastecimiento de área de prestación del servicio de agua, manejadas y protegidas.</t>
  </si>
  <si>
    <t>Planes de restauración ecológica participativa de ecosistemas estratégicos, en área de recarga hídrica, formulados.</t>
  </si>
  <si>
    <t>Hectáreas restauradas y/o conservadas en áreas de recarga hídrica vinculando población rural afectada en la pandemia</t>
  </si>
  <si>
    <t>Hectáreas para conservación de recurso hídrico, adquiridas.</t>
  </si>
  <si>
    <t>Areas protegidas acompañadas en su declaratoria.</t>
  </si>
  <si>
    <t>Acciones de acompañamiento al Sistema Departamental de Áreas Protegidas - SIDAP Nariño.</t>
  </si>
  <si>
    <t>Reservas naturales de la sociedad civil acompañadas en la gestión de conservación.</t>
  </si>
  <si>
    <t>Esquemas de pago por servicios ambientales enfocados en zonas de recarga hídrica y conservación de la diversidad implementado</t>
  </si>
  <si>
    <t>Proyectos con buenas prácticas agroforestales implementados</t>
  </si>
  <si>
    <t>Jornadas de reactivación social para emprendimientos verdes pos pandemia realizadas</t>
  </si>
  <si>
    <t>Acciones en infraestructura física y tecnológica con energías no contaminantes, realizadas</t>
  </si>
  <si>
    <t>Areas verdes en espacios públicos no viales recuperadas y con mantenimiento</t>
  </si>
  <si>
    <t>Esquemas para la recuperación de áreas verdes urbanas constituidos</t>
  </si>
  <si>
    <t>Medidas de adaptación y mitigación al cambio climático implementadas.</t>
  </si>
  <si>
    <t>Programas de gestión de calidad del aire , implementados</t>
  </si>
  <si>
    <t>Parques fluviales construidos</t>
  </si>
  <si>
    <t>Planes integrales de cambio climático municipal, formulados</t>
  </si>
  <si>
    <t>Campañas de prevención y control por emisión de gases de efecto invernadero, realizadas</t>
  </si>
  <si>
    <t>Acciones de recuperación de Rio Pasto diseñadas e implementadas.</t>
  </si>
  <si>
    <t>CBA, en fase 1 construidos</t>
  </si>
  <si>
    <t>Jornadas de adopción realizadas</t>
  </si>
  <si>
    <t>Animales atendidos integralmente</t>
  </si>
  <si>
    <t>jornadas de esterilización realizadas</t>
  </si>
  <si>
    <t>Animales domésticos atendidos en el CBA</t>
  </si>
  <si>
    <t>Procesos formativos realizados en educación formal en protección y bienestar animal acompañados por organizaciones protectoras de animales formalizados</t>
  </si>
  <si>
    <t>Acciones de control y vigilancia frente al maltrato animal acompañadas.</t>
  </si>
  <si>
    <t>Juntas defensoras de animales reactivadas, fortalecidas y funcionando</t>
  </si>
  <si>
    <t>Procesos formativos en educación no formal en bienestar animal dirigidos a grupos de interés (Comunitarios, inspectores, policía) realizados</t>
  </si>
  <si>
    <t>Semanas anuales de bienestar animal realizadas</t>
  </si>
  <si>
    <t>Líneas base de animales de compañía construidas</t>
  </si>
  <si>
    <t>Protocolos de bioseguridad implementados en la Administración Municipal</t>
  </si>
  <si>
    <t>Planes para la atención a sectores vulnerables y/o afectados por la pandemia COVID - 19 formulados e implementados</t>
  </si>
  <si>
    <t>Planes estratégicos de reactivación integral frente a la pandemia COVID-19 formulados e implementados</t>
  </si>
  <si>
    <t>Planes integrales de seguridad y convivencia ciudadana - PISCC implementados.</t>
  </si>
  <si>
    <t>Acciones realizadas para el fortalecimiento de espacios destinados a personas privadas de la libertad e infractores del Código nacional de seguridad y convivencia ciudadana- Ley 1801 de 2016 y sus modificatorias.</t>
  </si>
  <si>
    <t>Operativos realizados en el marco de la estrategia "Pazto Seguro".</t>
  </si>
  <si>
    <t>Acciones de fortalecimiento del Observatorio del Delito realizadas.</t>
  </si>
  <si>
    <t>Informes sistemáticos y georreferenciados del Observatorio del Delito realizados.</t>
  </si>
  <si>
    <t>Acciones de las estrategias “Mas Territorio Mas Seguridad” para la lucha contra el delito y micro tráfico realizadas.</t>
  </si>
  <si>
    <t>Sistemas de video vigilancia funcionando.</t>
  </si>
  <si>
    <t>Estrategias “Más territorio más control” para el fortalecimiento del control de establecimientos implementadas.</t>
  </si>
  <si>
    <t>Visitas de control e inspección de estaciones de servicio de venta de combustibles realizadas.</t>
  </si>
  <si>
    <t>Acciones de apoyo a visitas de inspección de medidas de gas y cemento realizadas.</t>
  </si>
  <si>
    <t>Visitas para el control de establecimientos de comercio realizadas.</t>
  </si>
  <si>
    <t>Estrategias “Mas Territorio Mas Control” para el fortalecimiento del control físico y ambiental implementadas</t>
  </si>
  <si>
    <t>Visitas para el control físico realizadas.</t>
  </si>
  <si>
    <t>Visitas para el control ambiental realizadas.</t>
  </si>
  <si>
    <t xml:space="preserve">Frentes comunitarios para la seguridad y la convivencia establecidos
</t>
  </si>
  <si>
    <t>Gestores de convivencia formados.</t>
  </si>
  <si>
    <t xml:space="preserve">Acciones de acompañamiento para mejorar la convivencia en las viviendas de interés prioritario - VIP
realizadas.
</t>
  </si>
  <si>
    <t>Acciones para la protección y atención de líderes y lideresas amenazados implementadas.</t>
  </si>
  <si>
    <t xml:space="preserve">Acciones para la atención de asuntos religiosos y culto realizadas.
</t>
  </si>
  <si>
    <t xml:space="preserve">Acciones para la atención de trata de personas implementadas.
</t>
  </si>
  <si>
    <t xml:space="preserve">Acciones de articulación inter institucional para la atención de migrantes realizadas.
</t>
  </si>
  <si>
    <t xml:space="preserve">Acciones para la atención de culturas urbanas
realizadas.
</t>
  </si>
  <si>
    <t>Operativos para la
prevención y prohibición de menor de edad en establecimientos públicos fuera del horario establecido,
realizados.</t>
  </si>
  <si>
    <t>Acciones para la prevención y protección de niños y niñas en situación de calle y/o explotados laboralmente realizadas</t>
  </si>
  <si>
    <t>Personas capacitadas en la prevención de la violencia escolar.</t>
  </si>
  <si>
    <t xml:space="preserve">Acciones para la prevención de la violencia
escolar realizadas.
</t>
  </si>
  <si>
    <t xml:space="preserve">Estrategias para la promoción DDHH implementadas
</t>
  </si>
  <si>
    <t xml:space="preserve">Personas capacitadas en la prevención del consumo de SPA.
</t>
  </si>
  <si>
    <t xml:space="preserve">Acciones para la prevención del consumo de SPA realizadas.
</t>
  </si>
  <si>
    <t>Programas de casa de justicia implementados.</t>
  </si>
  <si>
    <t>Casas de justicia móvil implementadas.</t>
  </si>
  <si>
    <t>Centros de Conciliación Implementados.</t>
  </si>
  <si>
    <t>Jornadas de descentralización de los servicios de casa de justicia realizadas.</t>
  </si>
  <si>
    <t>Acciones de prevención y atención de violencia contra la mujer realizadas.</t>
  </si>
  <si>
    <t>Acciones de fortalecimiento a inspecciones urbanas de policía y corregidurías realizadas.</t>
  </si>
  <si>
    <t>Programas pedagógicos para infractores del código nacional de seguridad y convivencia implementados.</t>
  </si>
  <si>
    <t>Procesos administrativos de restablecimiento de derechos a niños, niñas y adolescentes en el contexto de violencia intrafamiliar sancionados.</t>
  </si>
  <si>
    <t>Visitas socio familiares en el marco del restablecimiento de derechos a niños, niñas y adolescentes en el contexto de violencia intrafamiliar realizadas.</t>
  </si>
  <si>
    <t>Conciliaciones en el marco del restablecimiento de derechos a niños, niñas y adolescentes en el contexto de violencia intrafamiliar realizadas.</t>
  </si>
  <si>
    <t>Medidas de protección en el restablecimiento de derechos a niños, niñas y adolescentes en el contexto de violencia intrafamiliar sancionadas.</t>
  </si>
  <si>
    <t>Cauciones por conflicto de pareja y familiar en el marco del restablecimiento de derechos a niños, niñas y adolescentes en el contexto de violencia intrafamiliar realizadas.</t>
  </si>
  <si>
    <t>Hogares de paso vinculados</t>
  </si>
  <si>
    <t>Cupos en las modalidades de internado y semi internado para niños, niñas y adolescentes infractores implementados.</t>
  </si>
  <si>
    <t>Inspecciones de los protocolos de Bioseguridad COVID-19 de obras contratadas, realizadas</t>
  </si>
  <si>
    <t>Kilómetros de vías urbanas con mantenimiento.</t>
  </si>
  <si>
    <t>Kilómetros de vías urbanas con mejoramiento.</t>
  </si>
  <si>
    <t>kilómetros de vías urbanas con mejoramiento en Adoquín.</t>
  </si>
  <si>
    <t>kilómetros de vías rurales con mantenimiento.</t>
  </si>
  <si>
    <t>kilómetros de vías rurales con mantenimiento, priorizando el trabajo comunitario</t>
  </si>
  <si>
    <t>kilómetros de vías rurales con mejoramiento.</t>
  </si>
  <si>
    <t>kilómetros de vías rurales con mejoramiento en Adoquín.</t>
  </si>
  <si>
    <t>Metros cuadrados de escenarios culturales construidos en los sectores urbano y rural.</t>
  </si>
  <si>
    <t>Metros cuadrados de escenarios culturales en los sectores urbano y rural, con mantenimiento.</t>
  </si>
  <si>
    <t>Metros cuadrados de escenarios deportivos y de recreación en los sectores urbano y rural, construidos.</t>
  </si>
  <si>
    <t>Metros cuadrados de escenarios deportivos en los sectores urbano y rural, con mantenimiento.</t>
  </si>
  <si>
    <t>kilómetros de vías urbanas, financiadas con el Sistema de Valorización.</t>
  </si>
  <si>
    <t>Kilómetros de redes eléctricas con mejoramiento.</t>
  </si>
  <si>
    <t>Equipos de monitoreo instalados para medir movimientos sísmicos.</t>
  </si>
  <si>
    <t>Estudios de Microzonificación sísmica elaborados.</t>
  </si>
  <si>
    <t>Estudios detallados de riesgo por lahares en el casco urbano del Municipio de Pasto (sin incluir otros centros poblados) elaborados.</t>
  </si>
  <si>
    <t>Estudio detallados de riesgo por caída de piro clastos en la zona de amenaza volcánica alta 3 y la zona de amenaza media elaborados.</t>
  </si>
  <si>
    <t>Estudios para obras de reducción del riesgo de desastres cofinanciados</t>
  </si>
  <si>
    <t>Campañas de información pública para la preparación, respuesta y recuperación ante desastres ejecutadas.</t>
  </si>
  <si>
    <t>Campañas de información pública ante la emergencia por COVID-19 ejecutadas.</t>
  </si>
  <si>
    <t>Sistemas de protección financiera implementados.</t>
  </si>
  <si>
    <t>Puntos de sistemas de alerta temprana ante inundaciones instalados.</t>
  </si>
  <si>
    <t>Obras nuevas cofinanciadas para reducir o mitigar el riesgo de desastres.</t>
  </si>
  <si>
    <t>Centros Integrales de Gestión de Riesgos de Desastres - CIGRD construidos.</t>
  </si>
  <si>
    <t>Salas de crisis construidas.</t>
  </si>
  <si>
    <t>Entidades de socorro y entidades del CMGRD fortalecidas con la adquisición de maquinaria y equipo especializado.</t>
  </si>
  <si>
    <t>Comités de ayuda mutua zona urbana conformados.</t>
  </si>
  <si>
    <t>Comités de ayuda mutua en zona rural conformados.</t>
  </si>
  <si>
    <t>Planes escolares de gestión del riesgo actualizados.</t>
  </si>
  <si>
    <t>Simulacros de evacuación efectuados.</t>
  </si>
  <si>
    <t>Estrategias implementadas en la DGRD para atención oportuna de personas.</t>
  </si>
  <si>
    <t>Actos administrativos del Plan de Desarrollo Municipal "Pasto la Gran Capital " 2020-2023, adoptados.</t>
  </si>
  <si>
    <t>Sistema de Seguimiento, Monitoreo y Evaluación implementados.</t>
  </si>
  <si>
    <t>Estrategias de rendición de cuentas implementada.</t>
  </si>
  <si>
    <t>Banco de Programas y Proyectos actualizados.</t>
  </si>
  <si>
    <t>Acciones correctivas y de mejora del SGC monitoreadas.</t>
  </si>
  <si>
    <t>Auditorías internas del SGC realizadas.</t>
  </si>
  <si>
    <t>Acciones de la revisión por la dirección del SGC implementadas.</t>
  </si>
  <si>
    <t>Políticas de Gestión del MIPG, implementadas.</t>
  </si>
  <si>
    <t>Procesos para contrarrestar la evasión de impuestos implementados.</t>
  </si>
  <si>
    <t>Alivios tributarios realizados.</t>
  </si>
  <si>
    <t>Facilidades de pago realizadas.</t>
  </si>
  <si>
    <t>Modificaciones para la actualización de la norma de estatuto tributario , realizadas.</t>
  </si>
  <si>
    <t>Instrumentos de Cooperación Internacional suscritos.</t>
  </si>
  <si>
    <t>Acciones de gestión para Cooperación Internacional realizadas.</t>
  </si>
  <si>
    <t>Procesos de contratación publicados.</t>
  </si>
  <si>
    <t>Instrumentos técnico jurídicos para la defensa elaborados.</t>
  </si>
  <si>
    <t>Capacitaciones en temas de aplicación de instrumentos técnico jurídicos realizadas.</t>
  </si>
  <si>
    <t>Criterios técnico jurídicos para la medición del nivel de riesgo, aplicados.</t>
  </si>
  <si>
    <t>Acciones de formación y socialización en Derecho para la defensa del Municipio, realizadas.</t>
  </si>
  <si>
    <t>Estrategias de seguimiento a la valoración del riesgo, implementadas.</t>
  </si>
  <si>
    <t>Herramientas de control implementadas.</t>
  </si>
  <si>
    <t>Auditorías realizadas.</t>
  </si>
  <si>
    <t>Procesos disciplinarios con etapas procesales completas.</t>
  </si>
  <si>
    <t>Procesos disciplinarios de acuerdo a la normatividad legal, fallados.</t>
  </si>
  <si>
    <t>Estudios de amenaza, vulnerabilidad y riesgo adoptados en función del ordenamiento territorial.</t>
  </si>
  <si>
    <t>Procesos de revisión y ajuste ordinario y/o excepcional del POT adoptados.</t>
  </si>
  <si>
    <t>Herramientas digitales web interactivas y de georreferenciaci ón para la gestión del ordenamiento territorial, implementadas.</t>
  </si>
  <si>
    <t>Instrumentos de planificación del ordenamiento territorial implementados.</t>
  </si>
  <si>
    <t>Instrumentos de gestión para consolidación del modelo de ordenamiento territorial implementados.</t>
  </si>
  <si>
    <t>Instrumentos de financiación para proyectos del plan de ordenamiento territorial implementados.</t>
  </si>
  <si>
    <t>Proyectos de patrimonio incorporados en el POT "Pasto Con Sentido. 2015 - 2027" formulados.</t>
  </si>
  <si>
    <t>Documentos de habilitación del Municipio de Pasto como gestor catastral aprobados.</t>
  </si>
  <si>
    <t>Políticas para la adopción e implementación del catastro multipropósito rural y urbano para el Municipio de Pasto, implementadas.</t>
  </si>
  <si>
    <t>M2 de área de intervención en espacio público pacificado en el centro histórico de acuerdo a las determinantes paisajísticas y ambientales del PEMP intervenidos.</t>
  </si>
  <si>
    <t>M2 de nuevo espacio público efectivo generado.</t>
  </si>
  <si>
    <t>Articulaciones de la estructura urbana con las vías nacionales dentro del marco del POT Pasto 2015 - 2027" diseñada e implementada.</t>
  </si>
  <si>
    <t>Metros cuadrados de espacio público no vial recuperados y mejorados.</t>
  </si>
  <si>
    <t>Estatutos de espacio público ajustados.</t>
  </si>
  <si>
    <t>Estatutos de espacio público implementados.</t>
  </si>
  <si>
    <t>Redes comunales de apoyo en espacio público no vial, implementadas.</t>
  </si>
  <si>
    <t>Políticas Públicas de espacio Público formuladas.</t>
  </si>
  <si>
    <t>Políticas Públicas de espacio Público implementadas.</t>
  </si>
  <si>
    <t>Estudios para la reestructuración y organización de la actual Dirección de Espacio Público, realizados.</t>
  </si>
  <si>
    <t>Vendedores en espacio público no vial vinculados a planes productivos de trabajo alternativo, reubicación o reconversión.</t>
  </si>
  <si>
    <t>Acciones para el mejoramiento del Sistema de Identificación de Potenciales Beneficiarios de Programas Sociales SISBÉN.</t>
  </si>
  <si>
    <t>Inventarios actualizados de bienes muebles e inmuebles.</t>
  </si>
  <si>
    <t>Depósitos de archivo mejorados.</t>
  </si>
  <si>
    <t>Puntos de radicación de correspondencia implementados.</t>
  </si>
  <si>
    <t>Archivos organizados.</t>
  </si>
  <si>
    <t>Instalaciones de atención al ciudadano mejoradas y/o integradas.</t>
  </si>
  <si>
    <t>Acciones para mejorar la atención al ciudadano, implementadas.</t>
  </si>
  <si>
    <t>Mejoramientos de las condiciones físico locativas de sedes de la administración municipal, realizados.</t>
  </si>
  <si>
    <t>Planes de comunicación externa implementados.</t>
  </si>
  <si>
    <t>Planes de comunicación interna implementados.</t>
  </si>
  <si>
    <t>Nodos gestionados conjuntamente con ASOCAPITALES para ampliar la cobertura de telefonía celular en el sector rural del municipio.</t>
  </si>
  <si>
    <t>Barreras al despliegue de infraestructura tecnológica suprimidas.</t>
  </si>
  <si>
    <t>PVD que continúan al servicio de la comunidad</t>
  </si>
  <si>
    <t>Protocolos de bioseguridad para atención en los PVD implementados.</t>
  </si>
  <si>
    <t>Sistema de telefonía VoIP para permitir puestos de trabajo remoto ampliados.</t>
  </si>
  <si>
    <t>Puntos WiFi gratis al servicio de la comunidad.</t>
  </si>
  <si>
    <t>Mujeres empoderadas del uso de las TIC.</t>
  </si>
  <si>
    <t>Personas en situación de discapacidad capacitados en el uso del software (JAWS y ZOOMTEXT) de CONVERTIC.</t>
  </si>
  <si>
    <t>Ciudadanos digitales certificados.</t>
  </si>
  <si>
    <t>Estudiantes sensibilizados en charlas lúdicas que ayudan a prevenir los riesgos de los entornos digitales.</t>
  </si>
  <si>
    <t>Estudiantes capacitados en el uso de internet a través de los PVD.</t>
  </si>
  <si>
    <t>Secretarías TICs creadas.</t>
  </si>
  <si>
    <t>Niñas y niños con habilidades digitales en lenguajes de programación.</t>
  </si>
  <si>
    <t>Trámites totalmente en línea implementados.</t>
  </si>
  <si>
    <t>Trámites parcialmente en línea implementados.</t>
  </si>
  <si>
    <t>Portales web de la entidad integrados al portal único del estado colombiano gov.co.</t>
  </si>
  <si>
    <t>Soluciones tecnológicas implementadas para mejorar la eficiencia interna de la entidad.</t>
  </si>
  <si>
    <t>Ejercicios de apertura de datos para promover la transparencia y la toma de decisiones basadas en información, realizados.</t>
  </si>
  <si>
    <t>Avance en la implementación del Plan Estratégico de Tecnologías de la Información - PETI.</t>
  </si>
  <si>
    <t>Compras públicas haciendo uso de la tienda virtual del estado colombiano realizadas.</t>
  </si>
  <si>
    <t>Diagnósticos de seguridad y privacidad de la información elaborados.</t>
  </si>
  <si>
    <t>Procesos del Sistema de Gestión de Calidad que han implementado la metodología de gestión de riesgos de seguridad de la información.</t>
  </si>
  <si>
    <t>Políticas de seguridad de primer nivel implementadas.</t>
  </si>
  <si>
    <t>Políticas de seguridad de la información de segundo nivel implementadas.</t>
  </si>
  <si>
    <t>Políticas de protección de datos personales implementadas.</t>
  </si>
  <si>
    <t>Políticas públicas digitales formuladas.</t>
  </si>
  <si>
    <t>Espacios de transparencia y acceso a la información pública actualizados en el sitio web institucional.</t>
  </si>
  <si>
    <t>Formaciones a JAC realizadas.</t>
  </si>
  <si>
    <t>Acciones para la inspección vigilancia y control a las JAC para su fortalecimiento realizadas.</t>
  </si>
  <si>
    <t>Formaciones a las Organizaciones de Acción Comunal realizadas.</t>
  </si>
  <si>
    <t>Acciones para el fortalecimiento de las Organizaciones de Acción Comunal realizadas.</t>
  </si>
  <si>
    <t>Mujeres formadas en el proceso de JAC.</t>
  </si>
  <si>
    <t>Ediles/sas formados y acompañados.</t>
  </si>
  <si>
    <t>Semilleros de liderazgo implementados.</t>
  </si>
  <si>
    <t>Jornadas de formación a comités de veeduría ciudadana y control social realizadas.</t>
  </si>
  <si>
    <t>Comités de veeduría ciudadana para proyectos de presupuesto participativo y de ciudad conformados</t>
  </si>
  <si>
    <t>Acciones de descentralización para la gestión territorial realizadas.</t>
  </si>
  <si>
    <t>Planes de desarrollo comunal y corregimental en comunas y corregimientos acompañados.</t>
  </si>
  <si>
    <t>Políticas públicas de participación ciudadana acompañadas en su formulación.</t>
  </si>
  <si>
    <t>Procesos para el fortalecimiento del Consejo Municipal de Participación Ciudadana realizados.</t>
  </si>
  <si>
    <t>Proyectos de presupuesto participativo aprobados.</t>
  </si>
  <si>
    <t>Etapas del proceso de presupuesto participativo realizadas.</t>
  </si>
  <si>
    <t>Mujeres con participación efectiva en el proceso de presupuesto participativo.</t>
  </si>
  <si>
    <t>Rendición de cuentas del proceso de presupuesto participativo realizadas.</t>
  </si>
  <si>
    <t>Estudios para la institucionalización de presupuesto participativo formulados</t>
  </si>
  <si>
    <t>Planes de vida del pueblo Quillasinga, apoyados en su construcción.</t>
  </si>
  <si>
    <t>Acciones de participación del pueblo Indígena Quillasinga y demás pueblos étnicos realizadas.</t>
  </si>
  <si>
    <t>Acciones de interlocución y articulación entre el pueblo Indígena Quillasinga, demás grupos étnicos y las dependencias de la Alcaldía de Pasto realizadas.</t>
  </si>
  <si>
    <t>Acciones institucionales para impulsar el desarrollo integral económico, social y ambiental del pueblo indígena Quillasinga realizadas, en el marco de su autoridad y autonomía.</t>
  </si>
  <si>
    <t>Planes de vida de los otros pueblos étnicos (Afro, Rom, Indígenas) acompañados en su construcción.</t>
  </si>
  <si>
    <t>Acciones de fortalecimiento de la instancia de asuntos étnicos en la Administración Municipal realizadas.</t>
  </si>
  <si>
    <t>Capacitaciones en normatividad a grupos étnicos y dependencias de la Administración Municipal realizadas.</t>
  </si>
  <si>
    <t>Docentes vinculados o traslados para atender el Programa JU</t>
  </si>
  <si>
    <t>EE que implementan la estrategia “ la escuela y la familia”</t>
  </si>
  <si>
    <t>Docentes beneficiados del servicio de fortalecimiento a sus capacidades de acuerdo a los referentes nacionales</t>
  </si>
  <si>
    <t>Implementados planes estratégicos de reactivación integral frente a la pandemia por Coronavirus COVID-19</t>
  </si>
  <si>
    <t>EE Oficiales, Privados, y para el Trabajo y Desarrollo Humano que implementan acciones para garantizar la prestación del servicio educativo en tiempos de pandemia y post pandemia</t>
  </si>
  <si>
    <t>Cobertura neta en transición</t>
  </si>
  <si>
    <t>Analfabetismo</t>
  </si>
  <si>
    <t>Cobertura bruta en transición, primaria y secundaria grados 6, 7, 8, y 9</t>
  </si>
  <si>
    <t>Cobertura bruta en educación media, grados 10 y 11</t>
  </si>
  <si>
    <t>Asistencia Escolar</t>
  </si>
  <si>
    <t>Aprobación en grado sexto</t>
  </si>
  <si>
    <t>Aprobación en grado noveno</t>
  </si>
  <si>
    <t>Aprobación en grado once</t>
  </si>
  <si>
    <t>IE que mejoran la categorización con base en las Pruebas SABER 11</t>
  </si>
  <si>
    <t>EE promoviendo la continuidad en la Cadena de Formación Técnica, Tecnológica, y/o Profesional</t>
  </si>
  <si>
    <t>Estudiantes del sector oficial beneficiados con el Programa de JU escolar</t>
  </si>
  <si>
    <t>Reducción de conflictos de convivencia en los EE</t>
  </si>
  <si>
    <t>Docentes beneficiados del Plan territorial de formación docente</t>
  </si>
  <si>
    <t>Sedes Educativas oficiales con ambientes de aprendizaje dignos, adecuados, inclusivos, y seguros para estudiantes</t>
  </si>
  <si>
    <t>EE beneficiados en el uso de las TIC'S en el trabajo pedagógico</t>
  </si>
  <si>
    <t>Cumplimiento en la gestión de la prestación del servicio educativo</t>
  </si>
  <si>
    <t>Afiliados al SGSSS</t>
  </si>
  <si>
    <t>Cumplimiento de las acciones de inspección y vigilancia a la operatividad de las EPS de Régimen subsidiado y contributivo del Municipio de Pasto, en el marco de la Circular 001/2020 de la Supersalud</t>
  </si>
  <si>
    <t>Cumplimiento en la implementación del Sistema Obligatorio de Garantía de la Calidad - SOGC en IPS.</t>
  </si>
  <si>
    <t>Desarrollo e integración del Sistema de Vigilancia en Salud Pública - SVSP, al sistema de vigilancia y control sanitario e inspección vigilancia y control del SGSSS</t>
  </si>
  <si>
    <t>Mortalidad materna evitable por 100.000 nacidos vivos</t>
  </si>
  <si>
    <t>Fecundidad específica en mujeres en edad fértil entre los 15 a 19 años por 1.000 Mujeres en Edad Fértil</t>
  </si>
  <si>
    <t>Mortalidad por cáncer de cuello uterino por 100.000 mujeres</t>
  </si>
  <si>
    <t>Incidencia violencias de Genero x 100.000 habitantes</t>
  </si>
  <si>
    <t>Mortalidad por lesiones autoinflingidas intencionalmente x 100.000 habitantes</t>
  </si>
  <si>
    <t>Mortalidad ajustada por trastornos mentales y del comportamiento x 100.000 habitantes</t>
  </si>
  <si>
    <t>Mortalidad en menores de 5 años por 100.000 niños menores de 5 años que incluya mortalidad asociada por Pandemia COVID-19</t>
  </si>
  <si>
    <t>Adopción y adaptación de los modelos de atención a la prestación de servicios de salud y demás servicios sociales para poblaciones vulnerables en IPS priorizadas</t>
  </si>
  <si>
    <t>Mortalidad por enfermedades crónicas por cada 100.000 habitantes</t>
  </si>
  <si>
    <t>Mortalidad de niños, niñas menores de 5 años asociadas a la desnutrición / 100.000 niños, niñas menores de 5 años</t>
  </si>
  <si>
    <t>Lactancia materna exclusiva en menores de seis meses.</t>
  </si>
  <si>
    <t>Nacidos vivos con bajo peso al nacer</t>
  </si>
  <si>
    <t>Vacunación con esquema completo para la edad, según DANE 2018</t>
  </si>
  <si>
    <t>Tratamientos exitosos en personas con tuberculosis en todas sus formas</t>
  </si>
  <si>
    <t>Instituciones de salud con capacidad de respuesta ante situaciones de emergencias y desastres</t>
  </si>
  <si>
    <t>Establecimientos con intervención en los factores de riesgo sanitario, de acuerdo al reporte de Enfermedades Transmitidas por Alimentos ETAS del Municipio.</t>
  </si>
  <si>
    <t>Establecimientos de interés sanitario priorizados, inspeccionados, vigilados y controlados, clasificados bajo enfoque de riesgo</t>
  </si>
  <si>
    <t>Vigilancia a las personas prestadoras, sobre la calidad del agua para consumo humano en las zonas urbana y rural</t>
  </si>
  <si>
    <t>Visitas de Inspección y vigilancia a sistemas de abastecimiento de agua y plantas de tratamiento</t>
  </si>
  <si>
    <t>Casos de circulación del virus de la rabia en caninos y felinos</t>
  </si>
  <si>
    <t>Dimensiones de Salud Pública con procesos de gestión integrados para el mejoramiento de la salud individual y colectiva en el marco del Modelo de Acción Integral Territorial y la Política Pública de Salud Colectiva</t>
  </si>
  <si>
    <t>Ajuste del sistema de información de salud</t>
  </si>
  <si>
    <t>Retraso en talla en menores de 5 años</t>
  </si>
  <si>
    <t>Familias en situación de vulnerabilidad priorizadas por la SBS con niños entre 6 y 12 años con estado nutricional mejorado.</t>
  </si>
  <si>
    <t>Mujeres víctimas o en riesgo de violencias basadas en género canalizadas por la Secretaría MOSIG atendidas</t>
  </si>
  <si>
    <t>Personas formadas y empoderadas con enfoque de género canalizadas por la Secretaría MOSIG</t>
  </si>
  <si>
    <t>Implementación de la estrategia para la transversalización del enfoque de género en articulación a la agenda 2030</t>
  </si>
  <si>
    <t>Personas con orientaciones sexuales e identidades de género diversas- población LGBTI víctimas o en riesgo de VBG y violencias basadas en orientaciones sexuales e identidades de género diversas VBOSIGD atendidas canalizadas por la Secretaría MOSIG</t>
  </si>
  <si>
    <t>Personas formadas y empoderadas con enfoque de género y diversidad sexual canalizadas por la Secretaría MOSIG</t>
  </si>
  <si>
    <t>Población joven beneficiada de las oportunidades ofertadas con enfoque diferencial, de género y étnico - para la promoción y prevención.</t>
  </si>
  <si>
    <t>Niños y niñas de primera infancia atendidos integralmente en los CDI - Nidos Nutrir</t>
  </si>
  <si>
    <t>Niños, niñas y adolescentes trabajadores infantiles registrados en plataforma SIRITI del Ministerio de Trabajo</t>
  </si>
  <si>
    <t>Familias atendidas de forma diferencial en el programa Recuperando mi Hogar</t>
  </si>
  <si>
    <t>Convenios interadministrativos firmados, para la operatividad de los Programas Nacionales ejecutados en el municipio de Pasto (Más Familias en Acción, Jóvenes en Acción).</t>
  </si>
  <si>
    <t>Población adulta mayor vinculada a los programas de atención psicosocial, promoción y prevención en los centros vida</t>
  </si>
  <si>
    <t>Población habitante de calle atendida en programas de atención social.</t>
  </si>
  <si>
    <t>Población con discapacidad atendida en programas sociales.</t>
  </si>
  <si>
    <t>Atención de población víctima del conflicto x 10.000 habitantes</t>
  </si>
  <si>
    <t>Población estrato 1 beneficiada con el mínimo vital de agua potable.</t>
  </si>
  <si>
    <t>Cobertura de acueducto en el sector urbano.</t>
  </si>
  <si>
    <t>Cobertura de alcantarillado sector urbano</t>
  </si>
  <si>
    <t>Cumplimiento del Plan de Saneamiento y Manejo de Vertimientos PSMV (sector Urbano)</t>
  </si>
  <si>
    <t>Cobertura de acueducto rural.</t>
  </si>
  <si>
    <t>Sistemas de acueducto con índice de Calidad de agua (IRCA) rural alto e inviable</t>
  </si>
  <si>
    <t>Cobertura de alcantarillado rural.</t>
  </si>
  <si>
    <t>Población beneficiada con el subsidio de acueducto alcantarillado y aseo</t>
  </si>
  <si>
    <t>Plástico contabilizado aprovechado</t>
  </si>
  <si>
    <t>Manejo integral de las toneladas /día de residuos sólidos.</t>
  </si>
  <si>
    <t>Residuos sólidos aprovechables</t>
  </si>
  <si>
    <t>Puntos críticos atendidos de recolección de escombros con disposición final.</t>
  </si>
  <si>
    <t>Cobertura de prestación de servicio de aseo en la zona rural</t>
  </si>
  <si>
    <t>Manifestaciones de los patrimonios culturales reconocidos, apropiados y protegidos</t>
  </si>
  <si>
    <t>Apoyo e impulso para la realización del Carnaval de Negros y Blancos</t>
  </si>
  <si>
    <t>Resguardos y comunidades indígenas legalmente constituidos, fortalecidos en saber tradicional, conservación de lugares sagrados, medicina ancestral y en sus fiestas ancestrales sagradas y cósmicas.</t>
  </si>
  <si>
    <t>Implementación del Programa de Beneficios Económicos Periódicos - BEPS</t>
  </si>
  <si>
    <t>Intervención de espacios culturales</t>
  </si>
  <si>
    <t>Apropiación de artes y oficios de Pasto</t>
  </si>
  <si>
    <t>Población beneficiaria del proyecto de fomento de lectura, escritura y oralidad, atendida</t>
  </si>
  <si>
    <t>Avance de la implementación del plan de estímulos</t>
  </si>
  <si>
    <t>Implementación de emprendimientos, industria cultural y economía naranja</t>
  </si>
  <si>
    <t>Eventos culturales fortalecidos y promocionados</t>
  </si>
  <si>
    <t>Políticas públicas implementadas</t>
  </si>
  <si>
    <t>Personas impactadas mediante formación en cultura ciudadana, en IE públicas y privadas; organizaciones sociales rurales y en el espacio público del municipio de Pasto</t>
  </si>
  <si>
    <t>Modelo de Cultura participativa, desarrollado.</t>
  </si>
  <si>
    <t>Población con enfoque diferencial impactada, por el Plan de Cultura Ciudadana.</t>
  </si>
  <si>
    <t>Implementación del eje de valoración, protección y uso social responsable del medio ambiente dentro de la política pública de cultura ciudadana</t>
  </si>
  <si>
    <t>Avance en la construcción del plan de Interacciones ciudadanas, en el espacio público, movilidad activa y sostenible</t>
  </si>
  <si>
    <t>Iniciativas para la paz y la convivencia, desarrolladas por la ciudadanía en el territorio.</t>
  </si>
  <si>
    <t>Habitantes del Municipio, que identifican el valor del cumplimiento de las normas sociales y de los acuerdos ciudadanos.</t>
  </si>
  <si>
    <t>Personas impactadas, a partir de la interiorización de la Cultura de la Legalidad</t>
  </si>
  <si>
    <t>Cumplimiento de las acciones realizadas para impactar en el bienestar de los habitantes del municipio de Pasto, frente a la pandemia por el COVID-19.</t>
  </si>
  <si>
    <t>Organizaciones (organizaciones sociales, comunitarias; colectivos ciudadanos, ONGS,) apoyadas por la secretaría en la formulación y/o gestión de proyectos</t>
  </si>
  <si>
    <t>Clubes legalmente constituidos en Pasto Deporte</t>
  </si>
  <si>
    <t>Habitantes que ha mejorado su condición de vida en salud física y mental</t>
  </si>
  <si>
    <t>Docentes de educación física cualificados que apoyan los juegos “Supérate Intercolegiado”</t>
  </si>
  <si>
    <t>Población beneficiada y comprometida con las acciones deportivas y recreativas institucionales</t>
  </si>
  <si>
    <t>Implementación de planes estratégico s de reactivació n integral frente a la pandemia por Coronaviru s COVID- 19</t>
  </si>
  <si>
    <t>Implement ación de planes estratégico s de reactivació n integral frente a la pandemia por Coronaviru s COVID- 19</t>
  </si>
  <si>
    <t>Fortalecimiento del sector empresarial y de emprendimiento.</t>
  </si>
  <si>
    <t>Desempleo disminuido</t>
  </si>
  <si>
    <t>informalidad</t>
  </si>
  <si>
    <t>Satisfacción de usuarios de plazas de mercado.</t>
  </si>
  <si>
    <t>Satisfacción de comerciante de ferias de ganado.</t>
  </si>
  <si>
    <t>Satisfacción sobre movilidad segura y eficiente</t>
  </si>
  <si>
    <t>Usuarios satisfechos con los servicios prestados del Sistema Estratégico de Transporte Público SETP</t>
  </si>
  <si>
    <t>Siniestros viales</t>
  </si>
  <si>
    <t>Morbilidad por siniestro viales</t>
  </si>
  <si>
    <t>Usuarios que utilizan medios de transporte no motorizados</t>
  </si>
  <si>
    <t>Alumbrado público, mejorado</t>
  </si>
  <si>
    <t>Implementación de planes estratégicos de reactivación integral frente a la pandemia por Coronavirus COVID-19</t>
  </si>
  <si>
    <t>Líderes gestores de procesos de sostenibilida d ambiental territorial fortalecidos</t>
  </si>
  <si>
    <t>Comunidad educativa con cultura ambiental.</t>
  </si>
  <si>
    <t>Procesos de gestión ambiental municipal implementa dos</t>
  </si>
  <si>
    <t>Ecosistemas estratégicos conservados y/o recuperados</t>
  </si>
  <si>
    <t>Areas protegidas acompañad as</t>
  </si>
  <si>
    <t>Identificació n de la huella ecológica per cápita</t>
  </si>
  <si>
    <t>Identificación de la huella ecológica per cápita</t>
  </si>
  <si>
    <t>Población involucrada en acciones de mitigación y adaptación al cambio climático.</t>
  </si>
  <si>
    <t>Cobertura en atención de animales.</t>
  </si>
  <si>
    <t>Implementación de la política pública de bienestar animal</t>
  </si>
  <si>
    <t>Implementación de planes estratégicos de reactivación integral frente a la pandemia por COVID-19</t>
  </si>
  <si>
    <t>Homicidios por cada 100.000 habitantes.</t>
  </si>
  <si>
    <t>Lesiones personales por cada 100.000 habitantes.</t>
  </si>
  <si>
    <t>Hurtos por cada 100.000 habitantes.</t>
  </si>
  <si>
    <t xml:space="preserve">Establecimientos de comercio que cumplen con la Ley 1801 de 2016, otras que sean complementarias y/o modificatorias.
</t>
  </si>
  <si>
    <t>Acciones urbanísticas y ambientales que cumplen con la ley 1801 de 2016, otras que sean complementaria s y/o
modificatorias</t>
  </si>
  <si>
    <t>Estrategias para la convivencia ciudadana implementadas</t>
  </si>
  <si>
    <t>Convivencia ciudadana implementadas</t>
  </si>
  <si>
    <t xml:space="preserve">Niños, niñas y adolescentes protegidos por las disposiciones que la Administración contemple bajo la expedición de actos administrativos
</t>
  </si>
  <si>
    <t>Población con acceso a la justicia.</t>
  </si>
  <si>
    <t>Niños, niñas y adolescente en el contexto de violencia intrafamiliar.</t>
  </si>
  <si>
    <t>Atención a niños, niñas y Adolescente en el contexto de Sistema de Responsabilidad Penal para adolescentes.</t>
  </si>
  <si>
    <t>Población beneficiada con obras de infraestruct ura vial.</t>
  </si>
  <si>
    <t>Población beneficiada con obras de escenarios culturales.</t>
  </si>
  <si>
    <t>Población beneficiada con obras de infraestruct ura deportiva.</t>
  </si>
  <si>
    <t>Recaudo de la contribució n de valorización.</t>
  </si>
  <si>
    <t>Población beneficiada con obras de infraestruct ura eléctrica.</t>
  </si>
  <si>
    <t>Ciudad monitoreada ante eventos sísmicos.</t>
  </si>
  <si>
    <t>Entidades que conforman el Consejo Municipal para la Gestión de riesgo de Desastres - CMGRD que conocen los estudios elaborados para gestionar el riesgo de desastres en el Municipio.</t>
  </si>
  <si>
    <t>Población del municipio con mayor conocimiento y sensibilización en GIRD.</t>
  </si>
  <si>
    <t>Inmuebles del municipio de Pasto que cuentan con un sistema de protección financiera ante desastres.</t>
  </si>
  <si>
    <t>Ampliación del sistema de alerta temprana ante inundaciones.</t>
  </si>
  <si>
    <t>Nuevas obras para reducir o mitigar el riesgo de desastres.</t>
  </si>
  <si>
    <t>Fortalecimiento de las capacidades de respuesta ante desastres.</t>
  </si>
  <si>
    <t>Comunas con comités de ayuda mutua conformados y operando.</t>
  </si>
  <si>
    <t>Corregimientos con comités de ayuda mutua conformados y operando.</t>
  </si>
  <si>
    <t>Riesgo actualizado.</t>
  </si>
  <si>
    <t>Población del municipio de Pasto que participa en simulacros de evacuación y está informada sobre medidas de protección.</t>
  </si>
  <si>
    <t>Incidentes reportados que son atendidos oportunamente.</t>
  </si>
  <si>
    <t>Ejecución del Plan de Desarrollo Municipal.</t>
  </si>
  <si>
    <t>Recaudo de impuestos municipales.</t>
  </si>
  <si>
    <t>Cartera recuperada.</t>
  </si>
  <si>
    <t>Ingresos obtenidos por cooperación internacional.</t>
  </si>
  <si>
    <t>Procesos de contratación adjudicados.</t>
  </si>
  <si>
    <t>Riesgos por daño antijurídico.</t>
  </si>
  <si>
    <t>Provisiones económicas por pago frente a condenas.</t>
  </si>
  <si>
    <t>Disminución de procesos disciplinarios.</t>
  </si>
  <si>
    <t>Cumplimiento de objetivos específicos del POT.</t>
  </si>
  <si>
    <t>Avance en la adopción e implementaci ón del catastro multipropósit o rural y urbano para el Municipio de Pasto.</t>
  </si>
  <si>
    <t>Articulación de la estructura urbana con las vías nacionales.</t>
  </si>
  <si>
    <t>Disminución de conflictos sociales en espacios públicos.</t>
  </si>
  <si>
    <t>Ocupantes que liberan espacio público no vial.</t>
  </si>
  <si>
    <t>Población registrada en el instrumento de focalización SISBEN.</t>
  </si>
  <si>
    <t>Bienes inmuebles, bienes muebles, equipos y activos fijos inventariados y avaluados.</t>
  </si>
  <si>
    <t>Implementaci ón del Sistema de Gestión Documental.</t>
  </si>
  <si>
    <t>Percepción ciudadana frente a servicios.</t>
  </si>
  <si>
    <t>Implementaci ón de la estratégica de comunicación pública.</t>
  </si>
  <si>
    <t>Población rural beneficiada con ampliación de cobertura celular.</t>
  </si>
  <si>
    <t>Población beneficiada de los servicios ofrecidos por los PVD.</t>
  </si>
  <si>
    <t>JAC, ASOJAC, JAL y comités de veeduría y control social beneficiados con bienes y servicios suministrados por la Administración Municipal</t>
  </si>
  <si>
    <t>Comunas y corregimiento que participan en jornadas de interlocución institucional.</t>
  </si>
  <si>
    <t>Proceso de presupuesto participativo Implementado y ejecutado</t>
  </si>
  <si>
    <t>Población indígena Quillasinga beneficiada por bienes y servicios ofertados por el municipio.</t>
  </si>
  <si>
    <t>Población étnica beneficiada por bienes y servicios ofertados por el municipio</t>
  </si>
  <si>
    <t>Grupos étnicos y dependencias de la Administración Municipal con conocimientos adquiridos en normatividad de grupos étnicos.</t>
  </si>
  <si>
    <t xml:space="preserve">Indicador de Producto
Plan de Desarrollo Municipal “Pasto la Gran Capital”2020-2023
</t>
  </si>
  <si>
    <t xml:space="preserve">Productos
Plan de Desarrollo Municipal “Pasto la Gran Capital”2020-2023
</t>
  </si>
  <si>
    <t>Programacion metas de producto año 2020</t>
  </si>
  <si>
    <t>Programacion metas de producto año 2021</t>
  </si>
  <si>
    <t>Programacion metas de producto año 2022</t>
  </si>
  <si>
    <t>Programacion metas de producto año 2023</t>
  </si>
  <si>
    <t>Programacion metas de resultado año 2020</t>
  </si>
  <si>
    <t>Programacion metas de resultado año 2021</t>
  </si>
  <si>
    <t>Programacion metas de resultado año 2022</t>
  </si>
  <si>
    <t>Programacion metas de resultado año 2023</t>
  </si>
  <si>
    <r>
      <t xml:space="preserve">Orientación de la meta de producto            </t>
    </r>
    <r>
      <rPr>
        <b/>
        <sz val="11"/>
        <color rgb="FFFF0000"/>
        <rFont val="Calibri"/>
        <family val="2"/>
        <scheme val="minor"/>
      </rPr>
      <t xml:space="preserve"> (incremento - mantenimiento- reducción)</t>
    </r>
  </si>
  <si>
    <r>
      <t xml:space="preserve">Orientación del  indicador </t>
    </r>
    <r>
      <rPr>
        <b/>
        <sz val="11"/>
        <color rgb="FFFF0000"/>
        <rFont val="Calibri"/>
        <family val="2"/>
        <scheme val="minor"/>
      </rPr>
      <t xml:space="preserve"> (Incremento, mantenimiento o reduccion) </t>
    </r>
  </si>
  <si>
    <t>Descripción indicador de resultado</t>
  </si>
  <si>
    <t>Indicador de resultado</t>
  </si>
  <si>
    <t xml:space="preserve"> Total 2020 (miles)</t>
  </si>
  <si>
    <t>Subsecretaría de Sistemas de Información</t>
  </si>
  <si>
    <t xml:space="preserve">Programa </t>
  </si>
  <si>
    <t>Pasto resilien te frente al Covid-19 desde la dimens ión económica</t>
  </si>
  <si>
    <t xml:space="preserve">Incremento </t>
  </si>
  <si>
    <t>NP</t>
  </si>
  <si>
    <t xml:space="preserve">NP </t>
  </si>
  <si>
    <t>Documentos de lineamiento Técnico</t>
  </si>
  <si>
    <t>0402018</t>
  </si>
  <si>
    <t>Documentos de Lineamientos técnicos realizado </t>
  </si>
  <si>
    <t>Servicio de adopción y seguimiento de acciones y medidas especiales</t>
  </si>
  <si>
    <t>1903015</t>
  </si>
  <si>
    <t>acciones y medidas especiales ejecutadas</t>
  </si>
  <si>
    <t>Documentos de planeación</t>
  </si>
  <si>
    <t>2301004</t>
  </si>
  <si>
    <t>Documentos de planeación elaborados</t>
  </si>
  <si>
    <t>Servicio de apoyo para la elaboración de Documentos de planeación para Centros de Ciencia</t>
  </si>
  <si>
    <t>3904010</t>
  </si>
  <si>
    <t xml:space="preserve">Documentos de planeación de Centros de Ciencia elaborados y ejecutados </t>
  </si>
  <si>
    <t>Servicio de acondicionamiento de ambientes de aprendizaje</t>
  </si>
  <si>
    <t>Ambientes de aprendizaje en funcionamiento</t>
  </si>
  <si>
    <t>Servicio de inspección, vigilancia y control del sector educativo</t>
  </si>
  <si>
    <t>Instituciones educativas con inspección, vigilancia y control del sector educativo</t>
  </si>
  <si>
    <t>2201014</t>
  </si>
  <si>
    <t>Instituciones capacitadas en aspectos técnicos y normativos de la  Educación para el Trabajo y Desarrollo Humano- ETDH</t>
  </si>
  <si>
    <t>Servicios de evaluación de las estrategias de calidad educativa para los niveles de preescolar, básica y media</t>
  </si>
  <si>
    <t>Estrategias de calidad evaluadas</t>
  </si>
  <si>
    <t>Servicio de formación por ciclos lectivos especiales integrados</t>
  </si>
  <si>
    <t>2201031</t>
  </si>
  <si>
    <t>Personas beneficiarias de ciclos lectivos especiales integrados</t>
  </si>
  <si>
    <t>Servicio de apoyo a la permanencia con alimentación escolar</t>
  </si>
  <si>
    <t>Beneficiarios de la alimentación escolar</t>
  </si>
  <si>
    <t>Servicio de fomento para el acceso a la educación inicial, preescolar, básica y media.</t>
  </si>
  <si>
    <t>4101031</t>
  </si>
  <si>
    <t xml:space="preserve">Personas víctimas del conflicto con estrategias de fomento para el acceso a la educación inicial, preescolar, básica y media. </t>
  </si>
  <si>
    <t>Servicio educación formal por modelos educativos flexibles</t>
  </si>
  <si>
    <t>2201030</t>
  </si>
  <si>
    <t>Beneficiarios atendidos con modelos educativos flexibles</t>
  </si>
  <si>
    <t>Servicio de apoyo a la permanencia con transporte escolar</t>
  </si>
  <si>
    <t>2201029</t>
  </si>
  <si>
    <t>Beneficiarios de transporte escolar</t>
  </si>
  <si>
    <t>Servicio de apoyo para la implementación de la estrategia educativa del sistema de responsabilidad penal para adolescentes</t>
  </si>
  <si>
    <t>2201055</t>
  </si>
  <si>
    <t>Entidades Territoriales certificadas con asistencia técnica para el fortalecimiento de la estrategia educativa del sistema de responsabilidad penal para adolescentes</t>
  </si>
  <si>
    <t>Servicio de desarrollo de contenidos educativos para la educación inicial, preescolar, básica y media</t>
  </si>
  <si>
    <t>2201036</t>
  </si>
  <si>
    <t xml:space="preserve">Contenidos educativos para la educación inicial, preescolar, básica y media producidos </t>
  </si>
  <si>
    <t>Servicio de apoyo a proyectos pedagógicos productivos</t>
  </si>
  <si>
    <t>2201061</t>
  </si>
  <si>
    <t>Proyectos apoyados</t>
  </si>
  <si>
    <t>Servicio de acompañamiento para el desarrollo de modelos educativos interculturales</t>
  </si>
  <si>
    <t>2201056</t>
  </si>
  <si>
    <t>Modelos educativos acompañados</t>
  </si>
  <si>
    <t>Servicio educativos de promoción del bilingüismo</t>
  </si>
  <si>
    <t>2202018</t>
  </si>
  <si>
    <t>Instituciones de educación superior o terciaria fortalecidas en competencias comunicativas en idiomas extranjeros</t>
  </si>
  <si>
    <t>Servicio de educación formal en el marco de la información y el conocimiento ambiental</t>
  </si>
  <si>
    <t>3204010</t>
  </si>
  <si>
    <t xml:space="preserve">Trabajadores formados en educación formal </t>
  </si>
  <si>
    <t>Servicio de asistencia técnica en asuntos de gestión de bibliotecas públicas y lectura.</t>
  </si>
  <si>
    <t>3301065</t>
  </si>
  <si>
    <t>Asistencias técnicas en asuntos de gestión de bibliotecas públicas y lectura realizadas</t>
  </si>
  <si>
    <t>Servicio de educación para el trabajo en emprendimiento</t>
  </si>
  <si>
    <t>3602011</t>
  </si>
  <si>
    <t xml:space="preserve">cupos en proceso de formación complementaria del programa jóvenes rurales emprendedores </t>
  </si>
  <si>
    <t>capacitaciones para la formación en el emprendimiento y el empresarismo ofrecidas</t>
  </si>
  <si>
    <t>Servicio de fomento para la permanencia en programas de educación formal</t>
  </si>
  <si>
    <t>Entidades territoriales certificadas con operación de sus planes de implementación progresiva</t>
  </si>
  <si>
    <t>Infraestructura educativa construida</t>
  </si>
  <si>
    <t xml:space="preserve">Sedes educativas nuevas construidas </t>
  </si>
  <si>
    <t>Servicio de docencia escolar</t>
  </si>
  <si>
    <t>2201038</t>
  </si>
  <si>
    <t>Docentes del nivel inicial, preescolar, básica o media contratados</t>
  </si>
  <si>
    <t>Servicio de fortalecimiento a las capacidades de los docentes y agentes educativos en educación inicial o preescolar de acuerdo a los referentes nacionales</t>
  </si>
  <si>
    <t>2201010</t>
  </si>
  <si>
    <t>Docentes y agentes educativos beneficiarios de Servicio de fortalecimiento a sus capacidades de acuerdo a los referentes nacionales</t>
  </si>
  <si>
    <t>Servicio de fortalecimiento a las capacidades de los docentes de educación preescolar, básica y media</t>
  </si>
  <si>
    <t>2201009</t>
  </si>
  <si>
    <t>Docentes de educación inicial, preescolar, básica y media beneficiados con estrategias de mejoramiento de sus capacidades</t>
  </si>
  <si>
    <t>Infraestructura educativa mejorada</t>
  </si>
  <si>
    <t>2201052</t>
  </si>
  <si>
    <t xml:space="preserve">Sedes educativas mejoradas </t>
  </si>
  <si>
    <t>Infraestructura educativa dotada</t>
  </si>
  <si>
    <t>2201069</t>
  </si>
  <si>
    <t>Sedes dotadas</t>
  </si>
  <si>
    <t>Servicio de asistencia técnica y jurídica en saneamiento y titulación de predios</t>
  </si>
  <si>
    <t>4001001</t>
  </si>
  <si>
    <t>Entidades territoriales asistidas técnica y jurídicamente</t>
  </si>
  <si>
    <t>Servicio de gestión de riesgos y desastres en establecimientos educativos</t>
  </si>
  <si>
    <t>2201068</t>
  </si>
  <si>
    <t>Establecimientos educativos con acciones de gestión del riesgo implementadas</t>
  </si>
  <si>
    <t>Servicio de acceso y uso de Tecnologías de la Información y las Comunicaciones</t>
  </si>
  <si>
    <t>2301024</t>
  </si>
  <si>
    <t>Soluciones de conectividad en instituciones públicas instaladas</t>
  </si>
  <si>
    <t>Servicio de asistencia técnica en asuntos de gestión documental</t>
  </si>
  <si>
    <t>3302046</t>
  </si>
  <si>
    <t>Asistencias técnicas en gestión documental a entidades realizadas</t>
  </si>
  <si>
    <t>Documentos normativos</t>
  </si>
  <si>
    <t>2201004</t>
  </si>
  <si>
    <t>Documentos normativos para la educación inicial, preescolar, básica y media expedidos</t>
  </si>
  <si>
    <t>Servicio de educación informal en Inspección, Vigilancia y Control en normas laborales y de seguridad social y de salud en el trabajo</t>
  </si>
  <si>
    <t>3604013</t>
  </si>
  <si>
    <t>Eventos de formación realizados</t>
  </si>
  <si>
    <t>incremento</t>
  </si>
  <si>
    <t>Servicio de promoción de actividades culturales</t>
  </si>
  <si>
    <t>Eventos de promoción de actividades culturales realizados</t>
  </si>
  <si>
    <t>Servicio de gestión de oferta social para la población vulnerable</t>
  </si>
  <si>
    <t>Mecanismos de articulación implementados para la gestión de oferta social</t>
  </si>
  <si>
    <t>Documentos de política</t>
  </si>
  <si>
    <t>Documentos de política elaborados</t>
  </si>
  <si>
    <t>Servicio de educación informal</t>
  </si>
  <si>
    <t>Personas beneficiadas con procesos de formación informal</t>
  </si>
  <si>
    <t>Servicio de diseño de metodologías, instrumentos y estrategias de inspección, vigilancia y control</t>
  </si>
  <si>
    <t xml:space="preserve">Metodologías instrumentos y políticas de Inspección Vigilancia y Control diseñadas </t>
  </si>
  <si>
    <t>Servicio de promoción a la participación ciudadana</t>
  </si>
  <si>
    <t>Iniciativas para la promoción de la participación ciudadana implementada.</t>
  </si>
  <si>
    <t>Servicio de información actualizado</t>
  </si>
  <si>
    <t>Sistemas de información actualizados</t>
  </si>
  <si>
    <t>Servicio de apoyo para la organización y la participación del sector artístico, cultural y la ciudadanía</t>
  </si>
  <si>
    <t>Encuentros realizados</t>
  </si>
  <si>
    <t>Servicios de apoyo para el fortalecimiento de procesos de intercambio y transferencia del conocimiento</t>
  </si>
  <si>
    <t>3904020</t>
  </si>
  <si>
    <t>Metodologías pedagógicas para el fomento de la ciencia, la tecnología y la innovación implementadas</t>
  </si>
  <si>
    <t>Escuelas territoriales de convivencia ciudadana construidas</t>
  </si>
  <si>
    <t>4501003</t>
  </si>
  <si>
    <t>Escuelas territoriales de convivencia creadas en las regiones</t>
  </si>
  <si>
    <t>Servicios de apoyo a la implementación de modelos de innovación educativa</t>
  </si>
  <si>
    <t>2201047</t>
  </si>
  <si>
    <t xml:space="preserve">Establecimientos educativos apoyados para la  implementación de modelos de innovación educativa </t>
  </si>
  <si>
    <t>Servicio de fortalecimiento de capacidades locales</t>
  </si>
  <si>
    <t>1702037</t>
  </si>
  <si>
    <t>Grupos fortalecidos</t>
  </si>
  <si>
    <t>Servicio de divulgación y socialización</t>
  </si>
  <si>
    <t>1707069</t>
  </si>
  <si>
    <t>Eventos realizados</t>
  </si>
  <si>
    <t>Servicio de promoción de la participación ciudadana para el fomento del diálogo con el Estado</t>
  </si>
  <si>
    <t>2302041</t>
  </si>
  <si>
    <t>Ejercicios de participación ciudadana realizados</t>
  </si>
  <si>
    <t>Servicio de promoción de convivencia y no repetición</t>
  </si>
  <si>
    <t>4501004</t>
  </si>
  <si>
    <t>Iniciativas para la promoción de la convivencia implementadas</t>
  </si>
  <si>
    <t>Espacio publico adecuado</t>
  </si>
  <si>
    <t>4002020</t>
  </si>
  <si>
    <t>Servicio de divulgación de la información en gestión del cambio climático para un desarrollo bajo en carbono y resili</t>
  </si>
  <si>
    <t xml:space="preserve">Campañas de información en gestión de cambio climático realizadas </t>
  </si>
  <si>
    <t>Servicio de educación para el trabajo en el marco de la información y el conocimiento ambiental</t>
  </si>
  <si>
    <t>Alianzas estratégicas ambientales realizadas</t>
  </si>
  <si>
    <t>Documentos de lineamientos técnicos para mejorar la calidad ambiental de las áreas urbanas</t>
  </si>
  <si>
    <t>3201013</t>
  </si>
  <si>
    <t>Documentos de lineamientos técnicos para para mejorar la calidad ambiental de las áreas urbanas elaborados</t>
  </si>
  <si>
    <t>Servicio de control y vigilancia al tráfico ilegal de especies</t>
  </si>
  <si>
    <t>3202007</t>
  </si>
  <si>
    <t>Operativos de control y vigilancia realizados</t>
  </si>
  <si>
    <t>Servicio de sensibilización a los actores viales</t>
  </si>
  <si>
    <t>2409023</t>
  </si>
  <si>
    <t>Personas sensibilizadas</t>
  </si>
  <si>
    <t>Servicio de organización de eventos recreativos comunitarios</t>
  </si>
  <si>
    <t>Personas atendidas por los programas de recreación, deporte social comunitario, actividad física y aprovechamiento del tiempo libre</t>
  </si>
  <si>
    <t>Servicio de salvaguardia al patrimonio inmaterial</t>
  </si>
  <si>
    <t>Procesos de salvaguardia efectiva del patrimonio inmaterial realizados</t>
  </si>
  <si>
    <t>Servicio de promoción al consumo</t>
  </si>
  <si>
    <t>1709107</t>
  </si>
  <si>
    <t>Cadenas productivas apoyadas con servicio de promoción al consumo</t>
  </si>
  <si>
    <t>Servicio de información implementado</t>
  </si>
  <si>
    <t>Sistemas de información implementados</t>
  </si>
  <si>
    <t>Contenidos digitales</t>
  </si>
  <si>
    <t>Contenidos digitales publicados</t>
  </si>
  <si>
    <t>Servicio de promoción para el emprendimiento</t>
  </si>
  <si>
    <t>Acciones de promocion y difusion realizadas</t>
  </si>
  <si>
    <t>Servicio de mantenimiento de infraestructura cultural</t>
  </si>
  <si>
    <t>Infraestructura cultural intervenida</t>
  </si>
  <si>
    <t>Servicio de educación informal al sector artístico y cultural</t>
  </si>
  <si>
    <t>Personas capacitadas</t>
  </si>
  <si>
    <t>Bibliotecas adecuadas</t>
  </si>
  <si>
    <t>Servicio de divulgación y publicaciones</t>
  </si>
  <si>
    <t>Publicaciones realizadas</t>
  </si>
  <si>
    <t>Servicio de fomento para el acceso de la oferta cultural</t>
  </si>
  <si>
    <t>Personas beneficiadas</t>
  </si>
  <si>
    <t>Servicio de asistencia técnica en el fortalecimiento de los consejeros de cultura</t>
  </si>
  <si>
    <t>Personas asistidas técnicamente</t>
  </si>
  <si>
    <t>0.5</t>
  </si>
  <si>
    <t>0.25</t>
  </si>
  <si>
    <t>Beneficiarios de la oferta social atendidos</t>
  </si>
  <si>
    <t>Servicio de divulgación para la aplicación del enfoque de género</t>
  </si>
  <si>
    <t>Servicio de educación para el trabajo a la población vulnerable</t>
  </si>
  <si>
    <t>Personas inscritas</t>
  </si>
  <si>
    <t>Documentos de lineamientos técnicos</t>
  </si>
  <si>
    <t>Documentos de lineamientos técnicos realizados</t>
  </si>
  <si>
    <t>Beneficiarios potenciales para quienes se gestiona la oferta social</t>
  </si>
  <si>
    <t>Documentos de investigación</t>
  </si>
  <si>
    <t>Documentos de investigación elaborados</t>
  </si>
  <si>
    <t>Rendicion de cuentas realizadas</t>
  </si>
  <si>
    <t>&lt;26,20</t>
  </si>
  <si>
    <t>&lt;26,18</t>
  </si>
  <si>
    <t>&lt;26,16</t>
  </si>
  <si>
    <t>Servicio de acueducto</t>
  </si>
  <si>
    <t>4003009</t>
  </si>
  <si>
    <t>Usuarios conectados a la red de servicio de acueducto</t>
  </si>
  <si>
    <t>Acueductos construidos</t>
  </si>
  <si>
    <t>4003015</t>
  </si>
  <si>
    <t>Red de distribución construida</t>
  </si>
  <si>
    <t>Servicio de alcantarillado</t>
  </si>
  <si>
    <t>4003014</t>
  </si>
  <si>
    <t>Usuarios conectados a la red de servicio de alcantarillado</t>
  </si>
  <si>
    <t>Alcantarillados construidos</t>
  </si>
  <si>
    <t>4003018</t>
  </si>
  <si>
    <t>Alcantarillados optimizados</t>
  </si>
  <si>
    <t>Acueductos optimizados</t>
  </si>
  <si>
    <t>4003017</t>
  </si>
  <si>
    <t>Estaciones hidrológicas mejoradas</t>
  </si>
  <si>
    <t>3203015</t>
  </si>
  <si>
    <t xml:space="preserve">Estaciones hidrológicas mejoradas </t>
  </si>
  <si>
    <t>Servicios de educación informal en agua potable y saneamiento básico</t>
  </si>
  <si>
    <t>4003028</t>
  </si>
  <si>
    <t xml:space="preserve"> </t>
  </si>
  <si>
    <t>Servicio de organización de eventos deportivos comunitarios</t>
  </si>
  <si>
    <t>Eventos deportivos comunitarios realizados</t>
  </si>
  <si>
    <t>Servicio de promoción de la actividad física, la recreación y el deporte</t>
  </si>
  <si>
    <t>Personas que acceden a servicios deportivos, recreativos y de actividad física</t>
  </si>
  <si>
    <t>Servicio de educación para el trabajo en oficios diferentes a la minería</t>
  </si>
  <si>
    <t>Eventos recreativos comunitarios realizados</t>
  </si>
  <si>
    <t>Redes de aqlumbrado pùblico mejoradas</t>
  </si>
  <si>
    <t>Redes de alumbrado público mejoradas</t>
  </si>
  <si>
    <t>Redes de aqlumbrado pùblico construidas</t>
  </si>
  <si>
    <t>Redes de alumbrado público construidas</t>
  </si>
  <si>
    <t>Central de generación fotovoltaica construida</t>
  </si>
  <si>
    <t>Plazas de mercado mantenida</t>
  </si>
  <si>
    <t>Plazas de mercado adecuadas</t>
  </si>
  <si>
    <t>Plazas de mercado construida</t>
  </si>
  <si>
    <t>Plazas de mercado construidas</t>
  </si>
  <si>
    <t>Plazas de mercado con reforzamiento estructural</t>
  </si>
  <si>
    <t>Plaza de ferias restructurada</t>
  </si>
  <si>
    <t>Plaza de Ferias adecuada</t>
  </si>
  <si>
    <t>Planes de Desarrollo Agropecuario y Rural elaborados</t>
  </si>
  <si>
    <t>Servicios de asistencia técnica para la generación de Alianzas Estratégicas</t>
  </si>
  <si>
    <t>Alianzas estratégicas generadas</t>
  </si>
  <si>
    <t>Servicio de extensión agropecuaria</t>
  </si>
  <si>
    <t>Productores atendidos con servicio de extensión agropecuaria</t>
  </si>
  <si>
    <t>Centros de acopio adecuados</t>
  </si>
  <si>
    <t>Distritos de adecuación de tierras construidos y ampliados</t>
  </si>
  <si>
    <t>Documentos de estudios técnicos para el ordenamiento ambiental territorial</t>
  </si>
  <si>
    <t>Documentos de estudios técnicos para el conocimiento y reducción del riesgo de desastres elaborados</t>
  </si>
  <si>
    <t>Servicio de apoyo en la formulación y estructuración de proyectos</t>
  </si>
  <si>
    <t>Proyectos estructrurados</t>
  </si>
  <si>
    <t>Servicio de divulgación de la información en gestión del cambio climático para un desarrollo bajo en carbono y resiliente al clima</t>
  </si>
  <si>
    <t>Infraestructura para la transformación de productos agropecuarios adecuada</t>
  </si>
  <si>
    <t>Servicio de análisis químicos, físicos, mineralógicos y biológicos de suelos</t>
  </si>
  <si>
    <t xml:space="preserve">Pruebas químicos, físicos, mineralógicos y biológicos de suelos realizadas </t>
  </si>
  <si>
    <t>Servicio de apoyo para la seguridad alimentaria</t>
  </si>
  <si>
    <t>Hogares apoyados para seguridad alimentaria</t>
  </si>
  <si>
    <t>Parcelas, módulos y unidades demostrativas adecuadas</t>
  </si>
  <si>
    <t>np</t>
  </si>
  <si>
    <t>Servicio de apoyo financiero para la implementación de sistemas de transporte público de pasajeros</t>
  </si>
  <si>
    <t>convenios suscritos</t>
  </si>
  <si>
    <t>Servicio de transporte público organizado implementados (SITM. SITP. SETP, SITR)
2408001</t>
  </si>
  <si>
    <t>pasajeros que se movilizan en medios de transporte sostenibles</t>
  </si>
  <si>
    <t>Servicio de transporte público organizado implementados (SITM. SITP. SETP, SITR)</t>
  </si>
  <si>
    <t>Servicio de divulgacion para la aplicación del enfoque de genero</t>
  </si>
  <si>
    <t>personas sensibilizadas</t>
  </si>
  <si>
    <t>N.A</t>
  </si>
  <si>
    <t>Estaciones construidas</t>
  </si>
  <si>
    <t>estaciones construidas</t>
  </si>
  <si>
    <t>Portales construidos</t>
  </si>
  <si>
    <t>portales construidos</t>
  </si>
  <si>
    <t>Servicio de atencion al ciudadano</t>
  </si>
  <si>
    <t>personas atendidas</t>
  </si>
  <si>
    <t>Vias urbanas construidas</t>
  </si>
  <si>
    <t>Vias urbanas construidas para la operación del servicio publico de transporte organizado</t>
  </si>
  <si>
    <t>Pasajeros que se movilizan en medios de transporte sostenibles</t>
  </si>
  <si>
    <t>Andenes de la red urbana construidos</t>
  </si>
  <si>
    <t>andenes construidos</t>
  </si>
  <si>
    <t>Semáforos mantenidos</t>
  </si>
  <si>
    <t>infraestructura mejorada</t>
  </si>
  <si>
    <t>Seguimiento y control a la operación de los sistemas de transporte</t>
  </si>
  <si>
    <t>operativos de control realizados</t>
  </si>
  <si>
    <t>Servicios de sensibilizacion a usuarios de los sistemas de transporte en relacion con la seguridad al desplazarse</t>
  </si>
  <si>
    <t>campañas realizadas</t>
  </si>
  <si>
    <t>Cicloinfraestructura construida para la integración del servicio público de transporte organizado</t>
  </si>
  <si>
    <t>cicloinfraestructura construida para  la integración del servicio público de transporte organizado</t>
  </si>
  <si>
    <t xml:space="preserve">Servicio de apoyo para el desarrollo tecnologico y la innovacion </t>
  </si>
  <si>
    <t xml:space="preserve">proyectos financiados para el desarrollo tecnologico y la innovacion </t>
  </si>
  <si>
    <t xml:space="preserve">Espacio publico adecuado </t>
  </si>
  <si>
    <t>espacio publico adecuado</t>
  </si>
  <si>
    <t>Espacio publico construido</t>
  </si>
  <si>
    <t>espacio publico construido</t>
  </si>
  <si>
    <t>N.A.</t>
  </si>
  <si>
    <t>Sedes modificadas</t>
  </si>
  <si>
    <t>Servicio de sensibilización a usuarios de los sistemas de transporte, en relación con la seguridad al desplazarse</t>
  </si>
  <si>
    <t>Vías con obras complementarias de seguridad vial</t>
  </si>
  <si>
    <t>Servicio de educación informal en seguridad vial</t>
  </si>
  <si>
    <t>Servicio de promoción y difusión para la seguridad de transporte</t>
  </si>
  <si>
    <t>Servicio de Auditorías de Seguridad Vial a sistemas de transporte público organizado</t>
  </si>
  <si>
    <t>Vías con dispositivos de control y señalización</t>
  </si>
  <si>
    <t>Servicio de información de seguridad vial</t>
  </si>
  <si>
    <t>Servicio de atención integral a víctimas directas e indirectas de accidentes e incidentes de transporte</t>
  </si>
  <si>
    <t>Servicio de control a la seguridad vial</t>
  </si>
  <si>
    <t>Infraestructura de transporte para la seguridad vial mejorada</t>
  </si>
  <si>
    <t>Ciclo parqueaderos construidos</t>
  </si>
  <si>
    <t>36.66</t>
  </si>
  <si>
    <t>26.66</t>
  </si>
  <si>
    <t>Servicio de Acueducto</t>
  </si>
  <si>
    <t>Documentos de planeación en políticas de Agua Potable y Saneamiento Básico elaborados</t>
  </si>
  <si>
    <t>Servicio de Alcantarillado</t>
  </si>
  <si>
    <t>Servicios de asistencia técnica en manejo de residuos solidos</t>
  </si>
  <si>
    <t>4003021</t>
  </si>
  <si>
    <t>Plan de Gestión Integral de Residuos Solidos con seguimiento</t>
  </si>
  <si>
    <t>Servicios de implementación del Plan de Gestión Integral de Residuos Solidos PGIRS</t>
  </si>
  <si>
    <t>4003022</t>
  </si>
  <si>
    <t>Servicio de sanidad animal en el coso municipal</t>
  </si>
  <si>
    <t>Animales atendidos en el coso municipal</t>
  </si>
  <si>
    <t>servicio de educacion informal</t>
  </si>
  <si>
    <t>personas beneficiadas con procesos de formacion informal</t>
  </si>
  <si>
    <t>trabajadores formados en educacion formal</t>
  </si>
  <si>
    <t>Oficina para la atención y orientación ciudadana modificada</t>
  </si>
  <si>
    <t>Oficinas para la atención y orientación ciudadana modificadas</t>
  </si>
  <si>
    <t>servicio de restauración de ecosistemas</t>
  </si>
  <si>
    <t>Servicio de Implementación Sistemas de Gestión</t>
  </si>
  <si>
    <t>Sistema de Gestión implementado</t>
  </si>
  <si>
    <t>Servicio de restauración de ecosistemas</t>
  </si>
  <si>
    <t>3202005</t>
  </si>
  <si>
    <t>Áreas en proceso de restauración</t>
  </si>
  <si>
    <t>Servicio de administración, operación y conservación de distritos de adecuación de tierras de propiedad del estado</t>
  </si>
  <si>
    <t>Distritos de adecuación de tierras con servicio de Administración, Operación y Conservación</t>
  </si>
  <si>
    <t>Áreas asistidas técnicamente</t>
  </si>
  <si>
    <t>4599004</t>
  </si>
  <si>
    <t>Planes asistidos técnicamente</t>
  </si>
  <si>
    <t>Servicio apoyo financiero para la implementación de esquemas de pago por Servicio ambientales</t>
  </si>
  <si>
    <t xml:space="preserve">Esquemas de Pago por Servicio ambientales implementados </t>
  </si>
  <si>
    <t>1702025</t>
  </si>
  <si>
    <t>Obras de infraestructura para mitigación y atención a desastres</t>
  </si>
  <si>
    <t xml:space="preserve">Obras de infraestructura para mitigación y atención a desastres realizadas </t>
  </si>
  <si>
    <t>Zonas verdes adecuadas y zonas verdes mantenidas</t>
  </si>
  <si>
    <t>4002025 y 4002026</t>
  </si>
  <si>
    <t>Servicio de vigilancia de la calidad del aire</t>
  </si>
  <si>
    <t>Parques construidos</t>
  </si>
  <si>
    <t>Servicio de identificaciónde sitios generadores de gases efecto invernadero</t>
  </si>
  <si>
    <t>Servicio de recuperación de cuerpos de agua lénticos y lóticos</t>
  </si>
  <si>
    <t>3202037</t>
  </si>
  <si>
    <t xml:space="preserve">Extensión de cuerpos de agua recuperados </t>
  </si>
  <si>
    <t>Coso municipal construido</t>
  </si>
  <si>
    <t>Servicio de inspección, vigilancia y control</t>
  </si>
  <si>
    <t>visitas realizadas</t>
  </si>
  <si>
    <t>Estrategias de intercambio de conocimiento científico-tecnológico con otros saberes implementados</t>
  </si>
  <si>
    <t>Trabajadores formados en educación para el trabajo</t>
  </si>
  <si>
    <t>Servicio de promoción y difusión de los resultados de la gestión del conocimiento</t>
  </si>
  <si>
    <t>Acciones de promoción y difusión realizadas</t>
  </si>
  <si>
    <t>Bases de datos de la temática de Demografía y Población</t>
  </si>
  <si>
    <t xml:space="preserve">Bases de datos de la temática de Demografía y Población anonimizadas producidas </t>
  </si>
  <si>
    <t>Servicio de Aseo</t>
  </si>
  <si>
    <t>Usuarios con acceso al servicio de aseo</t>
  </si>
  <si>
    <t>Servicio de atención al ciudadano</t>
  </si>
  <si>
    <t>Personas atendidas</t>
  </si>
  <si>
    <t>3205002</t>
  </si>
  <si>
    <t>Documentos de planeación en Ordenamiento Territorial implementados</t>
  </si>
  <si>
    <t>Servicio de información geográfica, geodésica y cartográfica</t>
  </si>
  <si>
    <t>Variables del Sistema de Información Geográfica para la Planeación y el Ordenamiento Territorial Actualizadas</t>
  </si>
  <si>
    <t>Servicio de asistencia técnica en el manejo y gestión del patrimonio arqueológico, antropológico e histórico.</t>
  </si>
  <si>
    <t>Documentos con los planes especiales de manejo y protección de bienes de interés cultural del ámbito nacional realizados</t>
  </si>
  <si>
    <t>Servicio de actualización catastral</t>
  </si>
  <si>
    <t>0404001</t>
  </si>
  <si>
    <t>Sistema de Información predial actualizado</t>
  </si>
  <si>
    <t>Servicio de conservación catastral</t>
  </si>
  <si>
    <t>0404002</t>
  </si>
  <si>
    <t>Predios catastralmente actualizados</t>
  </si>
  <si>
    <t>Vía secundaria construida</t>
  </si>
  <si>
    <t xml:space="preserve">Vía secundaria construida </t>
  </si>
  <si>
    <t>Servicio de saneamiento y titulación de bienes fiscales</t>
  </si>
  <si>
    <t>4001007</t>
  </si>
  <si>
    <t>Bienes fiscales saneados y titulados</t>
  </si>
  <si>
    <t>Sedes adecuadas</t>
  </si>
  <si>
    <t>Servicio de divulgación</t>
  </si>
  <si>
    <t>Jornadas de divulgación realizadas</t>
  </si>
  <si>
    <t>Servicio de asistencia técnica en inspección, vigilancia y control</t>
  </si>
  <si>
    <t>asistencias técnica en Inspección, Vigilancia y Control realizadas</t>
  </si>
  <si>
    <t>Servicio de divulgación del diálogo social</t>
  </si>
  <si>
    <t>Jornadas de sensibilización realizadas para el diálogo social</t>
  </si>
  <si>
    <t>Visitas realizadas</t>
  </si>
  <si>
    <t xml:space="preserve">Estudios  para planeación y formulación de políticas </t>
  </si>
  <si>
    <t>Servicio de apoyo para la promoción al acceso a la justicia</t>
  </si>
  <si>
    <t>Iniciativas viabilizadas apoyadas</t>
  </si>
  <si>
    <t>Servicio de gestión documental</t>
  </si>
  <si>
    <t>Sistema de gestión documental implementado</t>
  </si>
  <si>
    <t>Documentos metodológicos</t>
  </si>
  <si>
    <t>Documentos metodológicos realizados</t>
  </si>
  <si>
    <t>Documentos técnicos publicados y/o socializados</t>
  </si>
  <si>
    <t>Estrategias de divulgación implementadas</t>
  </si>
  <si>
    <t>Servicio de atención a emergencias y desastres</t>
  </si>
  <si>
    <t>Emergencias y desastres atendidas</t>
  </si>
  <si>
    <t>Sistemas de alertas tempranas para la gestión del riesgo de desastres implementados</t>
  </si>
  <si>
    <t>Centros reguladores de urgencias, emergencias y desastres construidos y dotados</t>
  </si>
  <si>
    <t>Plan de gestión del riesgo de desastres y estrategia para la respuesta a emergencias implementados</t>
  </si>
  <si>
    <t>Vía urbana mejorada</t>
  </si>
  <si>
    <t>Vía urbana con mantenimiento periódico o rutinario</t>
  </si>
  <si>
    <t>Vía terciaria con mantenimiento periódico o rutinario</t>
  </si>
  <si>
    <t>Vía terciaria mejorada</t>
  </si>
  <si>
    <t>Salón comunal construido</t>
  </si>
  <si>
    <t>Salón comunal adecuado</t>
  </si>
  <si>
    <t>Polideportivos construidos</t>
  </si>
  <si>
    <t>Polideportivos mantenidos</t>
  </si>
  <si>
    <t>Redes domiciliarias de energía eléctrica instaladas</t>
  </si>
  <si>
    <t>Bases de Datos de la temática de Pobreza y Condiciones de Vida</t>
  </si>
  <si>
    <t>Al menos 5%</t>
  </si>
  <si>
    <t>Al menos 1%</t>
  </si>
  <si>
    <t>Al menos 2%</t>
  </si>
  <si>
    <t>Obras de conectividad construidas</t>
  </si>
  <si>
    <t>Obras construidas</t>
  </si>
  <si>
    <t>Centros de Acceso Comunitario en zonas urbanas y/o rurales y/o apartadas funcionando</t>
  </si>
  <si>
    <t>Servicio de acceso Zonas Wifi</t>
  </si>
  <si>
    <t>Zonas Wifi en áreas urbanas con redes terrestres operando</t>
  </si>
  <si>
    <t>Servicio de Educación informal sobre las Tecnologías de la Información y las Comunicaciones con enfoque diferencial</t>
  </si>
  <si>
    <t>Personas con enfoque diferencial capacitadas en las Tecnologías de la Información y las Comunicaciones</t>
  </si>
  <si>
    <t>Servicio de alianzas interinstitucionales para formación en Gestión Tecnologías de la Información, y Seguridad y Privacidad de la Información</t>
  </si>
  <si>
    <t>Servicios de información implementado</t>
  </si>
  <si>
    <t>Sistemas de Información Implementados</t>
  </si>
  <si>
    <t>Instrumentos internacionales de cooperación</t>
  </si>
  <si>
    <t>Convenios sucritos</t>
  </si>
  <si>
    <t>Proyectos de cooperación internacional</t>
  </si>
  <si>
    <t>Acciones realizadas</t>
  </si>
  <si>
    <t>Servicio de asistencia técnica</t>
  </si>
  <si>
    <t>Servicio de activación de redes de atención primaria a víctimas de accidentes e incidentes</t>
  </si>
  <si>
    <t>2409019</t>
  </si>
  <si>
    <t>Redes de atención consolidadas</t>
  </si>
  <si>
    <t>Servicio de ayuda y atención humanitaria</t>
  </si>
  <si>
    <t>4101025</t>
  </si>
  <si>
    <t>Hogares víctimas con atención humanitaria</t>
  </si>
  <si>
    <t>1709109</t>
  </si>
  <si>
    <t xml:space="preserve">Centros regionales de atención a víctimas construidos </t>
  </si>
  <si>
    <t>4101017</t>
  </si>
  <si>
    <t>Servicio de entrega de tierras</t>
  </si>
  <si>
    <t>1704012</t>
  </si>
  <si>
    <t>Títulos formalizados que otorgan acceso a tierras</t>
  </si>
  <si>
    <t>Servicio de acompañamiento comunitario a los hogares en riesgo de desplazamiento, retornados o reubicados</t>
  </si>
  <si>
    <t>4101074</t>
  </si>
  <si>
    <t>Hogares apoyados con procesos de acompañamiento comunitario</t>
  </si>
  <si>
    <t>Servicio de divulgación y socialización para la implementación del proceso de reparación colectiva</t>
  </si>
  <si>
    <t>Sujetos colectivos con fase de alistamiento finalizada</t>
  </si>
  <si>
    <t>Servicio de apoyo para la habilitación y/o la rehabilitación funcional</t>
  </si>
  <si>
    <t>1906028</t>
  </si>
  <si>
    <t>Personas que reciben apoyo para su habilitación y/o rehabilitación funcional</t>
  </si>
  <si>
    <t>Servicios de implementaciónde medidas de satisfacción y acompañamiento a las víctimas del conflicto armado</t>
  </si>
  <si>
    <t>Acciones realizadas en cumplimiento de las medidas de satisfacción, distintas al mensaje estatal de reconocimiento.</t>
  </si>
  <si>
    <t>4103052</t>
  </si>
  <si>
    <t>Servicio de asistencia técnica para la participación de las víctimas</t>
  </si>
  <si>
    <t>4101038</t>
  </si>
  <si>
    <t>Reuniones de coordinación con autoridades locales y departamentales realizadas</t>
  </si>
  <si>
    <t>Eventos de participación realizados</t>
  </si>
  <si>
    <t>Mesas de participación en funcionamiento</t>
  </si>
  <si>
    <t>Niños, niñas y adolescentes víctimas beneficiadas</t>
  </si>
  <si>
    <t>Documentos de diagnóstico y/o caracterización del daño colectivo</t>
  </si>
  <si>
    <t>documento Elaborado</t>
  </si>
  <si>
    <t>Victimas con acompañamiento diferencial en el marco del proceso de reparación integral individual</t>
  </si>
  <si>
    <t>Boletines Técnicos Temática de la Seguridad y Defensa</t>
  </si>
  <si>
    <t>Boletines Técnicos Temática de la Seguridad y Defensa Producidos</t>
  </si>
  <si>
    <t>Servicio de resocialización de personas privadas de la libertad</t>
  </si>
  <si>
    <t>Personas privadas de la libertad (PPL) que reciben Servicio de resocialización</t>
  </si>
  <si>
    <t>Servicios tecnológicos</t>
  </si>
  <si>
    <t>Índice de capacidad en la prestación de servicios de tecnología</t>
  </si>
  <si>
    <t>Viviendas de Interés Prioritario urbanas construidas en sitio propio</t>
  </si>
  <si>
    <t>Servicio de prevención a violaciones de derechos humanos</t>
  </si>
  <si>
    <t>Misiones humanitarias realizadas - Hogares víctimas con ayuda humanitaria en especie (emergencia)</t>
  </si>
  <si>
    <t>Servicio de atención integral a la primera infancia</t>
  </si>
  <si>
    <t>Niños y niñas atendidos en Servicio integrales</t>
  </si>
  <si>
    <t>Servicio de prevencióndel trabajo infantil y protección del adolescente trabajador</t>
  </si>
  <si>
    <t>ServiciosServicios de atención psicosocial a estudiantes y docentes de atención psicosocial a estudiantes y docentes</t>
  </si>
  <si>
    <t xml:space="preserve">Personas atendidas </t>
  </si>
  <si>
    <t>Servicios de atención psicosocial a estudiantes y docentes</t>
  </si>
  <si>
    <t>Casas de Justicia en operación</t>
  </si>
  <si>
    <t>Casas de justicia en operación</t>
  </si>
  <si>
    <t>Servicio de asistencia técnica para la descentralización de los Servicio de justicia en los territorios</t>
  </si>
  <si>
    <t>Jornadas móviles de acceso a la justicia realizadas</t>
  </si>
  <si>
    <t>Servicio de asistencia técnica para la implementación de los métodos de resolución de conflictos</t>
  </si>
  <si>
    <t>Centros gratuitos de conciliación, arbitraje y amigable composición apoyados</t>
  </si>
  <si>
    <t>Servicio de justicia a los ciudadanos</t>
  </si>
  <si>
    <t>Ciudadanos con servicio de justicia prestado en las casas de justicia</t>
  </si>
  <si>
    <t>Servicio de protección para el restablecimiento de derechos de niños, niñas, adolescentes y jóvenes</t>
  </si>
  <si>
    <t>Niños, niñas, adolescentes y jóvenes atendidos con servicio de protección para el restablecimiento de derechos</t>
  </si>
  <si>
    <t>Comisarías de familia con reforzamiento estructural</t>
  </si>
  <si>
    <t>Servicio de Implementación Sistema de Gestión</t>
  </si>
  <si>
    <t>Herramientas Implementadas</t>
  </si>
  <si>
    <t>Servicio de auditoria y visitas inspectivas</t>
  </si>
  <si>
    <t>auditorías y visitas inspectivas realizadas</t>
  </si>
  <si>
    <t>Andenes mantenidos</t>
  </si>
  <si>
    <t>Decretos realizados</t>
  </si>
  <si>
    <t>Actividades culturales para la promoción de la cultura realizadas</t>
  </si>
  <si>
    <t>Servicio de apoyo al fortalecimiento de políticas públicas para la generación y formalización del empleo en el marco del trabajo decente</t>
  </si>
  <si>
    <t>strategias realizadas</t>
  </si>
  <si>
    <t>Estudios de preinversión elaborados</t>
  </si>
  <si>
    <t>Servicio de asistencia técnica a entidades territorialesy direcciones territoriales en el marco del trabajo decente</t>
  </si>
  <si>
    <t>Entidades territoriales o direcciones territoriales asistidas técnicamente</t>
  </si>
  <si>
    <t>Documento elaborado</t>
  </si>
  <si>
    <t>Servicio de implementación de estrategias para el fortalecimiento del control social en salud</t>
  </si>
  <si>
    <t>estrategias para el fortalecimiento del control social en salud implementadas</t>
  </si>
  <si>
    <t>Servicio de vigilancia y control sanitario de los factores de riesgo para la salud, en los establecimientos y espacios que pueden generar riesgos para la población.</t>
  </si>
  <si>
    <t>Municipios especiales 1,2 y 3 con vigilancia y control sanitario real y efectivo en su jurisdicción, sobre los factores de riesgo para la salud, en los establecimientos y espacios que pueden generar riesgos para la población  realizados</t>
  </si>
  <si>
    <t>Servicio de divulgación de asuntos de política y técnicos referentes a la red vial regional</t>
  </si>
  <si>
    <t xml:space="preserve">Documentos de lineamientos técnicos para la red vial regional socializados </t>
  </si>
  <si>
    <t>Servicio de asistencia técnica a emprendedores y empresas</t>
  </si>
  <si>
    <t>Emprendedores y empresas asistidas técnicamente</t>
  </si>
  <si>
    <t>Servicio de asistencia técnica para el desarrollo de iniciativas clústeres</t>
  </si>
  <si>
    <t>Clústeres asistidos en la implementación de los planes de acción</t>
  </si>
  <si>
    <t>Servicio de promoción turística</t>
  </si>
  <si>
    <t>Campañas realizadas</t>
  </si>
  <si>
    <t>Servicio de asistencia técnica a las Mipymes para el acceso a nuevos mercados</t>
  </si>
  <si>
    <t>Empresas asistidas técnicamente</t>
  </si>
  <si>
    <t>Servicio de apoyo a la comercialización</t>
  </si>
  <si>
    <t>Organizaciones de productores formales apoyadas</t>
  </si>
  <si>
    <t>Servicio de educación informal en asuntos turísticos</t>
  </si>
  <si>
    <t>Servicio de difusión para generar competencias en Tecnologías de la Información y las Comunicaciones</t>
  </si>
  <si>
    <t>Eventos de difusión para  generar competencias TIC realizados</t>
  </si>
  <si>
    <t>Servicio de circuito turístico</t>
  </si>
  <si>
    <t>Recorridos realizados</t>
  </si>
  <si>
    <t>Servicio de asistencia técnica en el manejo socio ambiental en las actividades mineras</t>
  </si>
  <si>
    <t>Servicio de apoyo financiero para agregar valor a los productos y mejorar los canales de comercialización</t>
  </si>
  <si>
    <t>Proyectos cofinanciados para agregar valor a los productos y/o mejorar los canales de comercialización</t>
  </si>
  <si>
    <t>Servicio de asesoría para el fortalecimiento de la asociatividad</t>
  </si>
  <si>
    <t>Asociaciones fortalecidas</t>
  </si>
  <si>
    <t>Servicios de acompañamiento en la implementaciónde Planes de desarrollo agropecuario y rural</t>
  </si>
  <si>
    <t>Planes de Desarrollo Agropecuario y Rural acompañados</t>
  </si>
  <si>
    <t>Servicio de educación informal en tecnologías de la información y las comunicaciones para empresas</t>
  </si>
  <si>
    <t>Número de empresarios formados </t>
  </si>
  <si>
    <t>Servicio de promoción y divulgación de estrategias para MiPyme</t>
  </si>
  <si>
    <t>Estrategia implementada de comunicaciones para MiPyme</t>
  </si>
  <si>
    <t>Servicio de educación para el trabajo en tecnologías de la información y las comunicaciones para MiPymes</t>
  </si>
  <si>
    <t>MiPyme beneficiadas con programas de formación</t>
  </si>
  <si>
    <t>Servicio de gestión de la información sobre el mercado laboral</t>
  </si>
  <si>
    <t>Modelos de gestión de información sobre el mercado laboral implementados</t>
  </si>
  <si>
    <t>Estrategias realizadas</t>
  </si>
  <si>
    <t>Servicio de asistencia técnica para emprendedores y/o empresas en edad temprana</t>
  </si>
  <si>
    <t>Servicio de asistencia técnica y acompañamiento productivo y empresarial</t>
  </si>
  <si>
    <t>Servicios de gestión para generación y formalización del empleo</t>
  </si>
  <si>
    <t>Convenios interinstitucionales implementados</t>
  </si>
  <si>
    <t xml:space="preserve">Personas beneficiadas con estrategias de fomento para el acceso a la educación inicial, preescolar, básica y media. </t>
  </si>
  <si>
    <t>Plazas mejoradas</t>
  </si>
  <si>
    <t>Servicio de divulgación de los procesos de formalización laboral</t>
  </si>
  <si>
    <t>Servicios de apoyo para la Gestión del Conocimiento en Cultura y Apropiación Social de la Ciencia, la Tecnología y la Innovación</t>
  </si>
  <si>
    <t>Estrategias de gestión del conocimiento en cultura y apropiación social de ciencia tecnología e innovación realizados</t>
  </si>
  <si>
    <t>Servicios de apoyo para el fomento de la apropiación social de la CTeI</t>
  </si>
  <si>
    <t>Servicios de información para la CTeI</t>
  </si>
  <si>
    <t>Indice de gobierno en línea</t>
  </si>
  <si>
    <t>Servicios para fortalecer la participación ciudadana en Ciencia, Tecnología e Innovación</t>
  </si>
  <si>
    <t>Estrategias de fomento de la participación ciudadana en ciencia, tecnología e innovación implementadas</t>
  </si>
  <si>
    <t>Servicio de entrega de raciones de alimentos</t>
  </si>
  <si>
    <t>Personas beneficiadas con raciones de alimentos</t>
  </si>
  <si>
    <t>Servicio de atención integral para la primera infancia</t>
  </si>
  <si>
    <t>Edificaciones para la atención integral a la primera infancia construidas</t>
  </si>
  <si>
    <t>Edificaciones de atención integral a la primera infancia construidas</t>
  </si>
  <si>
    <t>Edificaciones de atención a la primera infancia adecuadas</t>
  </si>
  <si>
    <t>Iniciativas para la promoción de la participación ciudadana implementadas</t>
  </si>
  <si>
    <t>Servicio de prevención del trabajo infantil y protección del adolescente trabajador</t>
  </si>
  <si>
    <t>Servicios de atención y protección integral al adulto mayor</t>
  </si>
  <si>
    <t xml:space="preserve">Adultos mayores atendidos con servicios integrales </t>
  </si>
  <si>
    <t>Centros de protección social de día para el adulto mayor contruidos y dotados</t>
  </si>
  <si>
    <t>Centro de día para el adulto mayor construidos y dotados</t>
  </si>
  <si>
    <t>Centros de protección social de día para el adulto mayor adecuados</t>
  </si>
  <si>
    <t>Centro de día para el adulto mayor adecuados</t>
  </si>
  <si>
    <t>Servicios de atención integral al habitante de calle</t>
  </si>
  <si>
    <t xml:space="preserve">Personas atendidas con servicios integrales </t>
  </si>
  <si>
    <t>Servicios de atención integral a población en condición de discapacidad</t>
  </si>
  <si>
    <t>Servicio de apoyo financiero para subsidios al consumo en los servicios públicos domiciliarios</t>
  </si>
  <si>
    <t>Usuarios beneficiados con subsidio al consumo</t>
  </si>
  <si>
    <t>¿+</t>
  </si>
  <si>
    <t>Porcentaje de fortalecimiento de las capacidades de respuesta ante desastres</t>
  </si>
  <si>
    <t>rp</t>
  </si>
  <si>
    <t xml:space="preserve">creditos </t>
  </si>
  <si>
    <t xml:space="preserve">sgp libre inversion </t>
  </si>
  <si>
    <t xml:space="preserve">describir por fuentes </t>
  </si>
  <si>
    <t>Número de acciones para la prevención y protección de niños y niñas en situación de calle</t>
  </si>
  <si>
    <t>Cofinanciación nacion</t>
  </si>
  <si>
    <t xml:space="preserve">Cofinanciación Departamental </t>
  </si>
  <si>
    <t>Número de archivos organizados</t>
  </si>
  <si>
    <t xml:space="preserve"> alimentarios entregados a ad</t>
  </si>
  <si>
    <t xml:space="preserve">se borra indicadores de juventud </t>
  </si>
  <si>
    <t>RP</t>
  </si>
  <si>
    <t>esarrollo Integral de Niños, Niñas, Adolescentes y sus Familias</t>
  </si>
  <si>
    <t xml:space="preserve">esta en la plataforma adicional y no se quiere quitar </t>
  </si>
  <si>
    <t>Acceso de la población a los servicios de agua potable y saneamiento básico</t>
  </si>
  <si>
    <t>SGP</t>
  </si>
  <si>
    <t>sgp libre</t>
  </si>
  <si>
    <t>sgp mun5y6</t>
  </si>
  <si>
    <t>libre destinafcio</t>
  </si>
  <si>
    <t>especifica</t>
  </si>
  <si>
    <t> 2.525.839.436.540</t>
  </si>
  <si>
    <t>ld</t>
  </si>
  <si>
    <t>de</t>
  </si>
  <si>
    <t>otros</t>
  </si>
  <si>
    <t>sgp</t>
  </si>
  <si>
    <t xml:space="preserve">libre destinacion </t>
  </si>
  <si>
    <t>libre</t>
  </si>
  <si>
    <t>especifico</t>
  </si>
  <si>
    <t>regalias</t>
  </si>
  <si>
    <t xml:space="preserve">cofinanciacion </t>
  </si>
  <si>
    <t>avante</t>
  </si>
  <si>
    <t>tra</t>
  </si>
  <si>
    <t>propios</t>
  </si>
  <si>
    <t>sgo a</t>
  </si>
  <si>
    <t>sgp cultura</t>
  </si>
  <si>
    <t xml:space="preserve">COMUNICACIONES </t>
  </si>
  <si>
    <t xml:space="preserve">sgp cultura </t>
  </si>
  <si>
    <t xml:space="preserve">terminar con otras fuentes y falta comunicaciones </t>
  </si>
  <si>
    <t>empopasto</t>
  </si>
  <si>
    <t>emas</t>
  </si>
  <si>
    <t>programa</t>
  </si>
  <si>
    <t>mujer</t>
  </si>
  <si>
    <t>culturam</t>
  </si>
  <si>
    <t>cultura ciu</t>
  </si>
  <si>
    <t>juve</t>
  </si>
  <si>
    <t>depor</t>
  </si>
  <si>
    <t>vic</t>
  </si>
  <si>
    <t xml:space="preserve">biensstar social </t>
  </si>
  <si>
    <t>los que estan con valores</t>
  </si>
  <si>
    <t xml:space="preserve">Codigo </t>
  </si>
  <si>
    <t>Sistema General De Participaciones</t>
  </si>
  <si>
    <t>Recursos Propios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</si>
  <si>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</si>
  <si>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</si>
  <si>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</si>
  <si>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</si>
  <si>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</si>
  <si>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</si>
  <si>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</si>
  <si>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</si>
  <si>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</si>
  <si>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Vigencias Anteriores</t>
  </si>
  <si>
    <t xml:space="preserve">Costo Total </t>
  </si>
  <si>
    <t>Gestión, protección y salvaguardia del patrimonio cultural colombiano</t>
  </si>
  <si>
    <t>Formación y preparación de deportistas</t>
  </si>
  <si>
    <t>Consolidación productiva del sector de energía eléctrica</t>
  </si>
  <si>
    <t>Sobretasa a la Gasolina</t>
  </si>
  <si>
    <t>Venta  Activos</t>
  </si>
  <si>
    <t>23-Tecnologías de la información y las comunicaciones</t>
  </si>
  <si>
    <t xml:space="preserve">12 Justicia y del derecho </t>
  </si>
  <si>
    <t>Sistema penitenciario y carcelario en el marco de los derechos humanos</t>
  </si>
  <si>
    <t>Promoción al acceso a la justicia</t>
  </si>
  <si>
    <t>Recursos de Credito</t>
  </si>
  <si>
    <t>Servicios financieros y gestión del riesgo para las actividades agropecuarias y rurales</t>
  </si>
  <si>
    <t xml:space="preserve">Sanidad Agropecuaria e inocuidad agroalimentaria </t>
  </si>
  <si>
    <t>Ordenamiento social y uso productivo del territorio rural</t>
  </si>
  <si>
    <t>Formación para el trabajo</t>
  </si>
  <si>
    <t>Derechos fundamentales del trabajo y fortalecimiento del diálogo social</t>
  </si>
  <si>
    <t xml:space="preserve">Inclusión social y productiva para la población en situación de vulnerabilidad </t>
  </si>
  <si>
    <t>Fortalecimiento del buen gobierno para el respeto y garantía de los derechos humanos</t>
  </si>
  <si>
    <t>Promoción de los métodos de resolución de conflictos</t>
  </si>
  <si>
    <t>Calidad y fomento de la educación superior</t>
  </si>
  <si>
    <t>Defensa Jurídica del Estado</t>
  </si>
  <si>
    <t>Inclusión productiva de pequeños productores rurales</t>
  </si>
  <si>
    <t>Servicios financieros y gestión del riesgo para actividades agropecuarias y rurales</t>
  </si>
  <si>
    <t>Prevención y atención de desastres y emergencias</t>
  </si>
  <si>
    <t>Inspección, vigilancia y control</t>
  </si>
  <si>
    <t>Aseguramiento y Prestación integral de servicios de salud</t>
  </si>
  <si>
    <t>Ordenamiento territorial y desarrollo
urbano</t>
  </si>
  <si>
    <t>35-Comercio, industria y turismo</t>
  </si>
  <si>
    <t xml:space="preserve">36-Trabajo </t>
  </si>
  <si>
    <t xml:space="preserve"> Fomento de la investigación, desarrollo tecnológico e innovación del sector trabajo</t>
  </si>
  <si>
    <t>Programa presupuestal</t>
  </si>
  <si>
    <t>Gestión de la información y el conocimiento ambiental</t>
  </si>
  <si>
    <t>Educación ambiental</t>
  </si>
  <si>
    <t>Gestión del cambio climático para un desarrollo bajo en carbono y resiliente al clima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</si>
</sst>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 [$€-2]\ * #,##0.00_ ;_ [$€-2]\ * \-#,##0.00_ ;_ [$€-2]\ * &quot;-&quot;??_ "/>
    <numFmt numFmtId="166" formatCode="#,##0."/>
    <numFmt numFmtId="167" formatCode="_ * #,##0.00_ ;_ * \-#,##0.00_ ;_ * &quot;-&quot;??_ ;_ @_ "/>
    <numFmt numFmtId="168" formatCode="_-* #,##0.00_-;\-* #,##0.00_-;_-* &quot;-&quot;_-;_-@_-"/>
    <numFmt numFmtId="169" formatCode="_-* #,##0.000_-;\-* #,##0.000_-;_-* &quot;-&quot;_-;_-@_-"/>
    <numFmt numFmtId="170" formatCode="_-* #,##0.000000_-;\-* #,##0.000000_-;_-* &quot;-&quot;_-;_-@_-"/>
    <numFmt numFmtId="171" formatCode="_-* #,##0.0_-;\-* #,##0.0_-;_-* &quot;-&quot;_-;_-@_-"/>
    <numFmt numFmtId="172" formatCode="_-* #,##0.00000000_-;\-* #,##0.00000000_-;_-* &quot;-&quot;_-;_-@_-"/>
    <numFmt numFmtId="173" formatCode="_-* #,##0_-;\-* #,##0_-;_-* &quot;-&quot;??_-;_-@_-"/>
    <numFmt numFmtId="174" formatCode="_-* #,##0.0000_-;\-* #,##0.0000_-;_-* &quot;-&quot;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6F6F6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02124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4" applyNumberFormat="0" applyAlignment="0" applyProtection="0"/>
    <xf numFmtId="0" fontId="9" fillId="17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3" fillId="0" borderId="0">
      <protection locked="0"/>
    </xf>
    <xf numFmtId="166" fontId="13" fillId="0" borderId="0">
      <protection locked="0"/>
    </xf>
    <xf numFmtId="166" fontId="13" fillId="0" borderId="0">
      <protection locked="0"/>
    </xf>
    <xf numFmtId="166" fontId="14" fillId="0" borderId="0">
      <protection locked="0"/>
    </xf>
    <xf numFmtId="166" fontId="15" fillId="0" borderId="0">
      <protection locked="0"/>
    </xf>
    <xf numFmtId="166" fontId="14" fillId="0" borderId="0">
      <protection locked="0"/>
    </xf>
    <xf numFmtId="166" fontId="15" fillId="0" borderId="0">
      <protection locked="0"/>
    </xf>
    <xf numFmtId="0" fontId="16" fillId="3" borderId="0" applyNumberFormat="0" applyBorder="0" applyAlignment="0" applyProtection="0"/>
    <xf numFmtId="167" fontId="5" fillId="0" borderId="0" applyFon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165" fontId="4" fillId="0" borderId="0"/>
    <xf numFmtId="0" fontId="5" fillId="0" borderId="0"/>
    <xf numFmtId="0" fontId="5" fillId="0" borderId="0"/>
    <xf numFmtId="165" fontId="4" fillId="0" borderId="0"/>
    <xf numFmtId="0" fontId="5" fillId="0" borderId="0"/>
    <xf numFmtId="165" fontId="4" fillId="0" borderId="0"/>
    <xf numFmtId="0" fontId="5" fillId="0" borderId="0"/>
    <xf numFmtId="0" fontId="5" fillId="0" borderId="0"/>
    <xf numFmtId="165" fontId="4" fillId="0" borderId="0"/>
    <xf numFmtId="165" fontId="4" fillId="0" borderId="0"/>
    <xf numFmtId="0" fontId="5" fillId="0" borderId="0"/>
    <xf numFmtId="0" fontId="5" fillId="0" borderId="0"/>
    <xf numFmtId="0" fontId="5" fillId="0" borderId="0"/>
    <xf numFmtId="165" fontId="4" fillId="0" borderId="0"/>
    <xf numFmtId="165" fontId="4" fillId="0" borderId="0"/>
    <xf numFmtId="165" fontId="4" fillId="0" borderId="0"/>
    <xf numFmtId="0" fontId="5" fillId="0" borderId="0"/>
    <xf numFmtId="0" fontId="1" fillId="0" borderId="0"/>
    <xf numFmtId="165" fontId="4" fillId="0" borderId="0"/>
    <xf numFmtId="16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8" fillId="16" borderId="9" applyNumberFormat="0" applyAlignment="0" applyProtection="0"/>
    <xf numFmtId="0" fontId="26" fillId="24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10" applyNumberFormat="0" applyFill="0" applyAlignment="0" applyProtection="0"/>
    <xf numFmtId="0" fontId="11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57" borderId="16">
      <alignment horizontal="center" vertical="center" wrapText="1"/>
    </xf>
    <xf numFmtId="0" fontId="35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5" borderId="3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 horizontal="center" vertical="center" wrapText="1"/>
    </xf>
    <xf numFmtId="0" fontId="0" fillId="26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7" borderId="0" xfId="0" applyFill="1"/>
    <xf numFmtId="0" fontId="0" fillId="27" borderId="0" xfId="0" applyFill="1" applyBorder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8" borderId="0" xfId="0" applyFill="1"/>
    <xf numFmtId="0" fontId="27" fillId="0" borderId="0" xfId="0" applyFont="1" applyFill="1"/>
    <xf numFmtId="0" fontId="0" fillId="29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7" fillId="30" borderId="0" xfId="0" applyFont="1" applyFill="1"/>
    <xf numFmtId="0" fontId="29" fillId="31" borderId="1" xfId="0" applyFont="1" applyFill="1" applyBorder="1" applyAlignment="1">
      <alignment horizontal="center" vertical="center" wrapText="1"/>
    </xf>
    <xf numFmtId="0" fontId="29" fillId="31" borderId="1" xfId="0" applyFont="1" applyFill="1" applyBorder="1" applyAlignment="1">
      <alignment vertical="center" wrapText="1"/>
    </xf>
    <xf numFmtId="0" fontId="29" fillId="31" borderId="1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29" fillId="32" borderId="1" xfId="0" applyFont="1" applyFill="1" applyBorder="1" applyAlignment="1">
      <alignment horizontal="center" vertical="center" wrapText="1"/>
    </xf>
    <xf numFmtId="0" fontId="29" fillId="3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164" fontId="0" fillId="0" borderId="1" xfId="109" applyFont="1" applyFill="1" applyBorder="1" applyAlignment="1" applyProtection="1">
      <alignment horizontal="right" vertical="center" wrapText="1"/>
      <protection locked="0"/>
    </xf>
    <xf numFmtId="0" fontId="29" fillId="31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 wrapText="1"/>
    </xf>
    <xf numFmtId="0" fontId="0" fillId="27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28" borderId="0" xfId="0" applyFill="1" applyAlignment="1">
      <alignment wrapText="1"/>
    </xf>
    <xf numFmtId="0" fontId="0" fillId="27" borderId="0" xfId="0" applyFill="1" applyAlignment="1">
      <alignment wrapText="1"/>
    </xf>
    <xf numFmtId="0" fontId="27" fillId="0" borderId="0" xfId="0" applyFont="1" applyFill="1" applyAlignment="1">
      <alignment wrapText="1"/>
    </xf>
    <xf numFmtId="0" fontId="27" fillId="30" borderId="0" xfId="0" applyFont="1" applyFill="1" applyAlignment="1">
      <alignment wrapText="1"/>
    </xf>
    <xf numFmtId="0" fontId="30" fillId="31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164" fontId="0" fillId="0" borderId="1" xfId="109" applyFont="1" applyFill="1" applyBorder="1" applyAlignment="1" applyProtection="1">
      <alignment wrapText="1"/>
      <protection locked="0"/>
    </xf>
    <xf numFmtId="164" fontId="0" fillId="0" borderId="1" xfId="109" applyFont="1" applyFill="1" applyBorder="1" applyAlignment="1" applyProtection="1">
      <alignment wrapText="1"/>
    </xf>
    <xf numFmtId="164" fontId="0" fillId="0" borderId="0" xfId="109" applyFon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right" wrapText="1"/>
      <protection locked="0"/>
    </xf>
    <xf numFmtId="164" fontId="0" fillId="0" borderId="1" xfId="109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109" applyFont="1" applyFill="1" applyBorder="1" applyAlignment="1" applyProtection="1">
      <alignment horizontal="center" vertical="top" wrapText="1"/>
      <protection locked="0"/>
    </xf>
    <xf numFmtId="0" fontId="0" fillId="27" borderId="0" xfId="0" applyFill="1" applyBorder="1" applyAlignment="1">
      <alignment wrapText="1"/>
    </xf>
    <xf numFmtId="0" fontId="0" fillId="27" borderId="1" xfId="0" applyFill="1" applyBorder="1" applyAlignment="1">
      <alignment wrapText="1"/>
    </xf>
    <xf numFmtId="0" fontId="0" fillId="27" borderId="1" xfId="0" applyFill="1" applyBorder="1" applyAlignment="1" applyProtection="1">
      <alignment wrapText="1"/>
      <protection locked="0"/>
    </xf>
    <xf numFmtId="0" fontId="2" fillId="27" borderId="1" xfId="0" applyFont="1" applyFill="1" applyBorder="1" applyAlignment="1">
      <alignment wrapText="1"/>
    </xf>
    <xf numFmtId="164" fontId="0" fillId="27" borderId="1" xfId="109" applyFont="1" applyFill="1" applyBorder="1" applyAlignment="1" applyProtection="1">
      <alignment wrapText="1"/>
      <protection locked="0"/>
    </xf>
    <xf numFmtId="164" fontId="0" fillId="27" borderId="1" xfId="109" applyFont="1" applyFill="1" applyBorder="1" applyAlignment="1" applyProtection="1">
      <alignment wrapText="1"/>
    </xf>
    <xf numFmtId="164" fontId="0" fillId="27" borderId="0" xfId="109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1" fontId="0" fillId="0" borderId="0" xfId="0" applyNumberFormat="1"/>
    <xf numFmtId="0" fontId="0" fillId="33" borderId="0" xfId="0" applyFill="1" applyBorder="1"/>
    <xf numFmtId="0" fontId="0" fillId="33" borderId="0" xfId="0" applyFill="1" applyBorder="1" applyAlignment="1">
      <alignment wrapText="1"/>
    </xf>
    <xf numFmtId="0" fontId="0" fillId="33" borderId="1" xfId="0" applyFill="1" applyBorder="1" applyAlignment="1">
      <alignment wrapText="1"/>
    </xf>
    <xf numFmtId="0" fontId="0" fillId="33" borderId="1" xfId="0" applyFill="1" applyBorder="1" applyAlignment="1">
      <alignment vertical="center" wrapText="1"/>
    </xf>
    <xf numFmtId="0" fontId="0" fillId="33" borderId="1" xfId="0" applyFill="1" applyBorder="1" applyAlignment="1" applyProtection="1">
      <alignment wrapText="1"/>
      <protection locked="0"/>
    </xf>
    <xf numFmtId="0" fontId="2" fillId="33" borderId="1" xfId="0" applyFont="1" applyFill="1" applyBorder="1" applyAlignment="1">
      <alignment wrapText="1"/>
    </xf>
    <xf numFmtId="164" fontId="0" fillId="33" borderId="1" xfId="109" applyFont="1" applyFill="1" applyBorder="1" applyAlignment="1" applyProtection="1">
      <alignment wrapText="1"/>
      <protection locked="0"/>
    </xf>
    <xf numFmtId="164" fontId="0" fillId="33" borderId="1" xfId="109" applyFont="1" applyFill="1" applyBorder="1" applyAlignment="1" applyProtection="1">
      <alignment wrapText="1"/>
    </xf>
    <xf numFmtId="164" fontId="0" fillId="33" borderId="0" xfId="109" applyFont="1" applyFill="1" applyBorder="1" applyAlignment="1">
      <alignment wrapText="1"/>
    </xf>
    <xf numFmtId="0" fontId="0" fillId="34" borderId="1" xfId="0" applyFill="1" applyBorder="1" applyAlignment="1" applyProtection="1">
      <alignment wrapText="1"/>
      <protection locked="0"/>
    </xf>
    <xf numFmtId="0" fontId="0" fillId="34" borderId="0" xfId="0" applyFill="1" applyBorder="1"/>
    <xf numFmtId="0" fontId="0" fillId="34" borderId="0" xfId="0" applyFill="1" applyBorder="1" applyAlignment="1">
      <alignment wrapText="1"/>
    </xf>
    <xf numFmtId="0" fontId="0" fillId="34" borderId="1" xfId="0" applyFill="1" applyBorder="1" applyAlignment="1">
      <alignment wrapText="1"/>
    </xf>
    <xf numFmtId="0" fontId="0" fillId="34" borderId="1" xfId="0" applyFill="1" applyBorder="1" applyAlignment="1">
      <alignment vertical="center" wrapText="1"/>
    </xf>
    <xf numFmtId="0" fontId="2" fillId="34" borderId="1" xfId="0" applyFont="1" applyFill="1" applyBorder="1" applyAlignment="1">
      <alignment wrapText="1"/>
    </xf>
    <xf numFmtId="164" fontId="0" fillId="34" borderId="1" xfId="109" applyFont="1" applyFill="1" applyBorder="1" applyAlignment="1" applyProtection="1">
      <alignment wrapText="1"/>
      <protection locked="0"/>
    </xf>
    <xf numFmtId="164" fontId="0" fillId="34" borderId="1" xfId="109" applyFont="1" applyFill="1" applyBorder="1" applyAlignment="1" applyProtection="1">
      <alignment wrapText="1"/>
    </xf>
    <xf numFmtId="164" fontId="0" fillId="34" borderId="0" xfId="109" applyFont="1" applyFill="1" applyBorder="1" applyAlignment="1">
      <alignment wrapText="1"/>
    </xf>
    <xf numFmtId="41" fontId="0" fillId="0" borderId="0" xfId="110" applyFont="1" applyFill="1" applyBorder="1"/>
    <xf numFmtId="164" fontId="0" fillId="0" borderId="0" xfId="0" applyNumberFormat="1"/>
    <xf numFmtId="44" fontId="0" fillId="0" borderId="0" xfId="0" applyNumberFormat="1" applyFill="1" applyBorder="1"/>
    <xf numFmtId="44" fontId="0" fillId="27" borderId="0" xfId="0" applyNumberFormat="1" applyFill="1" applyBorder="1"/>
    <xf numFmtId="0" fontId="0" fillId="35" borderId="0" xfId="0" applyFill="1" applyBorder="1"/>
    <xf numFmtId="0" fontId="0" fillId="35" borderId="0" xfId="0" applyFill="1" applyBorder="1" applyAlignment="1">
      <alignment wrapText="1"/>
    </xf>
    <xf numFmtId="0" fontId="0" fillId="35" borderId="1" xfId="0" applyFill="1" applyBorder="1" applyAlignment="1">
      <alignment wrapText="1"/>
    </xf>
    <xf numFmtId="0" fontId="0" fillId="35" borderId="1" xfId="0" applyFill="1" applyBorder="1" applyAlignment="1">
      <alignment vertical="center" wrapText="1"/>
    </xf>
    <xf numFmtId="0" fontId="0" fillId="35" borderId="1" xfId="0" applyFill="1" applyBorder="1" applyAlignment="1" applyProtection="1">
      <alignment wrapText="1"/>
      <protection locked="0"/>
    </xf>
    <xf numFmtId="0" fontId="2" fillId="35" borderId="1" xfId="0" applyFont="1" applyFill="1" applyBorder="1" applyAlignment="1">
      <alignment wrapText="1"/>
    </xf>
    <xf numFmtId="164" fontId="0" fillId="35" borderId="1" xfId="109" applyFont="1" applyFill="1" applyBorder="1" applyAlignment="1" applyProtection="1">
      <alignment wrapText="1"/>
      <protection locked="0"/>
    </xf>
    <xf numFmtId="164" fontId="0" fillId="35" borderId="1" xfId="109" applyFont="1" applyFill="1" applyBorder="1" applyAlignment="1" applyProtection="1">
      <alignment wrapText="1"/>
    </xf>
    <xf numFmtId="164" fontId="0" fillId="35" borderId="0" xfId="109" applyFont="1" applyFill="1" applyBorder="1" applyAlignment="1">
      <alignment wrapText="1"/>
    </xf>
    <xf numFmtId="44" fontId="0" fillId="35" borderId="0" xfId="0" applyNumberFormat="1" applyFill="1" applyBorder="1"/>
    <xf numFmtId="44" fontId="0" fillId="0" borderId="0" xfId="0" applyNumberFormat="1"/>
    <xf numFmtId="0" fontId="27" fillId="0" borderId="0" xfId="0" applyFont="1" applyBorder="1"/>
    <xf numFmtId="0" fontId="27" fillId="0" borderId="0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 applyProtection="1">
      <alignment wrapText="1"/>
      <protection locked="0"/>
    </xf>
    <xf numFmtId="164" fontId="27" fillId="0" borderId="1" xfId="109" applyFont="1" applyFill="1" applyBorder="1" applyAlignment="1" applyProtection="1">
      <alignment wrapText="1"/>
      <protection locked="0"/>
    </xf>
    <xf numFmtId="164" fontId="27" fillId="0" borderId="1" xfId="109" applyFont="1" applyFill="1" applyBorder="1" applyAlignment="1" applyProtection="1">
      <alignment wrapText="1"/>
    </xf>
    <xf numFmtId="164" fontId="27" fillId="0" borderId="0" xfId="109" applyFont="1" applyFill="1" applyBorder="1" applyAlignment="1">
      <alignment wrapText="1"/>
    </xf>
    <xf numFmtId="0" fontId="27" fillId="0" borderId="0" xfId="0" applyFont="1" applyFill="1" applyBorder="1"/>
    <xf numFmtId="0" fontId="0" fillId="36" borderId="0" xfId="0" applyFill="1" applyBorder="1"/>
    <xf numFmtId="0" fontId="0" fillId="36" borderId="0" xfId="0" applyFill="1" applyBorder="1" applyAlignment="1">
      <alignment wrapText="1"/>
    </xf>
    <xf numFmtId="0" fontId="0" fillId="36" borderId="1" xfId="0" applyFill="1" applyBorder="1" applyAlignment="1">
      <alignment wrapText="1"/>
    </xf>
    <xf numFmtId="0" fontId="0" fillId="36" borderId="1" xfId="0" applyFill="1" applyBorder="1" applyAlignment="1">
      <alignment vertical="center" wrapText="1"/>
    </xf>
    <xf numFmtId="0" fontId="0" fillId="36" borderId="1" xfId="0" applyFill="1" applyBorder="1" applyAlignment="1" applyProtection="1">
      <alignment wrapText="1"/>
      <protection locked="0"/>
    </xf>
    <xf numFmtId="0" fontId="2" fillId="36" borderId="1" xfId="0" applyFont="1" applyFill="1" applyBorder="1" applyAlignment="1">
      <alignment wrapText="1"/>
    </xf>
    <xf numFmtId="164" fontId="0" fillId="36" borderId="1" xfId="109" applyFont="1" applyFill="1" applyBorder="1" applyAlignment="1" applyProtection="1">
      <alignment wrapText="1"/>
      <protection locked="0"/>
    </xf>
    <xf numFmtId="164" fontId="0" fillId="36" borderId="1" xfId="109" applyFont="1" applyFill="1" applyBorder="1" applyAlignment="1" applyProtection="1">
      <alignment wrapText="1"/>
    </xf>
    <xf numFmtId="164" fontId="0" fillId="36" borderId="0" xfId="109" applyFont="1" applyFill="1" applyBorder="1" applyAlignment="1">
      <alignment wrapText="1"/>
    </xf>
    <xf numFmtId="44" fontId="0" fillId="36" borderId="0" xfId="0" applyNumberFormat="1" applyFill="1" applyBorder="1"/>
    <xf numFmtId="0" fontId="0" fillId="37" borderId="0" xfId="0" applyFill="1" applyBorder="1"/>
    <xf numFmtId="0" fontId="0" fillId="37" borderId="0" xfId="0" applyFill="1" applyBorder="1" applyAlignment="1">
      <alignment wrapText="1"/>
    </xf>
    <xf numFmtId="0" fontId="0" fillId="37" borderId="1" xfId="0" applyFill="1" applyBorder="1" applyAlignment="1">
      <alignment wrapText="1"/>
    </xf>
    <xf numFmtId="0" fontId="0" fillId="37" borderId="1" xfId="0" applyFill="1" applyBorder="1" applyAlignment="1">
      <alignment vertical="center" wrapText="1"/>
    </xf>
    <xf numFmtId="0" fontId="0" fillId="37" borderId="1" xfId="0" applyFill="1" applyBorder="1" applyAlignment="1" applyProtection="1">
      <alignment wrapText="1"/>
      <protection locked="0"/>
    </xf>
    <xf numFmtId="0" fontId="2" fillId="37" borderId="1" xfId="0" applyFont="1" applyFill="1" applyBorder="1" applyAlignment="1">
      <alignment wrapText="1"/>
    </xf>
    <xf numFmtId="164" fontId="0" fillId="37" borderId="1" xfId="109" applyFont="1" applyFill="1" applyBorder="1" applyAlignment="1" applyProtection="1">
      <alignment wrapText="1"/>
      <protection locked="0"/>
    </xf>
    <xf numFmtId="164" fontId="0" fillId="37" borderId="1" xfId="109" applyFont="1" applyFill="1" applyBorder="1" applyAlignment="1" applyProtection="1">
      <alignment wrapText="1"/>
    </xf>
    <xf numFmtId="164" fontId="0" fillId="37" borderId="0" xfId="109" applyFont="1" applyFill="1" applyBorder="1" applyAlignment="1">
      <alignment wrapText="1"/>
    </xf>
    <xf numFmtId="41" fontId="0" fillId="37" borderId="0" xfId="110" applyFont="1" applyFill="1" applyBorder="1"/>
    <xf numFmtId="0" fontId="0" fillId="28" borderId="0" xfId="0" applyFill="1" applyBorder="1"/>
    <xf numFmtId="0" fontId="0" fillId="28" borderId="0" xfId="0" applyFill="1" applyBorder="1" applyAlignment="1">
      <alignment wrapText="1"/>
    </xf>
    <xf numFmtId="0" fontId="0" fillId="28" borderId="1" xfId="0" applyFill="1" applyBorder="1" applyAlignment="1">
      <alignment wrapText="1"/>
    </xf>
    <xf numFmtId="0" fontId="0" fillId="28" borderId="1" xfId="0" applyFill="1" applyBorder="1" applyAlignment="1">
      <alignment vertical="center" wrapText="1"/>
    </xf>
    <xf numFmtId="0" fontId="0" fillId="28" borderId="1" xfId="0" applyFill="1" applyBorder="1" applyAlignment="1" applyProtection="1">
      <alignment wrapText="1"/>
      <protection locked="0"/>
    </xf>
    <xf numFmtId="0" fontId="2" fillId="28" borderId="1" xfId="0" applyFont="1" applyFill="1" applyBorder="1" applyAlignment="1">
      <alignment wrapText="1"/>
    </xf>
    <xf numFmtId="164" fontId="0" fillId="28" borderId="1" xfId="109" applyFont="1" applyFill="1" applyBorder="1" applyAlignment="1" applyProtection="1">
      <alignment wrapText="1"/>
      <protection locked="0"/>
    </xf>
    <xf numFmtId="164" fontId="0" fillId="28" borderId="1" xfId="109" applyFont="1" applyFill="1" applyBorder="1" applyAlignment="1" applyProtection="1">
      <alignment wrapText="1"/>
    </xf>
    <xf numFmtId="164" fontId="0" fillId="28" borderId="0" xfId="109" applyFont="1" applyFill="1" applyBorder="1" applyAlignment="1">
      <alignment wrapText="1"/>
    </xf>
    <xf numFmtId="44" fontId="0" fillId="28" borderId="0" xfId="0" applyNumberFormat="1" applyFill="1" applyBorder="1"/>
    <xf numFmtId="41" fontId="0" fillId="0" borderId="0" xfId="0" applyNumberFormat="1" applyFill="1" applyBorder="1"/>
    <xf numFmtId="0" fontId="29" fillId="27" borderId="1" xfId="0" applyFont="1" applyFill="1" applyBorder="1" applyAlignment="1">
      <alignment horizontal="center" vertical="center" wrapText="1"/>
    </xf>
    <xf numFmtId="0" fontId="27" fillId="27" borderId="1" xfId="0" applyFont="1" applyFill="1" applyBorder="1" applyAlignment="1">
      <alignment wrapText="1"/>
    </xf>
    <xf numFmtId="0" fontId="29" fillId="27" borderId="1" xfId="0" applyFont="1" applyFill="1" applyBorder="1" applyAlignment="1" applyProtection="1">
      <alignment horizontal="center" vertical="center" wrapText="1"/>
      <protection locked="0"/>
    </xf>
    <xf numFmtId="41" fontId="0" fillId="27" borderId="0" xfId="110" applyFont="1" applyFill="1"/>
    <xf numFmtId="164" fontId="0" fillId="27" borderId="0" xfId="0" applyNumberFormat="1" applyFill="1"/>
    <xf numFmtId="44" fontId="0" fillId="27" borderId="0" xfId="0" applyNumberFormat="1" applyFill="1"/>
    <xf numFmtId="41" fontId="0" fillId="0" borderId="1" xfId="110" applyFont="1" applyBorder="1" applyAlignment="1">
      <alignment wrapText="1"/>
    </xf>
    <xf numFmtId="41" fontId="0" fillId="37" borderId="1" xfId="110" applyFont="1" applyFill="1" applyBorder="1" applyAlignment="1">
      <alignment wrapText="1"/>
    </xf>
    <xf numFmtId="41" fontId="0" fillId="28" borderId="0" xfId="110" applyFont="1" applyFill="1"/>
    <xf numFmtId="41" fontId="0" fillId="37" borderId="1" xfId="110" applyFont="1" applyFill="1" applyBorder="1" applyAlignment="1">
      <alignment vertical="center" wrapText="1"/>
    </xf>
    <xf numFmtId="41" fontId="0" fillId="0" borderId="1" xfId="110" applyFont="1" applyFill="1" applyBorder="1" applyAlignment="1">
      <alignment vertical="center" wrapText="1"/>
    </xf>
    <xf numFmtId="41" fontId="0" fillId="37" borderId="1" xfId="110" applyFont="1" applyFill="1" applyBorder="1" applyAlignment="1">
      <alignment vertical="center"/>
    </xf>
    <xf numFmtId="41" fontId="0" fillId="0" borderId="1" xfId="110" applyFont="1" applyFill="1" applyBorder="1" applyAlignment="1">
      <alignment vertical="center"/>
    </xf>
    <xf numFmtId="41" fontId="0" fillId="27" borderId="1" xfId="110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110" applyFont="1" applyFill="1" applyAlignment="1">
      <alignment vertical="center"/>
    </xf>
    <xf numFmtId="41" fontId="0" fillId="30" borderId="1" xfId="110" applyFont="1" applyFill="1" applyBorder="1" applyAlignment="1">
      <alignment vertical="center"/>
    </xf>
    <xf numFmtId="43" fontId="0" fillId="0" borderId="1" xfId="110" applyNumberFormat="1" applyFont="1" applyBorder="1" applyAlignment="1">
      <alignment wrapText="1"/>
    </xf>
    <xf numFmtId="8" fontId="0" fillId="0" borderId="1" xfId="110" applyNumberFormat="1" applyFont="1" applyBorder="1" applyAlignment="1">
      <alignment wrapText="1"/>
    </xf>
    <xf numFmtId="41" fontId="31" fillId="0" borderId="1" xfId="110" applyFont="1" applyBorder="1" applyAlignment="1">
      <alignment wrapText="1"/>
    </xf>
    <xf numFmtId="43" fontId="0" fillId="37" borderId="1" xfId="110" applyNumberFormat="1" applyFont="1" applyFill="1" applyBorder="1" applyAlignment="1">
      <alignment wrapText="1"/>
    </xf>
    <xf numFmtId="41" fontId="0" fillId="31" borderId="1" xfId="110" applyFont="1" applyFill="1" applyBorder="1" applyAlignment="1">
      <alignment vertical="center"/>
    </xf>
    <xf numFmtId="41" fontId="0" fillId="42" borderId="1" xfId="110" applyFont="1" applyFill="1" applyBorder="1" applyAlignment="1">
      <alignment wrapText="1"/>
    </xf>
    <xf numFmtId="43" fontId="0" fillId="42" borderId="1" xfId="110" applyNumberFormat="1" applyFont="1" applyFill="1" applyBorder="1" applyAlignment="1">
      <alignment wrapText="1"/>
    </xf>
    <xf numFmtId="8" fontId="0" fillId="42" borderId="1" xfId="110" applyNumberFormat="1" applyFont="1" applyFill="1" applyBorder="1" applyAlignment="1">
      <alignment wrapText="1"/>
    </xf>
    <xf numFmtId="41" fontId="31" fillId="42" borderId="1" xfId="110" applyFont="1" applyFill="1" applyBorder="1" applyAlignment="1">
      <alignment wrapText="1"/>
    </xf>
    <xf numFmtId="41" fontId="31" fillId="0" borderId="1" xfId="110" applyFont="1" applyFill="1" applyBorder="1" applyAlignment="1">
      <alignment vertical="center" wrapText="1"/>
    </xf>
    <xf numFmtId="41" fontId="0" fillId="30" borderId="1" xfId="110" applyFont="1" applyFill="1" applyBorder="1" applyAlignment="1">
      <alignment vertical="center" wrapText="1"/>
    </xf>
    <xf numFmtId="41" fontId="0" fillId="43" borderId="1" xfId="110" applyFont="1" applyFill="1" applyBorder="1" applyAlignment="1">
      <alignment vertical="center"/>
    </xf>
    <xf numFmtId="41" fontId="0" fillId="40" borderId="1" xfId="110" applyFont="1" applyFill="1" applyBorder="1" applyAlignment="1">
      <alignment vertical="center"/>
    </xf>
    <xf numFmtId="41" fontId="0" fillId="44" borderId="1" xfId="110" applyFont="1" applyFill="1" applyBorder="1" applyAlignment="1">
      <alignment vertical="center"/>
    </xf>
    <xf numFmtId="41" fontId="30" fillId="0" borderId="1" xfId="110" applyFont="1" applyFill="1" applyBorder="1" applyAlignment="1">
      <alignment vertical="center" wrapText="1"/>
    </xf>
    <xf numFmtId="41" fontId="0" fillId="41" borderId="1" xfId="110" applyFont="1" applyFill="1" applyBorder="1" applyAlignment="1">
      <alignment vertical="center"/>
    </xf>
    <xf numFmtId="41" fontId="0" fillId="27" borderId="1" xfId="110" applyFont="1" applyFill="1" applyBorder="1" applyAlignment="1">
      <alignment wrapText="1"/>
    </xf>
    <xf numFmtId="43" fontId="0" fillId="27" borderId="1" xfId="110" applyNumberFormat="1" applyFont="1" applyFill="1" applyBorder="1" applyAlignment="1">
      <alignment wrapText="1"/>
    </xf>
    <xf numFmtId="41" fontId="0" fillId="43" borderId="0" xfId="110" applyFont="1" applyFill="1" applyAlignment="1">
      <alignment vertical="center"/>
    </xf>
    <xf numFmtId="41" fontId="0" fillId="45" borderId="0" xfId="110" applyFont="1" applyFill="1" applyAlignment="1">
      <alignment vertical="center"/>
    </xf>
    <xf numFmtId="41" fontId="0" fillId="37" borderId="0" xfId="110" applyFont="1" applyFill="1" applyAlignment="1">
      <alignment vertical="center"/>
    </xf>
    <xf numFmtId="41" fontId="0" fillId="46" borderId="0" xfId="110" applyFont="1" applyFill="1" applyAlignment="1">
      <alignment vertical="center"/>
    </xf>
    <xf numFmtId="3" fontId="0" fillId="0" borderId="0" xfId="0" applyNumberFormat="1"/>
    <xf numFmtId="41" fontId="0" fillId="0" borderId="0" xfId="110" applyFont="1"/>
    <xf numFmtId="41" fontId="32" fillId="48" borderId="0" xfId="110" applyFont="1" applyFill="1" applyAlignment="1">
      <alignment wrapText="1"/>
    </xf>
    <xf numFmtId="41" fontId="0" fillId="45" borderId="0" xfId="110" applyFont="1" applyFill="1"/>
    <xf numFmtId="41" fontId="0" fillId="37" borderId="0" xfId="110" applyFont="1" applyFill="1"/>
    <xf numFmtId="41" fontId="0" fillId="49" borderId="0" xfId="110" applyFont="1" applyFill="1"/>
    <xf numFmtId="41" fontId="0" fillId="31" borderId="0" xfId="110" applyFont="1" applyFill="1"/>
    <xf numFmtId="41" fontId="0" fillId="50" borderId="0" xfId="110" applyFont="1" applyFill="1"/>
    <xf numFmtId="41" fontId="0" fillId="29" borderId="0" xfId="110" applyFont="1" applyFill="1"/>
    <xf numFmtId="0" fontId="0" fillId="51" borderId="0" xfId="0" applyFill="1"/>
    <xf numFmtId="41" fontId="0" fillId="26" borderId="0" xfId="110" applyFont="1" applyFill="1"/>
    <xf numFmtId="41" fontId="0" fillId="52" borderId="0" xfId="110" applyFont="1" applyFill="1"/>
    <xf numFmtId="41" fontId="0" fillId="30" borderId="0" xfId="110" applyFont="1" applyFill="1"/>
    <xf numFmtId="41" fontId="0" fillId="46" borderId="0" xfId="110" applyFont="1" applyFill="1"/>
    <xf numFmtId="41" fontId="0" fillId="39" borderId="0" xfId="110" applyFont="1" applyFill="1"/>
    <xf numFmtId="41" fontId="0" fillId="53" borderId="0" xfId="110" applyFont="1" applyFill="1"/>
    <xf numFmtId="0" fontId="0" fillId="53" borderId="0" xfId="0" applyFill="1"/>
    <xf numFmtId="41" fontId="0" fillId="42" borderId="0" xfId="110" applyFont="1" applyFill="1"/>
    <xf numFmtId="41" fontId="0" fillId="32" borderId="0" xfId="110" applyFont="1" applyFill="1"/>
    <xf numFmtId="0" fontId="0" fillId="32" borderId="0" xfId="0" applyFill="1"/>
    <xf numFmtId="41" fontId="0" fillId="54" borderId="0" xfId="110" applyFont="1" applyFill="1"/>
    <xf numFmtId="41" fontId="0" fillId="38" borderId="0" xfId="110" applyFont="1" applyFill="1"/>
    <xf numFmtId="41" fontId="0" fillId="47" borderId="0" xfId="110" applyFont="1" applyFill="1"/>
    <xf numFmtId="41" fontId="0" fillId="55" borderId="0" xfId="110" applyFont="1" applyFill="1"/>
    <xf numFmtId="41" fontId="0" fillId="51" borderId="0" xfId="110" applyFont="1" applyFill="1"/>
    <xf numFmtId="41" fontId="0" fillId="31" borderId="1" xfId="110" applyFont="1" applyFill="1" applyBorder="1" applyAlignment="1">
      <alignment wrapText="1"/>
    </xf>
    <xf numFmtId="43" fontId="0" fillId="31" borderId="1" xfId="110" applyNumberFormat="1" applyFont="1" applyFill="1" applyBorder="1" applyAlignment="1">
      <alignment wrapText="1"/>
    </xf>
    <xf numFmtId="43" fontId="0" fillId="0" borderId="0" xfId="0" applyNumberFormat="1"/>
    <xf numFmtId="0" fontId="30" fillId="0" borderId="0" xfId="0" applyFont="1"/>
    <xf numFmtId="0" fontId="0" fillId="0" borderId="1" xfId="0" applyBorder="1"/>
    <xf numFmtId="41" fontId="0" fillId="56" borderId="0" xfId="110" applyFont="1" applyFill="1"/>
    <xf numFmtId="4" fontId="0" fillId="0" borderId="0" xfId="0" applyNumberFormat="1"/>
    <xf numFmtId="9" fontId="0" fillId="0" borderId="0" xfId="111" applyFont="1"/>
    <xf numFmtId="41" fontId="0" fillId="0" borderId="1" xfId="110" applyFont="1" applyBorder="1"/>
    <xf numFmtId="0" fontId="0" fillId="27" borderId="0" xfId="111" applyNumberFormat="1" applyFont="1" applyFill="1"/>
    <xf numFmtId="3" fontId="0" fillId="32" borderId="0" xfId="0" applyNumberFormat="1" applyFill="1"/>
    <xf numFmtId="169" fontId="0" fillId="0" borderId="0" xfId="0" applyNumberFormat="1"/>
    <xf numFmtId="168" fontId="0" fillId="0" borderId="0" xfId="110" applyNumberFormat="1" applyFont="1"/>
    <xf numFmtId="0" fontId="0" fillId="0" borderId="0" xfId="0" applyAlignment="1">
      <alignment horizontal="center"/>
    </xf>
    <xf numFmtId="0" fontId="33" fillId="0" borderId="0" xfId="0" applyFont="1"/>
    <xf numFmtId="3" fontId="0" fillId="0" borderId="0" xfId="0" applyNumberFormat="1" applyFill="1"/>
    <xf numFmtId="43" fontId="0" fillId="0" borderId="0" xfId="110" applyNumberFormat="1" applyFont="1"/>
    <xf numFmtId="0" fontId="0" fillId="56" borderId="0" xfId="0" applyFill="1"/>
    <xf numFmtId="44" fontId="0" fillId="56" borderId="0" xfId="0" applyNumberFormat="1" applyFill="1"/>
    <xf numFmtId="3" fontId="0" fillId="27" borderId="0" xfId="0" applyNumberFormat="1" applyFill="1"/>
    <xf numFmtId="0" fontId="2" fillId="0" borderId="0" xfId="0" applyFont="1" applyFill="1" applyBorder="1"/>
    <xf numFmtId="41" fontId="2" fillId="0" borderId="0" xfId="110" applyFont="1" applyFill="1" applyBorder="1"/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0" fontId="29" fillId="0" borderId="0" xfId="0" applyFont="1" applyFill="1" applyBorder="1"/>
    <xf numFmtId="2" fontId="2" fillId="0" borderId="0" xfId="110" applyNumberFormat="1" applyFont="1" applyFill="1" applyBorder="1"/>
    <xf numFmtId="2" fontId="29" fillId="0" borderId="0" xfId="0" applyNumberFormat="1" applyFont="1" applyFill="1" applyBorder="1" applyAlignment="1">
      <alignment wrapText="1"/>
    </xf>
    <xf numFmtId="1" fontId="2" fillId="0" borderId="1" xfId="110" applyNumberFormat="1" applyFont="1" applyFill="1" applyBorder="1"/>
    <xf numFmtId="0" fontId="2" fillId="0" borderId="1" xfId="0" applyFont="1" applyFill="1" applyBorder="1"/>
    <xf numFmtId="168" fontId="2" fillId="0" borderId="1" xfId="110" applyNumberFormat="1" applyFont="1" applyFill="1" applyBorder="1"/>
    <xf numFmtId="168" fontId="29" fillId="0" borderId="0" xfId="110" applyNumberFormat="1" applyFont="1" applyFill="1" applyBorder="1"/>
    <xf numFmtId="168" fontId="2" fillId="0" borderId="1" xfId="110" applyNumberFormat="1" applyFont="1" applyFill="1" applyBorder="1" applyAlignment="1">
      <alignment vertical="center"/>
    </xf>
    <xf numFmtId="43" fontId="29" fillId="0" borderId="0" xfId="0" applyNumberFormat="1" applyFont="1" applyFill="1" applyBorder="1"/>
    <xf numFmtId="2" fontId="29" fillId="0" borderId="0" xfId="0" applyNumberFormat="1" applyFont="1" applyFill="1" applyBorder="1"/>
    <xf numFmtId="168" fontId="29" fillId="0" borderId="1" xfId="110" applyNumberFormat="1" applyFont="1" applyFill="1" applyBorder="1"/>
    <xf numFmtId="0" fontId="28" fillId="0" borderId="0" xfId="0" applyFont="1" applyFill="1" applyBorder="1"/>
    <xf numFmtId="2" fontId="35" fillId="0" borderId="0" xfId="113" applyNumberFormat="1" applyFill="1" applyBorder="1" applyAlignment="1">
      <alignment wrapText="1"/>
    </xf>
    <xf numFmtId="168" fontId="1" fillId="0" borderId="1" xfId="110" applyNumberFormat="1" applyFont="1" applyFill="1" applyBorder="1"/>
    <xf numFmtId="2" fontId="2" fillId="0" borderId="1" xfId="0" applyNumberFormat="1" applyFont="1" applyFill="1" applyBorder="1"/>
    <xf numFmtId="168" fontId="2" fillId="0" borderId="17" xfId="110" applyNumberFormat="1" applyFont="1" applyFill="1" applyBorder="1"/>
    <xf numFmtId="168" fontId="2" fillId="0" borderId="0" xfId="110" applyNumberFormat="1" applyFont="1" applyFill="1" applyBorder="1"/>
    <xf numFmtId="168" fontId="27" fillId="0" borderId="1" xfId="110" applyNumberFormat="1" applyFont="1" applyFill="1" applyBorder="1"/>
    <xf numFmtId="168" fontId="2" fillId="26" borderId="1" xfId="110" applyNumberFormat="1" applyFont="1" applyFill="1" applyBorder="1"/>
    <xf numFmtId="168" fontId="29" fillId="26" borderId="1" xfId="110" applyNumberFormat="1" applyFont="1" applyFill="1" applyBorder="1"/>
    <xf numFmtId="2" fontId="2" fillId="26" borderId="0" xfId="0" applyNumberFormat="1" applyFont="1" applyFill="1" applyBorder="1"/>
    <xf numFmtId="0" fontId="2" fillId="26" borderId="1" xfId="0" applyFont="1" applyFill="1" applyBorder="1"/>
    <xf numFmtId="169" fontId="2" fillId="26" borderId="1" xfId="110" applyNumberFormat="1" applyFont="1" applyFill="1" applyBorder="1"/>
    <xf numFmtId="169" fontId="2" fillId="0" borderId="1" xfId="110" applyNumberFormat="1" applyFont="1" applyFill="1" applyBorder="1"/>
    <xf numFmtId="168" fontId="2" fillId="26" borderId="17" xfId="110" applyNumberFormat="1" applyFont="1" applyFill="1" applyBorder="1"/>
    <xf numFmtId="0" fontId="2" fillId="26" borderId="1" xfId="0" applyFont="1" applyFill="1" applyBorder="1" applyAlignment="1">
      <alignment wrapText="1"/>
    </xf>
    <xf numFmtId="170" fontId="2" fillId="26" borderId="1" xfId="110" applyNumberFormat="1" applyFont="1" applyFill="1" applyBorder="1"/>
    <xf numFmtId="168" fontId="2" fillId="26" borderId="1" xfId="110" applyNumberFormat="1" applyFont="1" applyFill="1" applyBorder="1" applyAlignment="1">
      <alignment vertical="center"/>
    </xf>
    <xf numFmtId="169" fontId="1" fillId="0" borderId="1" xfId="110" applyNumberFormat="1" applyFont="1" applyFill="1" applyBorder="1"/>
    <xf numFmtId="168" fontId="1" fillId="26" borderId="1" xfId="110" applyNumberFormat="1" applyFont="1" applyFill="1" applyBorder="1"/>
    <xf numFmtId="0" fontId="36" fillId="0" borderId="1" xfId="0" applyFont="1" applyBorder="1" applyAlignment="1">
      <alignment wrapText="1"/>
    </xf>
    <xf numFmtId="168" fontId="1" fillId="58" borderId="1" xfId="110" applyNumberFormat="1" applyFont="1" applyFill="1" applyBorder="1" applyAlignment="1">
      <alignment vertical="center"/>
    </xf>
    <xf numFmtId="2" fontId="2" fillId="26" borderId="1" xfId="0" applyNumberFormat="1" applyFont="1" applyFill="1" applyBorder="1"/>
    <xf numFmtId="168" fontId="2" fillId="26" borderId="1" xfId="110" applyNumberFormat="1" applyFont="1" applyFill="1" applyBorder="1" applyAlignment="1">
      <alignment vertical="center" wrapText="1"/>
    </xf>
    <xf numFmtId="169" fontId="2" fillId="0" borderId="0" xfId="0" applyNumberFormat="1" applyFont="1" applyFill="1" applyBorder="1"/>
    <xf numFmtId="168" fontId="2" fillId="26" borderId="1" xfId="0" applyNumberFormat="1" applyFont="1" applyFill="1" applyBorder="1"/>
    <xf numFmtId="168" fontId="2" fillId="0" borderId="20" xfId="110" applyNumberFormat="1" applyFont="1" applyFill="1" applyBorder="1"/>
    <xf numFmtId="171" fontId="2" fillId="0" borderId="1" xfId="110" applyNumberFormat="1" applyFont="1" applyFill="1" applyBorder="1"/>
    <xf numFmtId="171" fontId="2" fillId="26" borderId="1" xfId="110" applyNumberFormat="1" applyFont="1" applyFill="1" applyBorder="1"/>
    <xf numFmtId="172" fontId="2" fillId="0" borderId="1" xfId="110" applyNumberFormat="1" applyFont="1" applyFill="1" applyBorder="1"/>
    <xf numFmtId="172" fontId="2" fillId="26" borderId="1" xfId="110" applyNumberFormat="1" applyFont="1" applyFill="1" applyBorder="1"/>
    <xf numFmtId="41" fontId="37" fillId="59" borderId="1" xfId="110" applyFont="1" applyFill="1" applyBorder="1" applyAlignment="1">
      <alignment horizontal="center" vertical="center" wrapText="1"/>
    </xf>
    <xf numFmtId="0" fontId="37" fillId="59" borderId="1" xfId="0" applyFont="1" applyFill="1" applyBorder="1" applyAlignment="1">
      <alignment horizontal="center" vertical="center" wrapText="1"/>
    </xf>
    <xf numFmtId="168" fontId="37" fillId="59" borderId="1" xfId="110" applyNumberFormat="1" applyFont="1" applyFill="1" applyBorder="1"/>
    <xf numFmtId="0" fontId="37" fillId="0" borderId="0" xfId="0" applyFont="1" applyFill="1" applyBorder="1"/>
    <xf numFmtId="0" fontId="38" fillId="0" borderId="0" xfId="0" applyFont="1" applyFill="1" applyBorder="1"/>
    <xf numFmtId="169" fontId="37" fillId="59" borderId="1" xfId="110" applyNumberFormat="1" applyFont="1" applyFill="1" applyBorder="1"/>
    <xf numFmtId="168" fontId="37" fillId="60" borderId="1" xfId="0" applyNumberFormat="1" applyFont="1" applyFill="1" applyBorder="1"/>
    <xf numFmtId="41" fontId="29" fillId="0" borderId="0" xfId="110" applyFont="1" applyFill="1" applyBorder="1"/>
    <xf numFmtId="173" fontId="29" fillId="0" borderId="0" xfId="0" applyNumberFormat="1" applyFont="1" applyFill="1" applyBorder="1"/>
    <xf numFmtId="41" fontId="29" fillId="0" borderId="0" xfId="0" applyNumberFormat="1" applyFont="1" applyFill="1" applyBorder="1"/>
    <xf numFmtId="174" fontId="2" fillId="0" borderId="1" xfId="110" applyNumberFormat="1" applyFont="1" applyFill="1" applyBorder="1"/>
    <xf numFmtId="174" fontId="2" fillId="26" borderId="1" xfId="110" applyNumberFormat="1" applyFont="1" applyFill="1" applyBorder="1"/>
    <xf numFmtId="171" fontId="29" fillId="0" borderId="1" xfId="110" applyNumberFormat="1" applyFont="1" applyFill="1" applyBorder="1"/>
    <xf numFmtId="1" fontId="2" fillId="26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41" fontId="2" fillId="0" borderId="1" xfId="110" applyFont="1" applyFill="1" applyBorder="1" applyAlignment="1">
      <alignment wrapText="1"/>
    </xf>
    <xf numFmtId="1" fontId="2" fillId="0" borderId="1" xfId="110" applyNumberFormat="1" applyFont="1" applyFill="1" applyBorder="1" applyAlignment="1">
      <alignment wrapText="1"/>
    </xf>
    <xf numFmtId="41" fontId="2" fillId="26" borderId="1" xfId="110" applyFont="1" applyFill="1" applyBorder="1" applyAlignment="1">
      <alignment wrapText="1"/>
    </xf>
    <xf numFmtId="1" fontId="2" fillId="26" borderId="1" xfId="110" applyNumberFormat="1" applyFont="1" applyFill="1" applyBorder="1" applyAlignment="1">
      <alignment wrapText="1"/>
    </xf>
    <xf numFmtId="41" fontId="2" fillId="0" borderId="1" xfId="110" applyFont="1" applyFill="1" applyBorder="1" applyAlignment="1">
      <alignment horizontal="left" wrapText="1"/>
    </xf>
    <xf numFmtId="41" fontId="2" fillId="26" borderId="1" xfId="110" applyFont="1" applyFill="1" applyBorder="1" applyAlignment="1">
      <alignment horizontal="left" wrapText="1"/>
    </xf>
    <xf numFmtId="1" fontId="2" fillId="0" borderId="18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" fontId="2" fillId="26" borderId="18" xfId="0" applyNumberFormat="1" applyFont="1" applyFill="1" applyBorder="1" applyAlignment="1">
      <alignment wrapText="1"/>
    </xf>
    <xf numFmtId="0" fontId="2" fillId="26" borderId="19" xfId="0" applyFont="1" applyFill="1" applyBorder="1" applyAlignment="1">
      <alignment wrapText="1"/>
    </xf>
    <xf numFmtId="0" fontId="36" fillId="26" borderId="1" xfId="0" applyFont="1" applyFill="1" applyBorder="1" applyAlignment="1">
      <alignment wrapText="1"/>
    </xf>
    <xf numFmtId="4" fontId="39" fillId="0" borderId="0" xfId="0" applyNumberFormat="1" applyFont="1"/>
    <xf numFmtId="2" fontId="39" fillId="26" borderId="0" xfId="0" applyNumberFormat="1" applyFont="1" applyFill="1"/>
    <xf numFmtId="2" fontId="39" fillId="0" borderId="0" xfId="0" applyNumberFormat="1" applyFont="1"/>
    <xf numFmtId="41" fontId="37" fillId="59" borderId="18" xfId="110" applyFont="1" applyFill="1" applyBorder="1" applyAlignment="1">
      <alignment horizontal="center" wrapText="1"/>
    </xf>
    <xf numFmtId="41" fontId="37" fillId="59" borderId="19" xfId="110" applyFont="1" applyFill="1" applyBorder="1" applyAlignment="1">
      <alignment horizontal="center" wrapText="1"/>
    </xf>
    <xf numFmtId="41" fontId="37" fillId="59" borderId="18" xfId="110" applyFont="1" applyFill="1" applyBorder="1" applyAlignment="1">
      <alignment horizontal="center"/>
    </xf>
    <xf numFmtId="41" fontId="37" fillId="59" borderId="19" xfId="110" applyFont="1" applyFill="1" applyBorder="1" applyAlignment="1">
      <alignment horizontal="center"/>
    </xf>
    <xf numFmtId="41" fontId="37" fillId="60" borderId="18" xfId="110" applyFont="1" applyFill="1" applyBorder="1" applyAlignment="1">
      <alignment horizontal="center"/>
    </xf>
    <xf numFmtId="41" fontId="37" fillId="60" borderId="19" xfId="11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14">
    <cellStyle name="20% - Énfasis1 2" xfId="2" xr:uid="{00000000-0005-0000-0000-000000000000}"/>
    <cellStyle name="20% - Énfasis1 2 2" xfId="3" xr:uid="{00000000-0005-0000-0000-000001000000}"/>
    <cellStyle name="20% - Énfasis1 2 3" xfId="4" xr:uid="{00000000-0005-0000-0000-000002000000}"/>
    <cellStyle name="20% - Énfasis2 2" xfId="5" xr:uid="{00000000-0005-0000-0000-000003000000}"/>
    <cellStyle name="20% - Énfasis2 2 2" xfId="6" xr:uid="{00000000-0005-0000-0000-000004000000}"/>
    <cellStyle name="20% - Énfasis2 2 3" xfId="7" xr:uid="{00000000-0005-0000-0000-000005000000}"/>
    <cellStyle name="20% - Énfasis3 2" xfId="8" xr:uid="{00000000-0005-0000-0000-000006000000}"/>
    <cellStyle name="20% - Énfasis3 2 2" xfId="9" xr:uid="{00000000-0005-0000-0000-000007000000}"/>
    <cellStyle name="20% - Énfasis3 2 3" xfId="10" xr:uid="{00000000-0005-0000-0000-000008000000}"/>
    <cellStyle name="20% - Énfasis4 2" xfId="11" xr:uid="{00000000-0005-0000-0000-000009000000}"/>
    <cellStyle name="20% - Énfasis4 2 2" xfId="12" xr:uid="{00000000-0005-0000-0000-00000A000000}"/>
    <cellStyle name="20% - Énfasis4 2 3" xfId="13" xr:uid="{00000000-0005-0000-0000-00000B000000}"/>
    <cellStyle name="20% - Énfasis5 2" xfId="14" xr:uid="{00000000-0005-0000-0000-00000C000000}"/>
    <cellStyle name="20% - Énfasis5 2 2" xfId="15" xr:uid="{00000000-0005-0000-0000-00000D000000}"/>
    <cellStyle name="20% - Énfasis5 2 3" xfId="16" xr:uid="{00000000-0005-0000-0000-00000E000000}"/>
    <cellStyle name="20% - Énfasis6 2" xfId="17" xr:uid="{00000000-0005-0000-0000-00000F000000}"/>
    <cellStyle name="20% - Énfasis6 2 2" xfId="18" xr:uid="{00000000-0005-0000-0000-000010000000}"/>
    <cellStyle name="20% - Énfasis6 2 3" xfId="19" xr:uid="{00000000-0005-0000-0000-000011000000}"/>
    <cellStyle name="40% - Énfasis1 2" xfId="20" xr:uid="{00000000-0005-0000-0000-000012000000}"/>
    <cellStyle name="40% - Énfasis1 2 2" xfId="21" xr:uid="{00000000-0005-0000-0000-000013000000}"/>
    <cellStyle name="40% - Énfasis1 2 3" xfId="22" xr:uid="{00000000-0005-0000-0000-000014000000}"/>
    <cellStyle name="40% - Énfasis2 2" xfId="23" xr:uid="{00000000-0005-0000-0000-000015000000}"/>
    <cellStyle name="40% - Énfasis2 2 2" xfId="24" xr:uid="{00000000-0005-0000-0000-000016000000}"/>
    <cellStyle name="40% - Énfasis2 2 3" xfId="25" xr:uid="{00000000-0005-0000-0000-000017000000}"/>
    <cellStyle name="40% - Énfasis3 2" xfId="26" xr:uid="{00000000-0005-0000-0000-000018000000}"/>
    <cellStyle name="40% - Énfasis3 2 2" xfId="27" xr:uid="{00000000-0005-0000-0000-000019000000}"/>
    <cellStyle name="40% - Énfasis3 2 3" xfId="28" xr:uid="{00000000-0005-0000-0000-00001A000000}"/>
    <cellStyle name="40% - Énfasis4 2" xfId="29" xr:uid="{00000000-0005-0000-0000-00001B000000}"/>
    <cellStyle name="40% - Énfasis4 2 2" xfId="30" xr:uid="{00000000-0005-0000-0000-00001C000000}"/>
    <cellStyle name="40% - Énfasis4 2 3" xfId="31" xr:uid="{00000000-0005-0000-0000-00001D000000}"/>
    <cellStyle name="40% - Énfasis5 2" xfId="32" xr:uid="{00000000-0005-0000-0000-00001E000000}"/>
    <cellStyle name="40% - Énfasis5 2 2" xfId="33" xr:uid="{00000000-0005-0000-0000-00001F000000}"/>
    <cellStyle name="40% - Énfasis5 2 3" xfId="34" xr:uid="{00000000-0005-0000-0000-000020000000}"/>
    <cellStyle name="40% - Énfasis6 2" xfId="35" xr:uid="{00000000-0005-0000-0000-000021000000}"/>
    <cellStyle name="40% - Énfasis6 2 2" xfId="36" xr:uid="{00000000-0005-0000-0000-000022000000}"/>
    <cellStyle name="40% - Énfasis6 2 3" xfId="37" xr:uid="{00000000-0005-0000-0000-000023000000}"/>
    <cellStyle name="60% - Énfasis1 2" xfId="38" xr:uid="{00000000-0005-0000-0000-000024000000}"/>
    <cellStyle name="60% - Énfasis2 2" xfId="39" xr:uid="{00000000-0005-0000-0000-000025000000}"/>
    <cellStyle name="60% - Énfasis3 2" xfId="40" xr:uid="{00000000-0005-0000-0000-000026000000}"/>
    <cellStyle name="60% - Énfasis4 2" xfId="41" xr:uid="{00000000-0005-0000-0000-000027000000}"/>
    <cellStyle name="60% - Énfasis5 2" xfId="42" xr:uid="{00000000-0005-0000-0000-000028000000}"/>
    <cellStyle name="60% - Énfasis6 2" xfId="43" xr:uid="{00000000-0005-0000-0000-000029000000}"/>
    <cellStyle name="Buena 2" xfId="44" xr:uid="{00000000-0005-0000-0000-00002A000000}"/>
    <cellStyle name="Cálculo 2" xfId="45" xr:uid="{00000000-0005-0000-0000-00002B000000}"/>
    <cellStyle name="Celda de comprobación 2" xfId="46" xr:uid="{00000000-0005-0000-0000-00002C000000}"/>
    <cellStyle name="Celda vinculada 2" xfId="47" xr:uid="{00000000-0005-0000-0000-00002D000000}"/>
    <cellStyle name="Encabezado 4 2" xfId="48" xr:uid="{00000000-0005-0000-0000-00002E000000}"/>
    <cellStyle name="Énfasis1 2" xfId="49" xr:uid="{00000000-0005-0000-0000-00002F000000}"/>
    <cellStyle name="Énfasis2 2" xfId="50" xr:uid="{00000000-0005-0000-0000-000030000000}"/>
    <cellStyle name="Énfasis3 2" xfId="51" xr:uid="{00000000-0005-0000-0000-000031000000}"/>
    <cellStyle name="Énfasis4 2" xfId="52" xr:uid="{00000000-0005-0000-0000-000032000000}"/>
    <cellStyle name="Énfasis5 2" xfId="53" xr:uid="{00000000-0005-0000-0000-000033000000}"/>
    <cellStyle name="Énfasis6 2" xfId="54" xr:uid="{00000000-0005-0000-0000-000034000000}"/>
    <cellStyle name="Entrada 2" xfId="55" xr:uid="{00000000-0005-0000-0000-000035000000}"/>
    <cellStyle name="Euro" xfId="56" xr:uid="{00000000-0005-0000-0000-000036000000}"/>
    <cellStyle name="Euro 2" xfId="57" xr:uid="{00000000-0005-0000-0000-000037000000}"/>
    <cellStyle name="F2" xfId="58" xr:uid="{00000000-0005-0000-0000-000038000000}"/>
    <cellStyle name="F3" xfId="59" xr:uid="{00000000-0005-0000-0000-000039000000}"/>
    <cellStyle name="F4" xfId="60" xr:uid="{00000000-0005-0000-0000-00003A000000}"/>
    <cellStyle name="F5" xfId="61" xr:uid="{00000000-0005-0000-0000-00003B000000}"/>
    <cellStyle name="F6" xfId="62" xr:uid="{00000000-0005-0000-0000-00003C000000}"/>
    <cellStyle name="F7" xfId="63" xr:uid="{00000000-0005-0000-0000-00003D000000}"/>
    <cellStyle name="F8" xfId="64" xr:uid="{00000000-0005-0000-0000-00003E000000}"/>
    <cellStyle name="Hipervínculo" xfId="113" builtinId="8"/>
    <cellStyle name="Incorrecto 2" xfId="65" xr:uid="{00000000-0005-0000-0000-000040000000}"/>
    <cellStyle name="KPT04" xfId="112" xr:uid="{00000000-0005-0000-0000-000041000000}"/>
    <cellStyle name="Millares [0]" xfId="110" builtinId="6"/>
    <cellStyle name="Millares 2" xfId="66" xr:uid="{00000000-0005-0000-0000-000043000000}"/>
    <cellStyle name="Moneda" xfId="109" builtinId="4"/>
    <cellStyle name="Neutral 2" xfId="67" xr:uid="{00000000-0005-0000-0000-000045000000}"/>
    <cellStyle name="Normal" xfId="0" builtinId="0"/>
    <cellStyle name="Normal 10" xfId="108" xr:uid="{00000000-0005-0000-0000-000047000000}"/>
    <cellStyle name="Normal 14" xfId="68" xr:uid="{00000000-0005-0000-0000-000048000000}"/>
    <cellStyle name="Normal 2" xfId="69" xr:uid="{00000000-0005-0000-0000-000049000000}"/>
    <cellStyle name="Normal 2 2" xfId="70" xr:uid="{00000000-0005-0000-0000-00004A000000}"/>
    <cellStyle name="Normal 2 2 10" xfId="71" xr:uid="{00000000-0005-0000-0000-00004B000000}"/>
    <cellStyle name="Normal 2 2 2" xfId="72" xr:uid="{00000000-0005-0000-0000-00004C000000}"/>
    <cellStyle name="Normal 2 2 2 2" xfId="73" xr:uid="{00000000-0005-0000-0000-00004D000000}"/>
    <cellStyle name="Normal 2 2 2 2 2" xfId="74" xr:uid="{00000000-0005-0000-0000-00004E000000}"/>
    <cellStyle name="Normal 2 2 2 2 2 2" xfId="75" xr:uid="{00000000-0005-0000-0000-00004F000000}"/>
    <cellStyle name="Normal 2 2 2 3" xfId="76" xr:uid="{00000000-0005-0000-0000-000050000000}"/>
    <cellStyle name="Normal 2 2 2 4" xfId="77" xr:uid="{00000000-0005-0000-0000-000051000000}"/>
    <cellStyle name="Normal 2 2 3" xfId="78" xr:uid="{00000000-0005-0000-0000-000052000000}"/>
    <cellStyle name="Normal 2 2 7" xfId="79" xr:uid="{00000000-0005-0000-0000-000053000000}"/>
    <cellStyle name="Normal 2 2 8" xfId="80" xr:uid="{00000000-0005-0000-0000-000054000000}"/>
    <cellStyle name="Normal 2 2 9" xfId="81" xr:uid="{00000000-0005-0000-0000-000055000000}"/>
    <cellStyle name="Normal 2 3" xfId="82" xr:uid="{00000000-0005-0000-0000-000056000000}"/>
    <cellStyle name="Normal 2 3 2" xfId="83" xr:uid="{00000000-0005-0000-0000-000057000000}"/>
    <cellStyle name="Normal 2 3 3" xfId="84" xr:uid="{00000000-0005-0000-0000-000058000000}"/>
    <cellStyle name="Normal 2 4" xfId="85" xr:uid="{00000000-0005-0000-0000-000059000000}"/>
    <cellStyle name="Normal 2 5" xfId="86" xr:uid="{00000000-0005-0000-0000-00005A000000}"/>
    <cellStyle name="Normal 2 6" xfId="87" xr:uid="{00000000-0005-0000-0000-00005B000000}"/>
    <cellStyle name="Normal 2_FUT INGRESOS 2010 Y FLS Y TESORERIA FLS AGOSTO 26" xfId="88" xr:uid="{00000000-0005-0000-0000-00005C000000}"/>
    <cellStyle name="Normal 3" xfId="89" xr:uid="{00000000-0005-0000-0000-00005D000000}"/>
    <cellStyle name="Normal 3 2" xfId="90" xr:uid="{00000000-0005-0000-0000-00005E000000}"/>
    <cellStyle name="Normal 4" xfId="91" xr:uid="{00000000-0005-0000-0000-00005F000000}"/>
    <cellStyle name="Normal 4 2" xfId="92" xr:uid="{00000000-0005-0000-0000-000060000000}"/>
    <cellStyle name="Normal 5" xfId="93" xr:uid="{00000000-0005-0000-0000-000061000000}"/>
    <cellStyle name="Normal 6" xfId="94" xr:uid="{00000000-0005-0000-0000-000062000000}"/>
    <cellStyle name="Normal 7" xfId="95" xr:uid="{00000000-0005-0000-0000-000063000000}"/>
    <cellStyle name="Normal 8" xfId="96" xr:uid="{00000000-0005-0000-0000-000064000000}"/>
    <cellStyle name="Normal 9" xfId="1" xr:uid="{00000000-0005-0000-0000-000065000000}"/>
    <cellStyle name="Notas 2" xfId="97" xr:uid="{00000000-0005-0000-0000-000066000000}"/>
    <cellStyle name="Notas 3" xfId="98" xr:uid="{00000000-0005-0000-0000-000067000000}"/>
    <cellStyle name="Porcentaje" xfId="111" builtinId="5"/>
    <cellStyle name="Salida 2" xfId="99" xr:uid="{00000000-0005-0000-0000-000069000000}"/>
    <cellStyle name="TableStyleLight1" xfId="100" xr:uid="{00000000-0005-0000-0000-00006A000000}"/>
    <cellStyle name="Texto de advertencia 2" xfId="101" xr:uid="{00000000-0005-0000-0000-00006B000000}"/>
    <cellStyle name="Texto explicativo 2" xfId="102" xr:uid="{00000000-0005-0000-0000-00006C000000}"/>
    <cellStyle name="Título 1 2" xfId="103" xr:uid="{00000000-0005-0000-0000-00006D000000}"/>
    <cellStyle name="Título 2 2" xfId="104" xr:uid="{00000000-0005-0000-0000-00006E000000}"/>
    <cellStyle name="Título 3 2" xfId="105" xr:uid="{00000000-0005-0000-0000-00006F000000}"/>
    <cellStyle name="Título 4" xfId="106" xr:uid="{00000000-0005-0000-0000-000070000000}"/>
    <cellStyle name="Total 2" xfId="107" xr:uid="{00000000-0005-0000-0000-000071000000}"/>
  </cellStyles>
  <dxfs count="0"/>
  <tableStyles count="0" defaultTableStyle="TableStyleMedium2" defaultPivotStyle="PivotStyleLight16"/>
  <colors>
    <mruColors>
      <color rgb="FFFF3300"/>
      <color rgb="FFCCFF33"/>
      <color rgb="FFFF7C80"/>
      <color rgb="FF00FF00"/>
      <color rgb="FF66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304800</xdr:rowOff>
    </xdr:to>
    <xdr:sp macro="" textlink="">
      <xdr:nvSpPr>
        <xdr:cNvPr id="1025" name="AutoShape 1" descr="Resultado de imagen de pasto la gran capital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111257</xdr:colOff>
      <xdr:row>1</xdr:row>
      <xdr:rowOff>130468</xdr:rowOff>
    </xdr:from>
    <xdr:to>
      <xdr:col>0</xdr:col>
      <xdr:colOff>2912729</xdr:colOff>
      <xdr:row>1</xdr:row>
      <xdr:rowOff>2580126</xdr:rowOff>
    </xdr:to>
    <xdr:pic>
      <xdr:nvPicPr>
        <xdr:cNvPr id="4" name="Imagen 3" descr="Resultado de imagen de pasto la gran capit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44" t="19912" r="15929" b="19469"/>
        <a:stretch/>
      </xdr:blipFill>
      <xdr:spPr bwMode="auto">
        <a:xfrm>
          <a:off x="8955900" y="130468"/>
          <a:ext cx="2801472" cy="2449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B2:K21"/>
  <sheetViews>
    <sheetView workbookViewId="0">
      <selection activeCell="J27" sqref="J27"/>
    </sheetView>
  </sheetViews>
  <sheetFormatPr baseColWidth="10" defaultColWidth="10.7109375" defaultRowHeight="15" x14ac:dyDescent="0.25"/>
  <cols>
    <col min="2" max="2" width="18.7109375" customWidth="1"/>
  </cols>
  <sheetData>
    <row r="2" spans="2:11" x14ac:dyDescent="0.25">
      <c r="G2" t="s">
        <v>115</v>
      </c>
      <c r="K2" t="s">
        <v>18</v>
      </c>
    </row>
    <row r="3" spans="2:11" x14ac:dyDescent="0.25">
      <c r="B3" t="s">
        <v>14</v>
      </c>
      <c r="C3" t="s">
        <v>13</v>
      </c>
      <c r="G3" t="s">
        <v>98</v>
      </c>
      <c r="K3" t="s">
        <v>130</v>
      </c>
    </row>
    <row r="4" spans="2:11" x14ac:dyDescent="0.25">
      <c r="B4" t="s">
        <v>94</v>
      </c>
      <c r="C4" t="s">
        <v>76</v>
      </c>
      <c r="G4" t="s">
        <v>99</v>
      </c>
      <c r="K4" t="s">
        <v>131</v>
      </c>
    </row>
    <row r="5" spans="2:11" x14ac:dyDescent="0.25">
      <c r="B5" t="s">
        <v>95</v>
      </c>
      <c r="C5" t="s">
        <v>77</v>
      </c>
      <c r="G5" t="s">
        <v>100</v>
      </c>
      <c r="K5" t="s">
        <v>132</v>
      </c>
    </row>
    <row r="6" spans="2:11" x14ac:dyDescent="0.25">
      <c r="B6" t="s">
        <v>96</v>
      </c>
      <c r="C6" t="s">
        <v>78</v>
      </c>
      <c r="G6" t="s">
        <v>101</v>
      </c>
    </row>
    <row r="7" spans="2:11" x14ac:dyDescent="0.25">
      <c r="B7" t="s">
        <v>116</v>
      </c>
      <c r="C7" t="s">
        <v>79</v>
      </c>
      <c r="G7" t="s">
        <v>102</v>
      </c>
    </row>
    <row r="8" spans="2:11" x14ac:dyDescent="0.25">
      <c r="B8" t="s">
        <v>97</v>
      </c>
      <c r="C8" t="s">
        <v>80</v>
      </c>
      <c r="G8" t="s">
        <v>103</v>
      </c>
    </row>
    <row r="9" spans="2:11" x14ac:dyDescent="0.25">
      <c r="B9" t="s">
        <v>117</v>
      </c>
      <c r="C9" t="s">
        <v>81</v>
      </c>
      <c r="G9" t="s">
        <v>104</v>
      </c>
    </row>
    <row r="10" spans="2:11" x14ac:dyDescent="0.25">
      <c r="B10" t="s">
        <v>118</v>
      </c>
      <c r="C10" t="s">
        <v>82</v>
      </c>
      <c r="G10" t="s">
        <v>105</v>
      </c>
    </row>
    <row r="11" spans="2:11" x14ac:dyDescent="0.25">
      <c r="B11" t="s">
        <v>119</v>
      </c>
      <c r="C11" t="s">
        <v>83</v>
      </c>
      <c r="G11" t="s">
        <v>106</v>
      </c>
    </row>
    <row r="12" spans="2:11" x14ac:dyDescent="0.25">
      <c r="B12" t="s">
        <v>120</v>
      </c>
      <c r="C12" t="s">
        <v>84</v>
      </c>
      <c r="G12" t="s">
        <v>107</v>
      </c>
    </row>
    <row r="13" spans="2:11" x14ac:dyDescent="0.25">
      <c r="B13" t="s">
        <v>121</v>
      </c>
      <c r="C13" t="s">
        <v>85</v>
      </c>
      <c r="G13" t="s">
        <v>108</v>
      </c>
    </row>
    <row r="14" spans="2:11" x14ac:dyDescent="0.25">
      <c r="B14" t="s">
        <v>122</v>
      </c>
      <c r="C14" t="s">
        <v>86</v>
      </c>
      <c r="G14" t="s">
        <v>109</v>
      </c>
    </row>
    <row r="15" spans="2:11" x14ac:dyDescent="0.25">
      <c r="B15" t="s">
        <v>123</v>
      </c>
      <c r="C15" t="s">
        <v>87</v>
      </c>
      <c r="G15" t="s">
        <v>110</v>
      </c>
    </row>
    <row r="16" spans="2:11" x14ac:dyDescent="0.25">
      <c r="B16" t="s">
        <v>124</v>
      </c>
      <c r="C16" t="s">
        <v>88</v>
      </c>
      <c r="G16" t="s">
        <v>111</v>
      </c>
    </row>
    <row r="17" spans="2:7" x14ac:dyDescent="0.25">
      <c r="B17" t="s">
        <v>125</v>
      </c>
      <c r="C17" t="s">
        <v>89</v>
      </c>
      <c r="G17" t="s">
        <v>112</v>
      </c>
    </row>
    <row r="18" spans="2:7" x14ac:dyDescent="0.25">
      <c r="B18" t="s">
        <v>126</v>
      </c>
      <c r="C18" t="s">
        <v>90</v>
      </c>
      <c r="G18" t="s">
        <v>113</v>
      </c>
    </row>
    <row r="19" spans="2:7" x14ac:dyDescent="0.25">
      <c r="B19" t="s">
        <v>127</v>
      </c>
      <c r="C19" t="s">
        <v>91</v>
      </c>
      <c r="G19" t="s">
        <v>114</v>
      </c>
    </row>
    <row r="20" spans="2:7" x14ac:dyDescent="0.25">
      <c r="B20" t="s">
        <v>128</v>
      </c>
      <c r="C20" t="s">
        <v>92</v>
      </c>
    </row>
    <row r="21" spans="2:7" x14ac:dyDescent="0.25">
      <c r="B21" t="s">
        <v>129</v>
      </c>
      <c r="C21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42"/>
  <sheetViews>
    <sheetView tabSelected="1" topLeftCell="A2" zoomScale="70" zoomScaleNormal="70" workbookViewId="0">
      <selection activeCell="C117" sqref="C117"/>
    </sheetView>
  </sheetViews>
  <sheetFormatPr baseColWidth="10" defaultColWidth="11.42578125" defaultRowHeight="15" x14ac:dyDescent="0.25"/>
  <cols>
    <col min="1" max="1" width="45.85546875" style="217" customWidth="1"/>
    <col min="2" max="2" width="13.42578125" style="217" customWidth="1"/>
    <col min="3" max="3" width="82.7109375" style="217" customWidth="1"/>
    <col min="4" max="4" width="21.5703125" style="219" customWidth="1"/>
    <col min="5" max="5" width="17.7109375" style="219" customWidth="1"/>
    <col min="6" max="6" width="13.85546875" style="219" customWidth="1"/>
    <col min="7" max="7" width="25.5703125" style="219" customWidth="1"/>
    <col min="8" max="8" width="22.140625" style="219" customWidth="1"/>
    <col min="9" max="9" width="19.85546875" style="219" customWidth="1"/>
    <col min="10" max="10" width="23" style="219" customWidth="1"/>
    <col min="11" max="11" width="13.42578125" style="219" bestFit="1" customWidth="1"/>
    <col min="12" max="12" width="17" style="219" customWidth="1"/>
    <col min="13" max="13" width="20.42578125" style="219" customWidth="1"/>
    <col min="14" max="14" width="23" style="219" customWidth="1"/>
    <col min="15" max="15" width="16.28515625" style="219" customWidth="1"/>
    <col min="16" max="16" width="25.140625" style="219" customWidth="1"/>
    <col min="17" max="17" width="19.5703125" style="219" customWidth="1"/>
    <col min="18" max="18" width="21.140625" style="219" customWidth="1"/>
    <col min="19" max="19" width="28.5703125" style="230" customWidth="1"/>
    <col min="20" max="16368" width="11.42578125" style="217"/>
    <col min="16369" max="16384" width="0" style="217" hidden="1" customWidth="1"/>
  </cols>
  <sheetData>
    <row r="1" spans="1:19" hidden="1" x14ac:dyDescent="0.25">
      <c r="A1" s="218"/>
      <c r="B1" s="218"/>
      <c r="C1" s="218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21"/>
    </row>
    <row r="2" spans="1:19" ht="205.5" customHeight="1" x14ac:dyDescent="0.25">
      <c r="A2" s="218"/>
      <c r="B2" s="218"/>
      <c r="C2" s="218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21"/>
    </row>
    <row r="3" spans="1:19" hidden="1" x14ac:dyDescent="0.25">
      <c r="A3" s="218"/>
      <c r="B3" s="218"/>
      <c r="C3" s="218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21"/>
    </row>
    <row r="4" spans="1:19" ht="84.75" customHeight="1" x14ac:dyDescent="0.25">
      <c r="A4" s="262" t="s">
        <v>14</v>
      </c>
      <c r="B4" s="262" t="s">
        <v>3077</v>
      </c>
      <c r="C4" s="262" t="s">
        <v>3120</v>
      </c>
      <c r="D4" s="263" t="s">
        <v>3078</v>
      </c>
      <c r="E4" s="263" t="s">
        <v>3079</v>
      </c>
      <c r="F4" s="263" t="s">
        <v>3094</v>
      </c>
      <c r="G4" s="263" t="s">
        <v>3080</v>
      </c>
      <c r="H4" s="263" t="s">
        <v>3081</v>
      </c>
      <c r="I4" s="263" t="s">
        <v>3082</v>
      </c>
      <c r="J4" s="263" t="s">
        <v>3083</v>
      </c>
      <c r="K4" s="263" t="s">
        <v>3084</v>
      </c>
      <c r="L4" s="263" t="s">
        <v>3085</v>
      </c>
      <c r="M4" s="263" t="s">
        <v>3086</v>
      </c>
      <c r="N4" s="263" t="s">
        <v>3087</v>
      </c>
      <c r="O4" s="263" t="s">
        <v>3088</v>
      </c>
      <c r="P4" s="263" t="s">
        <v>3100</v>
      </c>
      <c r="Q4" s="263" t="s">
        <v>3095</v>
      </c>
      <c r="R4" s="263" t="s">
        <v>3089</v>
      </c>
      <c r="S4" s="263" t="s">
        <v>3090</v>
      </c>
    </row>
    <row r="5" spans="1:19" ht="15" customHeight="1" x14ac:dyDescent="0.25">
      <c r="A5" s="17" t="s">
        <v>3097</v>
      </c>
      <c r="B5" s="17">
        <v>1202</v>
      </c>
      <c r="C5" s="17" t="s">
        <v>3099</v>
      </c>
      <c r="D5" s="226">
        <v>564.07000000000005</v>
      </c>
      <c r="E5" s="225"/>
      <c r="F5" s="235">
        <v>109.69</v>
      </c>
      <c r="G5" s="235">
        <v>70.916667000000004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31">
        <f>SUM(D5:R5)</f>
        <v>744.67666699999995</v>
      </c>
    </row>
    <row r="6" spans="1:19" ht="15" customHeight="1" x14ac:dyDescent="0.25">
      <c r="A6" s="246" t="s">
        <v>3097</v>
      </c>
      <c r="B6" s="246">
        <v>1203</v>
      </c>
      <c r="C6" s="246" t="s">
        <v>3108</v>
      </c>
      <c r="D6" s="239">
        <v>130.9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0">
        <f>SUM(D6:R6)</f>
        <v>130.9</v>
      </c>
    </row>
    <row r="7" spans="1:19" ht="15" customHeight="1" x14ac:dyDescent="0.25">
      <c r="A7" s="17" t="s">
        <v>3097</v>
      </c>
      <c r="B7" s="17">
        <v>1205</v>
      </c>
      <c r="C7" s="17" t="s">
        <v>3110</v>
      </c>
      <c r="D7" s="226"/>
      <c r="E7" s="225"/>
      <c r="F7" s="235">
        <v>84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31">
        <f>SUM(D7:R7)</f>
        <v>84</v>
      </c>
    </row>
    <row r="8" spans="1:19" ht="15" customHeight="1" x14ac:dyDescent="0.25">
      <c r="A8" s="246" t="s">
        <v>3097</v>
      </c>
      <c r="B8" s="275">
        <v>1206</v>
      </c>
      <c r="C8" s="246" t="s">
        <v>3098</v>
      </c>
      <c r="D8" s="256"/>
      <c r="E8" s="242"/>
      <c r="F8" s="253">
        <v>200</v>
      </c>
      <c r="G8" s="242"/>
      <c r="H8" s="242"/>
      <c r="I8" s="242"/>
      <c r="J8" s="242"/>
      <c r="K8" s="242"/>
      <c r="L8" s="242"/>
      <c r="M8" s="242"/>
      <c r="N8" s="242"/>
      <c r="O8" s="242"/>
      <c r="P8" s="239">
        <f>3000+3861</f>
        <v>6861</v>
      </c>
      <c r="Q8" s="242"/>
      <c r="R8" s="242"/>
      <c r="S8" s="240">
        <f>SUM(D8:R8)</f>
        <v>7061</v>
      </c>
    </row>
    <row r="9" spans="1:19" s="265" customFormat="1" x14ac:dyDescent="0.25">
      <c r="A9" s="291"/>
      <c r="B9" s="291"/>
      <c r="C9" s="292"/>
      <c r="D9" s="264">
        <f>SUM(D5:D8)</f>
        <v>694.97</v>
      </c>
      <c r="E9" s="264">
        <f t="shared" ref="E9:R9" si="0">SUM(E5:E8)</f>
        <v>0</v>
      </c>
      <c r="F9" s="264">
        <f t="shared" si="0"/>
        <v>393.69</v>
      </c>
      <c r="G9" s="264">
        <f t="shared" si="0"/>
        <v>70.916667000000004</v>
      </c>
      <c r="H9" s="264">
        <f t="shared" si="0"/>
        <v>0</v>
      </c>
      <c r="I9" s="264">
        <f t="shared" si="0"/>
        <v>0</v>
      </c>
      <c r="J9" s="264">
        <f t="shared" si="0"/>
        <v>0</v>
      </c>
      <c r="K9" s="264">
        <f t="shared" si="0"/>
        <v>0</v>
      </c>
      <c r="L9" s="264">
        <f t="shared" si="0"/>
        <v>0</v>
      </c>
      <c r="M9" s="264">
        <f t="shared" si="0"/>
        <v>0</v>
      </c>
      <c r="N9" s="264">
        <f t="shared" si="0"/>
        <v>0</v>
      </c>
      <c r="O9" s="264">
        <f t="shared" si="0"/>
        <v>0</v>
      </c>
      <c r="P9" s="264">
        <f t="shared" si="0"/>
        <v>6861</v>
      </c>
      <c r="Q9" s="264">
        <f t="shared" si="0"/>
        <v>0</v>
      </c>
      <c r="R9" s="264">
        <f t="shared" si="0"/>
        <v>0</v>
      </c>
      <c r="S9" s="264">
        <f>SUM(S5:S8)</f>
        <v>8020.5766670000003</v>
      </c>
    </row>
    <row r="10" spans="1:19" ht="15" customHeight="1" x14ac:dyDescent="0.25">
      <c r="A10" s="17" t="s">
        <v>1433</v>
      </c>
      <c r="B10" s="276">
        <v>1702</v>
      </c>
      <c r="C10" s="17" t="s">
        <v>3111</v>
      </c>
      <c r="D10" s="226">
        <v>1157.98</v>
      </c>
      <c r="E10" s="217"/>
      <c r="F10" s="226"/>
      <c r="G10" s="226"/>
      <c r="H10" s="226">
        <v>30</v>
      </c>
      <c r="I10" s="226"/>
      <c r="J10" s="226"/>
      <c r="K10" s="226"/>
      <c r="L10" s="236"/>
      <c r="M10" s="226"/>
      <c r="N10" s="226"/>
      <c r="O10" s="226"/>
      <c r="P10" s="226"/>
      <c r="Q10" s="226"/>
      <c r="R10" s="226"/>
      <c r="S10" s="231">
        <f>SUM(D10:R10)</f>
        <v>1187.98</v>
      </c>
    </row>
    <row r="11" spans="1:19" ht="15" customHeight="1" x14ac:dyDescent="0.25">
      <c r="A11" s="17" t="s">
        <v>1433</v>
      </c>
      <c r="B11" s="276">
        <v>1702</v>
      </c>
      <c r="C11" s="17" t="s">
        <v>3111</v>
      </c>
      <c r="D11" s="226"/>
      <c r="E11" s="258">
        <v>785.46772399999998</v>
      </c>
      <c r="F11" s="226"/>
      <c r="G11" s="226"/>
      <c r="H11" s="226"/>
      <c r="I11" s="226"/>
      <c r="J11" s="226"/>
      <c r="K11" s="226"/>
      <c r="L11" s="236"/>
      <c r="M11" s="226"/>
      <c r="N11" s="226"/>
      <c r="O11" s="226"/>
      <c r="P11" s="226"/>
      <c r="Q11" s="226"/>
      <c r="R11" s="226"/>
      <c r="S11" s="231">
        <f t="shared" ref="S11:S18" si="1">SUM(D11:R11)</f>
        <v>785.46772399999998</v>
      </c>
    </row>
    <row r="12" spans="1:19" ht="15" customHeight="1" x14ac:dyDescent="0.25">
      <c r="A12" s="246" t="s">
        <v>1433</v>
      </c>
      <c r="B12" s="275">
        <v>1703</v>
      </c>
      <c r="C12" s="246" t="s">
        <v>3112</v>
      </c>
      <c r="D12" s="239"/>
      <c r="E12" s="259">
        <v>1</v>
      </c>
      <c r="F12" s="239"/>
      <c r="G12" s="239"/>
      <c r="H12" s="239"/>
      <c r="I12" s="239"/>
      <c r="J12" s="239"/>
      <c r="K12" s="239"/>
      <c r="L12" s="245"/>
      <c r="M12" s="239"/>
      <c r="N12" s="239"/>
      <c r="O12" s="239"/>
      <c r="P12" s="239"/>
      <c r="Q12" s="239"/>
      <c r="R12" s="239"/>
      <c r="S12" s="240">
        <f t="shared" si="1"/>
        <v>1</v>
      </c>
    </row>
    <row r="13" spans="1:19" ht="15" customHeight="1" x14ac:dyDescent="0.25">
      <c r="A13" s="246" t="s">
        <v>1433</v>
      </c>
      <c r="B13" s="275">
        <v>1703</v>
      </c>
      <c r="C13" s="246" t="s">
        <v>3101</v>
      </c>
      <c r="D13" s="239">
        <v>11.5</v>
      </c>
      <c r="E13" s="239"/>
      <c r="F13" s="239"/>
      <c r="G13" s="239"/>
      <c r="H13" s="239">
        <v>50</v>
      </c>
      <c r="I13" s="239"/>
      <c r="J13" s="239"/>
      <c r="K13" s="239"/>
      <c r="L13" s="245"/>
      <c r="M13" s="239"/>
      <c r="N13" s="239"/>
      <c r="O13" s="239"/>
      <c r="P13" s="239"/>
      <c r="Q13" s="239"/>
      <c r="R13" s="239"/>
      <c r="S13" s="240">
        <f t="shared" si="1"/>
        <v>61.5</v>
      </c>
    </row>
    <row r="14" spans="1:19" ht="15" customHeight="1" x14ac:dyDescent="0.25">
      <c r="A14" s="17" t="s">
        <v>1433</v>
      </c>
      <c r="B14" s="276">
        <v>1704</v>
      </c>
      <c r="C14" s="17" t="s">
        <v>3103</v>
      </c>
      <c r="D14" s="226"/>
      <c r="E14" s="226"/>
      <c r="F14" s="226"/>
      <c r="G14" s="226"/>
      <c r="H14" s="226"/>
      <c r="I14" s="226"/>
      <c r="J14" s="226"/>
      <c r="K14" s="226"/>
      <c r="L14" s="236"/>
      <c r="M14" s="226"/>
      <c r="N14" s="226"/>
      <c r="O14" s="226"/>
      <c r="P14" s="226">
        <v>5000</v>
      </c>
      <c r="Q14" s="226"/>
      <c r="R14" s="226"/>
      <c r="S14" s="231">
        <f t="shared" si="1"/>
        <v>5000</v>
      </c>
    </row>
    <row r="15" spans="1:19" ht="15" customHeight="1" x14ac:dyDescent="0.25">
      <c r="A15" s="17" t="s">
        <v>1433</v>
      </c>
      <c r="B15" s="276">
        <v>1704</v>
      </c>
      <c r="C15" s="17" t="s">
        <v>3103</v>
      </c>
      <c r="D15" s="226">
        <v>73.8</v>
      </c>
      <c r="E15" s="226"/>
      <c r="F15" s="226"/>
      <c r="G15" s="226"/>
      <c r="H15" s="226">
        <v>20</v>
      </c>
      <c r="I15" s="226"/>
      <c r="J15" s="226"/>
      <c r="K15" s="226"/>
      <c r="L15" s="236"/>
      <c r="M15" s="226"/>
      <c r="N15" s="226"/>
      <c r="O15" s="226"/>
      <c r="P15" s="226"/>
      <c r="Q15" s="226"/>
      <c r="R15" s="226"/>
      <c r="S15" s="231">
        <f t="shared" si="1"/>
        <v>93.8</v>
      </c>
    </row>
    <row r="16" spans="1:19" ht="15" customHeight="1" x14ac:dyDescent="0.25">
      <c r="A16" s="246" t="s">
        <v>1433</v>
      </c>
      <c r="B16" s="275">
        <v>1707</v>
      </c>
      <c r="C16" s="246" t="s">
        <v>3102</v>
      </c>
      <c r="D16" s="239"/>
      <c r="E16" s="259">
        <f>950.932276+8.062912</f>
        <v>958.99518799999998</v>
      </c>
      <c r="F16" s="239"/>
      <c r="G16" s="239"/>
      <c r="H16" s="239"/>
      <c r="I16" s="239"/>
      <c r="J16" s="239"/>
      <c r="K16" s="239"/>
      <c r="L16" s="245"/>
      <c r="M16" s="239"/>
      <c r="N16" s="239"/>
      <c r="O16" s="239"/>
      <c r="P16" s="239"/>
      <c r="Q16" s="239"/>
      <c r="R16" s="239"/>
      <c r="S16" s="240">
        <f t="shared" si="1"/>
        <v>958.99518799999998</v>
      </c>
    </row>
    <row r="17" spans="1:19" ht="15" customHeight="1" x14ac:dyDescent="0.25">
      <c r="A17" s="17" t="s">
        <v>1433</v>
      </c>
      <c r="B17" s="276">
        <v>1709</v>
      </c>
      <c r="C17" s="17" t="s">
        <v>1476</v>
      </c>
      <c r="D17" s="226">
        <v>56.72</v>
      </c>
      <c r="E17" s="226">
        <v>100</v>
      </c>
      <c r="F17" s="226"/>
      <c r="G17" s="226"/>
      <c r="H17" s="235"/>
      <c r="I17" s="226"/>
      <c r="J17" s="226"/>
      <c r="K17" s="226"/>
      <c r="L17" s="236"/>
      <c r="M17" s="226"/>
      <c r="N17" s="226"/>
      <c r="O17" s="226"/>
      <c r="P17" s="226"/>
      <c r="Q17" s="226"/>
      <c r="R17" s="226"/>
      <c r="S17" s="231">
        <f t="shared" si="1"/>
        <v>156.72</v>
      </c>
    </row>
    <row r="18" spans="1:19" ht="15" customHeight="1" x14ac:dyDescent="0.25">
      <c r="A18" s="17" t="s">
        <v>1433</v>
      </c>
      <c r="B18" s="276">
        <v>1709</v>
      </c>
      <c r="C18" s="17" t="s">
        <v>1476</v>
      </c>
      <c r="D18" s="226"/>
      <c r="E18" s="258">
        <v>77.599999999999994</v>
      </c>
      <c r="F18" s="226"/>
      <c r="G18" s="226"/>
      <c r="H18" s="226"/>
      <c r="I18" s="226"/>
      <c r="J18" s="226"/>
      <c r="K18" s="226"/>
      <c r="L18" s="236"/>
      <c r="M18" s="226"/>
      <c r="N18" s="226">
        <v>4900</v>
      </c>
      <c r="O18" s="235"/>
      <c r="P18" s="226"/>
      <c r="Q18" s="226"/>
      <c r="R18" s="226">
        <f>2100+2581.23303</f>
        <v>4681.2330299999994</v>
      </c>
      <c r="S18" s="231">
        <f t="shared" si="1"/>
        <v>9658.8330299999998</v>
      </c>
    </row>
    <row r="19" spans="1:19" s="266" customFormat="1" ht="15" customHeight="1" x14ac:dyDescent="0.25">
      <c r="A19" s="291"/>
      <c r="B19" s="291"/>
      <c r="C19" s="292"/>
      <c r="D19" s="264">
        <f>SUM(D10:D18)</f>
        <v>1300</v>
      </c>
      <c r="E19" s="264">
        <f t="shared" ref="E19:R19" si="2">SUM(E10:E18)</f>
        <v>1923.0629119999999</v>
      </c>
      <c r="F19" s="264">
        <f t="shared" si="2"/>
        <v>0</v>
      </c>
      <c r="G19" s="264">
        <f t="shared" si="2"/>
        <v>0</v>
      </c>
      <c r="H19" s="264">
        <f t="shared" si="2"/>
        <v>100</v>
      </c>
      <c r="I19" s="264">
        <f t="shared" si="2"/>
        <v>0</v>
      </c>
      <c r="J19" s="264">
        <f t="shared" si="2"/>
        <v>0</v>
      </c>
      <c r="K19" s="264">
        <f t="shared" si="2"/>
        <v>0</v>
      </c>
      <c r="L19" s="264">
        <f t="shared" si="2"/>
        <v>0</v>
      </c>
      <c r="M19" s="264">
        <f t="shared" si="2"/>
        <v>0</v>
      </c>
      <c r="N19" s="264">
        <f t="shared" si="2"/>
        <v>4900</v>
      </c>
      <c r="O19" s="264">
        <f t="shared" si="2"/>
        <v>0</v>
      </c>
      <c r="P19" s="264">
        <f t="shared" si="2"/>
        <v>5000</v>
      </c>
      <c r="Q19" s="264">
        <f t="shared" si="2"/>
        <v>0</v>
      </c>
      <c r="R19" s="264">
        <f t="shared" si="2"/>
        <v>4681.2330299999994</v>
      </c>
      <c r="S19" s="264">
        <f>SUM(D19:R19)</f>
        <v>17904.295941999997</v>
      </c>
    </row>
    <row r="20" spans="1:19" x14ac:dyDescent="0.25">
      <c r="A20" s="277" t="s">
        <v>1439</v>
      </c>
      <c r="B20" s="278">
        <v>1903</v>
      </c>
      <c r="C20" s="278" t="s">
        <v>3114</v>
      </c>
      <c r="D20" s="288">
        <v>2906.0909999999999</v>
      </c>
      <c r="E20" s="288">
        <v>748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88">
        <v>740.26800000000003</v>
      </c>
      <c r="S20" s="231">
        <f>SUM(D20:R20)</f>
        <v>4394.3590000000004</v>
      </c>
    </row>
    <row r="21" spans="1:19" x14ac:dyDescent="0.25">
      <c r="A21" s="277" t="s">
        <v>1439</v>
      </c>
      <c r="B21" s="278">
        <v>1903</v>
      </c>
      <c r="C21" s="278" t="s">
        <v>3114</v>
      </c>
      <c r="D21" s="226"/>
      <c r="E21" s="226"/>
      <c r="F21" s="226"/>
      <c r="G21" s="226"/>
      <c r="H21" s="226">
        <v>100.849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31">
        <f>SUM(D21:R21)</f>
        <v>100.849</v>
      </c>
    </row>
    <row r="22" spans="1:19" x14ac:dyDescent="0.25">
      <c r="A22" s="279" t="s">
        <v>1439</v>
      </c>
      <c r="B22" s="280">
        <v>1905</v>
      </c>
      <c r="C22" s="279" t="s">
        <v>1460</v>
      </c>
      <c r="D22" s="250"/>
      <c r="E22" s="239"/>
      <c r="F22" s="239">
        <v>300</v>
      </c>
      <c r="G22" s="239"/>
      <c r="H22" s="239">
        <v>404.351</v>
      </c>
      <c r="I22" s="239"/>
      <c r="J22" s="239"/>
      <c r="K22" s="239"/>
      <c r="L22" s="239"/>
      <c r="M22" s="239"/>
      <c r="N22" s="289">
        <v>605</v>
      </c>
      <c r="O22" s="239"/>
      <c r="P22" s="239"/>
      <c r="Q22" s="239"/>
      <c r="R22" s="239">
        <v>304.83300000000003</v>
      </c>
      <c r="S22" s="231">
        <f>SUM(D22:R22)</f>
        <v>1614.1840000000002</v>
      </c>
    </row>
    <row r="23" spans="1:19" x14ac:dyDescent="0.25">
      <c r="A23" s="277" t="s">
        <v>1439</v>
      </c>
      <c r="B23" s="278">
        <v>1906</v>
      </c>
      <c r="C23" s="277" t="s">
        <v>3115</v>
      </c>
      <c r="D23" s="226">
        <v>87375.606</v>
      </c>
      <c r="E23" s="290">
        <v>457</v>
      </c>
      <c r="F23" s="226"/>
      <c r="G23" s="226"/>
      <c r="H23" s="226">
        <v>22.8</v>
      </c>
      <c r="I23" s="226"/>
      <c r="J23" s="226"/>
      <c r="K23" s="226"/>
      <c r="L23" s="226"/>
      <c r="M23" s="226"/>
      <c r="N23" s="226">
        <v>139808.905</v>
      </c>
      <c r="O23" s="226"/>
      <c r="P23" s="226"/>
      <c r="Q23" s="226"/>
      <c r="R23" s="226">
        <v>1270.886</v>
      </c>
      <c r="S23" s="231">
        <f>SUM(D23:R23)</f>
        <v>228935.19699999999</v>
      </c>
    </row>
    <row r="24" spans="1:19" s="221" customFormat="1" x14ac:dyDescent="0.25">
      <c r="A24" s="291"/>
      <c r="B24" s="291"/>
      <c r="C24" s="292"/>
      <c r="D24" s="264">
        <f>SUM(D20:D23)</f>
        <v>90281.697</v>
      </c>
      <c r="E24" s="264">
        <f t="shared" ref="E24:R24" si="3">SUM(E20:E23)</f>
        <v>1205</v>
      </c>
      <c r="F24" s="264">
        <f t="shared" si="3"/>
        <v>300</v>
      </c>
      <c r="G24" s="264">
        <f t="shared" si="3"/>
        <v>0</v>
      </c>
      <c r="H24" s="264">
        <f t="shared" si="3"/>
        <v>528</v>
      </c>
      <c r="I24" s="264">
        <f t="shared" si="3"/>
        <v>0</v>
      </c>
      <c r="J24" s="264">
        <f t="shared" si="3"/>
        <v>0</v>
      </c>
      <c r="K24" s="264">
        <f t="shared" si="3"/>
        <v>0</v>
      </c>
      <c r="L24" s="264">
        <f t="shared" si="3"/>
        <v>0</v>
      </c>
      <c r="M24" s="264">
        <f t="shared" si="3"/>
        <v>0</v>
      </c>
      <c r="N24" s="264">
        <f t="shared" si="3"/>
        <v>140413.905</v>
      </c>
      <c r="O24" s="264">
        <f t="shared" si="3"/>
        <v>0</v>
      </c>
      <c r="P24" s="264">
        <f t="shared" si="3"/>
        <v>0</v>
      </c>
      <c r="Q24" s="264">
        <f t="shared" si="3"/>
        <v>0</v>
      </c>
      <c r="R24" s="264">
        <f t="shared" si="3"/>
        <v>2315.9870000000001</v>
      </c>
      <c r="S24" s="264">
        <f>SUM(S20:S23)</f>
        <v>235044.58899999998</v>
      </c>
    </row>
    <row r="25" spans="1:19" ht="15" customHeight="1" x14ac:dyDescent="0.25">
      <c r="A25" s="17" t="s">
        <v>1436</v>
      </c>
      <c r="B25" s="276">
        <v>2102</v>
      </c>
      <c r="C25" s="17" t="s">
        <v>1479</v>
      </c>
      <c r="D25" s="226"/>
      <c r="E25" s="226"/>
      <c r="F25" s="226"/>
      <c r="G25" s="226">
        <v>19999</v>
      </c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>
        <v>50</v>
      </c>
      <c r="S25" s="231">
        <f>SUM(D25:R25)</f>
        <v>20049</v>
      </c>
    </row>
    <row r="26" spans="1:19" x14ac:dyDescent="0.25">
      <c r="A26" s="17" t="s">
        <v>1436</v>
      </c>
      <c r="B26" s="276">
        <v>2102</v>
      </c>
      <c r="C26" s="17" t="s">
        <v>3093</v>
      </c>
      <c r="D26" s="226"/>
      <c r="E26" s="226"/>
      <c r="F26" s="226"/>
      <c r="G26" s="226"/>
      <c r="H26" s="226"/>
      <c r="I26" s="226"/>
      <c r="J26" s="226"/>
      <c r="K26" s="226">
        <v>347.2</v>
      </c>
      <c r="L26" s="226"/>
      <c r="M26" s="226"/>
      <c r="N26" s="226"/>
      <c r="O26" s="226"/>
      <c r="P26" s="226"/>
      <c r="Q26" s="226"/>
      <c r="R26" s="226">
        <v>200</v>
      </c>
      <c r="S26" s="231">
        <f>SUM(D26:R26)</f>
        <v>547.20000000000005</v>
      </c>
    </row>
    <row r="27" spans="1:19" ht="15" customHeight="1" x14ac:dyDescent="0.25">
      <c r="A27" s="291"/>
      <c r="B27" s="291"/>
      <c r="C27" s="292"/>
      <c r="D27" s="264">
        <f>SUM(D25:D26)</f>
        <v>0</v>
      </c>
      <c r="E27" s="264">
        <f t="shared" ref="E27:R27" si="4">SUM(E25:E26)</f>
        <v>0</v>
      </c>
      <c r="F27" s="264">
        <f t="shared" si="4"/>
        <v>0</v>
      </c>
      <c r="G27" s="264">
        <f t="shared" si="4"/>
        <v>19999</v>
      </c>
      <c r="H27" s="264">
        <f t="shared" si="4"/>
        <v>0</v>
      </c>
      <c r="I27" s="264">
        <f t="shared" si="4"/>
        <v>0</v>
      </c>
      <c r="J27" s="264">
        <f t="shared" si="4"/>
        <v>0</v>
      </c>
      <c r="K27" s="264">
        <f t="shared" si="4"/>
        <v>347.2</v>
      </c>
      <c r="L27" s="264">
        <f t="shared" si="4"/>
        <v>0</v>
      </c>
      <c r="M27" s="264">
        <f t="shared" si="4"/>
        <v>0</v>
      </c>
      <c r="N27" s="264">
        <f t="shared" si="4"/>
        <v>0</v>
      </c>
      <c r="O27" s="264">
        <f t="shared" si="4"/>
        <v>0</v>
      </c>
      <c r="P27" s="264">
        <f t="shared" si="4"/>
        <v>0</v>
      </c>
      <c r="Q27" s="264">
        <f t="shared" si="4"/>
        <v>0</v>
      </c>
      <c r="R27" s="264">
        <f t="shared" si="4"/>
        <v>250</v>
      </c>
      <c r="S27" s="264">
        <f>SUM(S25:S26)</f>
        <v>20596.2</v>
      </c>
    </row>
    <row r="28" spans="1:19" x14ac:dyDescent="0.25">
      <c r="A28" s="281" t="s">
        <v>1451</v>
      </c>
      <c r="B28" s="278">
        <v>2201</v>
      </c>
      <c r="C28" s="277" t="s">
        <v>1461</v>
      </c>
      <c r="D28" s="228">
        <f>250482.451219+851.387347</f>
        <v>251333.83856600002</v>
      </c>
      <c r="E28" s="235">
        <v>1000</v>
      </c>
      <c r="F28" s="226"/>
      <c r="G28" s="228">
        <v>218</v>
      </c>
      <c r="H28" s="226"/>
      <c r="I28" s="226"/>
      <c r="J28" s="226"/>
      <c r="K28" s="226"/>
      <c r="L28" s="226"/>
      <c r="M28" s="226"/>
      <c r="N28" s="228">
        <v>11427</v>
      </c>
      <c r="O28" s="226"/>
      <c r="P28" s="226"/>
      <c r="Q28" s="226"/>
      <c r="R28" s="249">
        <f>500+18000+25+500</f>
        <v>19025</v>
      </c>
      <c r="S28" s="231">
        <f t="shared" ref="S28:S38" si="5">SUM(D28:R28)</f>
        <v>283003.83856599999</v>
      </c>
    </row>
    <row r="29" spans="1:19" x14ac:dyDescent="0.25">
      <c r="A29" s="282" t="s">
        <v>1451</v>
      </c>
      <c r="B29" s="280">
        <v>2202</v>
      </c>
      <c r="C29" s="279" t="s">
        <v>3109</v>
      </c>
      <c r="D29" s="248"/>
      <c r="E29" s="253"/>
      <c r="F29" s="239"/>
      <c r="G29" s="252">
        <v>50</v>
      </c>
      <c r="H29" s="239"/>
      <c r="I29" s="239"/>
      <c r="J29" s="239"/>
      <c r="K29" s="239"/>
      <c r="L29" s="239"/>
      <c r="M29" s="239"/>
      <c r="N29" s="248"/>
      <c r="O29" s="239"/>
      <c r="P29" s="239"/>
      <c r="Q29" s="239"/>
      <c r="R29" s="239"/>
      <c r="S29" s="240">
        <f t="shared" si="5"/>
        <v>50</v>
      </c>
    </row>
    <row r="30" spans="1:19" s="221" customFormat="1" x14ac:dyDescent="0.25">
      <c r="A30" s="291"/>
      <c r="B30" s="291"/>
      <c r="C30" s="292"/>
      <c r="D30" s="264">
        <f>SUM(D28:D29)</f>
        <v>251333.83856600002</v>
      </c>
      <c r="E30" s="264">
        <f t="shared" ref="E30:R30" si="6">SUM(E28:E29)</f>
        <v>1000</v>
      </c>
      <c r="F30" s="264">
        <f t="shared" si="6"/>
        <v>0</v>
      </c>
      <c r="G30" s="264">
        <f t="shared" si="6"/>
        <v>268</v>
      </c>
      <c r="H30" s="264">
        <f t="shared" si="6"/>
        <v>0</v>
      </c>
      <c r="I30" s="264">
        <f t="shared" si="6"/>
        <v>0</v>
      </c>
      <c r="J30" s="264">
        <f t="shared" si="6"/>
        <v>0</v>
      </c>
      <c r="K30" s="264">
        <f t="shared" si="6"/>
        <v>0</v>
      </c>
      <c r="L30" s="264">
        <f t="shared" si="6"/>
        <v>0</v>
      </c>
      <c r="M30" s="264">
        <f t="shared" si="6"/>
        <v>0</v>
      </c>
      <c r="N30" s="264">
        <f t="shared" si="6"/>
        <v>11427</v>
      </c>
      <c r="O30" s="264">
        <f t="shared" si="6"/>
        <v>0</v>
      </c>
      <c r="P30" s="264">
        <f t="shared" si="6"/>
        <v>0</v>
      </c>
      <c r="Q30" s="264">
        <f t="shared" si="6"/>
        <v>0</v>
      </c>
      <c r="R30" s="264">
        <f t="shared" si="6"/>
        <v>19025</v>
      </c>
      <c r="S30" s="264">
        <f t="shared" si="5"/>
        <v>283053.83856599999</v>
      </c>
    </row>
    <row r="31" spans="1:19" ht="15" customHeight="1" x14ac:dyDescent="0.25">
      <c r="A31" s="17" t="s">
        <v>3096</v>
      </c>
      <c r="B31" s="276">
        <v>2302</v>
      </c>
      <c r="C31" s="17" t="s">
        <v>1489</v>
      </c>
      <c r="D31" s="226"/>
      <c r="E31" s="226"/>
      <c r="F31" s="226">
        <v>168</v>
      </c>
      <c r="G31" s="226"/>
      <c r="H31" s="226">
        <v>100</v>
      </c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31">
        <f t="shared" si="5"/>
        <v>268</v>
      </c>
    </row>
    <row r="32" spans="1:19" ht="15" customHeight="1" x14ac:dyDescent="0.25">
      <c r="A32" s="17" t="s">
        <v>3096</v>
      </c>
      <c r="B32" s="276">
        <v>2302</v>
      </c>
      <c r="C32" s="17" t="s">
        <v>1489</v>
      </c>
      <c r="D32" s="226">
        <f>50+220</f>
        <v>270</v>
      </c>
      <c r="E32" s="226"/>
      <c r="F32" s="226">
        <v>290</v>
      </c>
      <c r="G32" s="226"/>
      <c r="H32" s="226">
        <v>200</v>
      </c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31">
        <f>SUM(D32:R32)</f>
        <v>760</v>
      </c>
    </row>
    <row r="33" spans="1:19" s="221" customFormat="1" x14ac:dyDescent="0.25">
      <c r="A33" s="291"/>
      <c r="B33" s="291"/>
      <c r="C33" s="292"/>
      <c r="D33" s="264">
        <f>SUM(D31:D32)</f>
        <v>270</v>
      </c>
      <c r="E33" s="264">
        <f t="shared" ref="E33:R33" si="7">SUM(E31:E32)</f>
        <v>0</v>
      </c>
      <c r="F33" s="264">
        <f t="shared" si="7"/>
        <v>458</v>
      </c>
      <c r="G33" s="264">
        <f t="shared" si="7"/>
        <v>0</v>
      </c>
      <c r="H33" s="264">
        <f t="shared" si="7"/>
        <v>300</v>
      </c>
      <c r="I33" s="264">
        <f t="shared" si="7"/>
        <v>0</v>
      </c>
      <c r="J33" s="264">
        <f t="shared" si="7"/>
        <v>0</v>
      </c>
      <c r="K33" s="264">
        <f t="shared" si="7"/>
        <v>0</v>
      </c>
      <c r="L33" s="264">
        <f t="shared" si="7"/>
        <v>0</v>
      </c>
      <c r="M33" s="264">
        <f t="shared" si="7"/>
        <v>0</v>
      </c>
      <c r="N33" s="264">
        <f t="shared" si="7"/>
        <v>0</v>
      </c>
      <c r="O33" s="264">
        <f t="shared" si="7"/>
        <v>0</v>
      </c>
      <c r="P33" s="264">
        <f t="shared" si="7"/>
        <v>0</v>
      </c>
      <c r="Q33" s="264">
        <f t="shared" si="7"/>
        <v>0</v>
      </c>
      <c r="R33" s="264">
        <f t="shared" si="7"/>
        <v>0</v>
      </c>
      <c r="S33" s="264">
        <f t="shared" si="5"/>
        <v>1028</v>
      </c>
    </row>
    <row r="34" spans="1:19" ht="15" customHeight="1" x14ac:dyDescent="0.25">
      <c r="A34" s="17" t="s">
        <v>1435</v>
      </c>
      <c r="B34" s="276">
        <v>2402</v>
      </c>
      <c r="C34" s="17" t="s">
        <v>1485</v>
      </c>
      <c r="D34" s="226">
        <v>212.35</v>
      </c>
      <c r="E34" s="226"/>
      <c r="F34" s="226">
        <v>860</v>
      </c>
      <c r="G34" s="226">
        <f>1290+2027.732927</f>
        <v>3317.732927</v>
      </c>
      <c r="H34" s="226"/>
      <c r="I34" s="226"/>
      <c r="J34" s="226"/>
      <c r="K34" s="226"/>
      <c r="L34" s="226"/>
      <c r="M34" s="226"/>
      <c r="N34" s="226"/>
      <c r="O34" s="226"/>
      <c r="P34" s="226">
        <f>10196+1000</f>
        <v>11196</v>
      </c>
      <c r="Q34" s="226"/>
      <c r="R34" s="234">
        <f>400</f>
        <v>400</v>
      </c>
      <c r="S34" s="231">
        <f>SUM(D34:R34)</f>
        <v>15986.082926999999</v>
      </c>
    </row>
    <row r="35" spans="1:19" ht="15" customHeight="1" x14ac:dyDescent="0.25">
      <c r="A35" s="17" t="s">
        <v>1435</v>
      </c>
      <c r="B35" s="276">
        <v>2402</v>
      </c>
      <c r="C35" s="17" t="s">
        <v>1485</v>
      </c>
      <c r="D35" s="226">
        <v>5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57"/>
      <c r="P35" s="237"/>
      <c r="Q35" s="257"/>
      <c r="R35" s="237"/>
      <c r="S35" s="231">
        <f>SUM(D35:R35)</f>
        <v>5</v>
      </c>
    </row>
    <row r="36" spans="1:19" ht="15" customHeight="1" x14ac:dyDescent="0.25">
      <c r="A36" s="246" t="s">
        <v>1435</v>
      </c>
      <c r="B36" s="275">
        <v>2408</v>
      </c>
      <c r="C36" s="246" t="s">
        <v>1478</v>
      </c>
      <c r="D36" s="239"/>
      <c r="E36" s="239">
        <v>3296</v>
      </c>
      <c r="F36" s="239"/>
      <c r="G36" s="239"/>
      <c r="H36" s="239"/>
      <c r="I36" s="239"/>
      <c r="J36" s="239"/>
      <c r="K36" s="239"/>
      <c r="L36" s="239"/>
      <c r="M36" s="239"/>
      <c r="N36" s="239"/>
      <c r="O36" s="239">
        <v>34209.264040640002</v>
      </c>
      <c r="P36" s="253">
        <v>7200</v>
      </c>
      <c r="Q36" s="254">
        <v>1236</v>
      </c>
      <c r="R36" s="253"/>
      <c r="S36" s="240">
        <f>SUM(D36:R36)</f>
        <v>45941.264040640002</v>
      </c>
    </row>
    <row r="37" spans="1:19" ht="15" customHeight="1" x14ac:dyDescent="0.25">
      <c r="A37" s="17" t="s">
        <v>1435</v>
      </c>
      <c r="B37" s="276">
        <v>2409</v>
      </c>
      <c r="C37" s="17" t="s">
        <v>1477</v>
      </c>
      <c r="D37" s="226"/>
      <c r="E37" s="226"/>
      <c r="F37" s="226"/>
      <c r="G37" s="226"/>
      <c r="H37" s="226"/>
      <c r="I37" s="226"/>
      <c r="J37" s="226"/>
      <c r="K37" s="226"/>
      <c r="L37" s="226">
        <v>19956.290885999999</v>
      </c>
      <c r="M37" s="226"/>
      <c r="N37" s="226"/>
      <c r="O37" s="226"/>
      <c r="P37" s="226"/>
      <c r="Q37" s="226"/>
      <c r="R37" s="226"/>
      <c r="S37" s="231">
        <f>SUM(D37:R37)</f>
        <v>19956.290885999999</v>
      </c>
    </row>
    <row r="38" spans="1:19" ht="15" customHeight="1" x14ac:dyDescent="0.25">
      <c r="A38" s="291"/>
      <c r="B38" s="291"/>
      <c r="C38" s="292"/>
      <c r="D38" s="264">
        <f>SUM(D34:D37)</f>
        <v>217.35</v>
      </c>
      <c r="E38" s="264">
        <f t="shared" ref="E38:R38" si="8">SUM(E34:E37)</f>
        <v>3296</v>
      </c>
      <c r="F38" s="264">
        <f t="shared" si="8"/>
        <v>860</v>
      </c>
      <c r="G38" s="264">
        <f t="shared" si="8"/>
        <v>3317.732927</v>
      </c>
      <c r="H38" s="264">
        <f t="shared" si="8"/>
        <v>0</v>
      </c>
      <c r="I38" s="264">
        <f t="shared" si="8"/>
        <v>0</v>
      </c>
      <c r="J38" s="264">
        <f t="shared" si="8"/>
        <v>0</v>
      </c>
      <c r="K38" s="264">
        <f t="shared" si="8"/>
        <v>0</v>
      </c>
      <c r="L38" s="264">
        <f t="shared" si="8"/>
        <v>19956.290885999999</v>
      </c>
      <c r="M38" s="264">
        <f t="shared" si="8"/>
        <v>0</v>
      </c>
      <c r="N38" s="264">
        <f t="shared" si="8"/>
        <v>0</v>
      </c>
      <c r="O38" s="264">
        <f t="shared" si="8"/>
        <v>34209.264040640002</v>
      </c>
      <c r="P38" s="264">
        <f t="shared" si="8"/>
        <v>18396</v>
      </c>
      <c r="Q38" s="264">
        <f t="shared" si="8"/>
        <v>1236</v>
      </c>
      <c r="R38" s="264">
        <f t="shared" si="8"/>
        <v>400</v>
      </c>
      <c r="S38" s="264">
        <f t="shared" si="5"/>
        <v>81888.637853640001</v>
      </c>
    </row>
    <row r="39" spans="1:19" ht="15" customHeight="1" x14ac:dyDescent="0.25">
      <c r="A39" s="17" t="s">
        <v>1438</v>
      </c>
      <c r="B39" s="276">
        <v>3201</v>
      </c>
      <c r="C39" s="17" t="s">
        <v>1481</v>
      </c>
      <c r="D39" s="226">
        <v>50</v>
      </c>
      <c r="E39" s="226">
        <v>94.14</v>
      </c>
      <c r="F39" s="226"/>
      <c r="G39" s="244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74">
        <f>SUM(D39:R39)</f>
        <v>144.13999999999999</v>
      </c>
    </row>
    <row r="40" spans="1:19" ht="15" customHeight="1" x14ac:dyDescent="0.25">
      <c r="A40" s="17" t="s">
        <v>1438</v>
      </c>
      <c r="B40" s="276">
        <v>3201</v>
      </c>
      <c r="C40" s="17" t="s">
        <v>1481</v>
      </c>
      <c r="D40" s="226"/>
      <c r="E40" s="226"/>
      <c r="F40" s="226"/>
      <c r="G40" s="255">
        <v>16.899999999999999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74">
        <f t="shared" ref="S40:S50" si="9">SUM(D40:R40)</f>
        <v>16.899999999999999</v>
      </c>
    </row>
    <row r="41" spans="1:19" ht="15" customHeight="1" x14ac:dyDescent="0.25">
      <c r="A41" s="17" t="s">
        <v>1438</v>
      </c>
      <c r="B41" s="276">
        <v>3201</v>
      </c>
      <c r="C41" s="17" t="s">
        <v>1481</v>
      </c>
      <c r="D41" s="226"/>
      <c r="E41" s="226"/>
      <c r="F41" s="226"/>
      <c r="G41" s="255">
        <v>256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74">
        <f t="shared" si="9"/>
        <v>256</v>
      </c>
    </row>
    <row r="42" spans="1:19" x14ac:dyDescent="0.25">
      <c r="A42" s="246" t="s">
        <v>1438</v>
      </c>
      <c r="B42" s="275">
        <v>3202</v>
      </c>
      <c r="C42" s="246" t="s">
        <v>1483</v>
      </c>
      <c r="D42" s="239">
        <v>458.08685600000001</v>
      </c>
      <c r="E42" s="248"/>
      <c r="F42" s="239"/>
      <c r="G42" s="248">
        <v>25.3</v>
      </c>
      <c r="H42" s="239"/>
      <c r="I42" s="239"/>
      <c r="J42" s="239"/>
      <c r="K42" s="239"/>
      <c r="L42" s="239"/>
      <c r="M42" s="239"/>
      <c r="N42" s="239"/>
      <c r="O42" s="239"/>
      <c r="P42" s="239">
        <f>10824.60416</f>
        <v>10824.604160000001</v>
      </c>
      <c r="Q42" s="239"/>
      <c r="R42" s="239">
        <v>178.56565449999999</v>
      </c>
      <c r="S42" s="274">
        <f t="shared" si="9"/>
        <v>11486.5566705</v>
      </c>
    </row>
    <row r="43" spans="1:19" x14ac:dyDescent="0.25">
      <c r="A43" s="246" t="s">
        <v>1438</v>
      </c>
      <c r="B43" s="275">
        <v>3202</v>
      </c>
      <c r="C43" s="246" t="s">
        <v>1483</v>
      </c>
      <c r="D43" s="239">
        <v>172.214</v>
      </c>
      <c r="E43" s="248"/>
      <c r="F43" s="239"/>
      <c r="G43" s="248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>
        <v>560.94586240000001</v>
      </c>
      <c r="S43" s="274">
        <f t="shared" si="9"/>
        <v>733.15986240000007</v>
      </c>
    </row>
    <row r="44" spans="1:19" x14ac:dyDescent="0.25">
      <c r="A44" s="17" t="s">
        <v>1438</v>
      </c>
      <c r="B44" s="283">
        <v>3203</v>
      </c>
      <c r="C44" s="284" t="s">
        <v>1482</v>
      </c>
      <c r="D44" s="226">
        <v>105.916</v>
      </c>
      <c r="E44" s="228"/>
      <c r="F44" s="226"/>
      <c r="G44" s="228">
        <v>848.99</v>
      </c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74">
        <f t="shared" si="9"/>
        <v>954.90599999999995</v>
      </c>
    </row>
    <row r="45" spans="1:19" x14ac:dyDescent="0.25">
      <c r="A45" s="17" t="s">
        <v>1438</v>
      </c>
      <c r="B45" s="283">
        <v>3203</v>
      </c>
      <c r="C45" s="284" t="s">
        <v>1482</v>
      </c>
      <c r="D45" s="226">
        <v>30</v>
      </c>
      <c r="E45" s="228"/>
      <c r="F45" s="226"/>
      <c r="G45" s="228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>
        <v>50</v>
      </c>
      <c r="S45" s="274">
        <f t="shared" si="9"/>
        <v>80</v>
      </c>
    </row>
    <row r="46" spans="1:19" x14ac:dyDescent="0.25">
      <c r="A46" s="246" t="s">
        <v>1438</v>
      </c>
      <c r="B46" s="285">
        <v>3204</v>
      </c>
      <c r="C46" s="286" t="s">
        <v>3121</v>
      </c>
      <c r="D46" s="239">
        <v>50</v>
      </c>
      <c r="E46" s="248">
        <v>24.6</v>
      </c>
      <c r="F46" s="239"/>
      <c r="G46" s="248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74">
        <f t="shared" si="9"/>
        <v>74.599999999999994</v>
      </c>
    </row>
    <row r="47" spans="1:19" x14ac:dyDescent="0.25">
      <c r="A47" s="246" t="s">
        <v>1438</v>
      </c>
      <c r="B47" s="285">
        <v>3204</v>
      </c>
      <c r="C47" s="286" t="s">
        <v>3121</v>
      </c>
      <c r="D47" s="239">
        <v>10</v>
      </c>
      <c r="E47" s="248"/>
      <c r="F47" s="239"/>
      <c r="G47" s="248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74">
        <f t="shared" si="9"/>
        <v>10</v>
      </c>
    </row>
    <row r="48" spans="1:19" x14ac:dyDescent="0.25">
      <c r="A48" s="17" t="s">
        <v>1438</v>
      </c>
      <c r="B48" s="283">
        <v>3206</v>
      </c>
      <c r="C48" s="284" t="s">
        <v>3123</v>
      </c>
      <c r="D48" s="226">
        <v>1</v>
      </c>
      <c r="E48" s="228"/>
      <c r="F48" s="226"/>
      <c r="G48" s="228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74">
        <f t="shared" si="9"/>
        <v>1</v>
      </c>
    </row>
    <row r="49" spans="1:19" x14ac:dyDescent="0.25">
      <c r="A49" s="246" t="s">
        <v>1438</v>
      </c>
      <c r="B49" s="285">
        <v>3208</v>
      </c>
      <c r="C49" s="286" t="s">
        <v>3122</v>
      </c>
      <c r="D49" s="243">
        <v>75</v>
      </c>
      <c r="E49" s="248"/>
      <c r="F49" s="239"/>
      <c r="G49" s="248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74">
        <f t="shared" si="9"/>
        <v>75</v>
      </c>
    </row>
    <row r="50" spans="1:19" x14ac:dyDescent="0.25">
      <c r="A50" s="246" t="s">
        <v>1438</v>
      </c>
      <c r="B50" s="285">
        <v>3208</v>
      </c>
      <c r="C50" s="286" t="s">
        <v>3122</v>
      </c>
      <c r="D50" s="243">
        <v>27.786000000000001</v>
      </c>
      <c r="E50" s="248"/>
      <c r="F50" s="239"/>
      <c r="G50" s="248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74">
        <f t="shared" si="9"/>
        <v>27.786000000000001</v>
      </c>
    </row>
    <row r="51" spans="1:19" ht="15" customHeight="1" x14ac:dyDescent="0.25">
      <c r="A51" s="291"/>
      <c r="B51" s="291"/>
      <c r="C51" s="292"/>
      <c r="D51" s="264">
        <f>SUM(D39:D50)</f>
        <v>980.00285600000007</v>
      </c>
      <c r="E51" s="264">
        <f t="shared" ref="E51:R51" si="10">SUM(E39:E50)</f>
        <v>118.74000000000001</v>
      </c>
      <c r="F51" s="264">
        <f t="shared" si="10"/>
        <v>0</v>
      </c>
      <c r="G51" s="264">
        <f t="shared" si="10"/>
        <v>1147.19</v>
      </c>
      <c r="H51" s="264">
        <f t="shared" si="10"/>
        <v>0</v>
      </c>
      <c r="I51" s="264">
        <f t="shared" si="10"/>
        <v>0</v>
      </c>
      <c r="J51" s="264">
        <f t="shared" si="10"/>
        <v>0</v>
      </c>
      <c r="K51" s="264">
        <f t="shared" si="10"/>
        <v>0</v>
      </c>
      <c r="L51" s="264">
        <f t="shared" si="10"/>
        <v>0</v>
      </c>
      <c r="M51" s="264">
        <f t="shared" si="10"/>
        <v>0</v>
      </c>
      <c r="N51" s="264">
        <f t="shared" si="10"/>
        <v>0</v>
      </c>
      <c r="O51" s="264">
        <f t="shared" si="10"/>
        <v>0</v>
      </c>
      <c r="P51" s="264">
        <f t="shared" si="10"/>
        <v>10824.604160000001</v>
      </c>
      <c r="Q51" s="264">
        <f t="shared" si="10"/>
        <v>0</v>
      </c>
      <c r="R51" s="264">
        <f t="shared" si="10"/>
        <v>789.51151690000006</v>
      </c>
      <c r="S51" s="264">
        <f>SUM(S39:S50)</f>
        <v>13860.048532899998</v>
      </c>
    </row>
    <row r="52" spans="1:19" ht="15" customHeight="1" x14ac:dyDescent="0.25">
      <c r="A52" s="281" t="s">
        <v>1426</v>
      </c>
      <c r="B52" s="278">
        <v>3301</v>
      </c>
      <c r="C52" s="277" t="s">
        <v>1469</v>
      </c>
      <c r="D52" s="226">
        <v>624.34</v>
      </c>
      <c r="E52" s="226"/>
      <c r="F52" s="226"/>
      <c r="G52" s="226"/>
      <c r="H52" s="219">
        <v>290.8</v>
      </c>
      <c r="I52" s="226">
        <v>1139.3499999999999</v>
      </c>
      <c r="J52" s="226"/>
      <c r="K52" s="226"/>
      <c r="L52" s="226"/>
      <c r="M52" s="226"/>
      <c r="N52" s="226">
        <v>25.75</v>
      </c>
      <c r="O52" s="226"/>
      <c r="P52" s="226"/>
      <c r="Q52" s="226"/>
      <c r="R52" s="226">
        <f>42.5</f>
        <v>42.5</v>
      </c>
      <c r="S52" s="231">
        <f>SUM(D52:R52)</f>
        <v>2122.7399999999998</v>
      </c>
    </row>
    <row r="53" spans="1:19" ht="15" customHeight="1" x14ac:dyDescent="0.25">
      <c r="A53" s="277" t="s">
        <v>1426</v>
      </c>
      <c r="B53" s="278">
        <v>3301</v>
      </c>
      <c r="C53" s="277" t="s">
        <v>1469</v>
      </c>
      <c r="D53" s="226"/>
      <c r="E53" s="226">
        <v>139.72399999999999</v>
      </c>
      <c r="F53" s="226">
        <v>135.06569999999999</v>
      </c>
      <c r="G53" s="226"/>
      <c r="H53" s="226">
        <v>110</v>
      </c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31">
        <f t="shared" ref="S53:S59" si="11">SUM(D53:R53)</f>
        <v>384.78969999999998</v>
      </c>
    </row>
    <row r="54" spans="1:19" ht="15" customHeight="1" x14ac:dyDescent="0.25">
      <c r="A54" s="277" t="s">
        <v>1426</v>
      </c>
      <c r="B54" s="276">
        <v>3301</v>
      </c>
      <c r="C54" s="17" t="s">
        <v>1469</v>
      </c>
      <c r="D54" s="226">
        <v>822.440966</v>
      </c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>
        <v>15</v>
      </c>
      <c r="S54" s="231">
        <f t="shared" si="11"/>
        <v>837.440966</v>
      </c>
    </row>
    <row r="55" spans="1:19" ht="15" customHeight="1" x14ac:dyDescent="0.25">
      <c r="A55" s="282" t="s">
        <v>1426</v>
      </c>
      <c r="B55" s="280">
        <v>3302</v>
      </c>
      <c r="C55" s="279" t="s">
        <v>1468</v>
      </c>
      <c r="D55" s="239"/>
      <c r="E55" s="239"/>
      <c r="F55" s="247"/>
      <c r="G55" s="239"/>
      <c r="H55" s="239">
        <v>9.1999999999999993</v>
      </c>
      <c r="I55" s="226">
        <f>300+45</f>
        <v>345</v>
      </c>
      <c r="J55" s="239"/>
      <c r="K55" s="239"/>
      <c r="L55" s="239"/>
      <c r="M55" s="239"/>
      <c r="N55" s="239"/>
      <c r="O55" s="239"/>
      <c r="P55" s="239"/>
      <c r="Q55" s="239"/>
      <c r="R55" s="239"/>
      <c r="S55" s="240">
        <f t="shared" si="11"/>
        <v>354.2</v>
      </c>
    </row>
    <row r="56" spans="1:19" ht="15" customHeight="1" x14ac:dyDescent="0.25">
      <c r="A56" s="282" t="s">
        <v>1426</v>
      </c>
      <c r="B56" s="280">
        <v>3302</v>
      </c>
      <c r="C56" s="279" t="s">
        <v>1468</v>
      </c>
      <c r="D56" s="239"/>
      <c r="E56" s="239">
        <v>2.1459999999999999</v>
      </c>
      <c r="F56" s="239">
        <v>3.9342999999999999</v>
      </c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>
        <f t="shared" si="11"/>
        <v>6.0802999999999994</v>
      </c>
    </row>
    <row r="57" spans="1:19" ht="15" customHeight="1" x14ac:dyDescent="0.25">
      <c r="A57" s="282" t="s">
        <v>1426</v>
      </c>
      <c r="B57" s="280">
        <v>3302</v>
      </c>
      <c r="C57" s="279" t="s">
        <v>1468</v>
      </c>
      <c r="D57" s="239"/>
      <c r="E57" s="239"/>
      <c r="F57" s="239">
        <v>116</v>
      </c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1">
        <f t="shared" si="11"/>
        <v>116</v>
      </c>
    </row>
    <row r="58" spans="1:19" ht="15" customHeight="1" x14ac:dyDescent="0.25">
      <c r="A58" s="282" t="s">
        <v>1426</v>
      </c>
      <c r="B58" s="280">
        <v>3302</v>
      </c>
      <c r="C58" s="279" t="s">
        <v>1468</v>
      </c>
      <c r="D58" s="239"/>
      <c r="E58" s="239"/>
      <c r="F58" s="239">
        <v>80</v>
      </c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1">
        <f t="shared" si="11"/>
        <v>80</v>
      </c>
    </row>
    <row r="59" spans="1:19" ht="15" customHeight="1" x14ac:dyDescent="0.25">
      <c r="A59" s="282" t="s">
        <v>1426</v>
      </c>
      <c r="B59" s="275">
        <v>3302</v>
      </c>
      <c r="C59" s="246" t="s">
        <v>3091</v>
      </c>
      <c r="D59" s="239"/>
      <c r="E59" s="239"/>
      <c r="F59" s="247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>
        <v>250</v>
      </c>
      <c r="S59" s="240">
        <f t="shared" si="11"/>
        <v>250</v>
      </c>
    </row>
    <row r="60" spans="1:19" ht="15" customHeight="1" x14ac:dyDescent="0.25">
      <c r="A60" s="291"/>
      <c r="B60" s="291"/>
      <c r="C60" s="292"/>
      <c r="D60" s="264">
        <f>SUM(D52:D59)</f>
        <v>1446.780966</v>
      </c>
      <c r="E60" s="264">
        <f t="shared" ref="E60:R60" si="12">SUM(E52:E59)</f>
        <v>141.86999999999998</v>
      </c>
      <c r="F60" s="264">
        <f t="shared" si="12"/>
        <v>335</v>
      </c>
      <c r="G60" s="264">
        <f t="shared" si="12"/>
        <v>0</v>
      </c>
      <c r="H60" s="264">
        <f t="shared" si="12"/>
        <v>410</v>
      </c>
      <c r="I60" s="264">
        <f t="shared" si="12"/>
        <v>1484.35</v>
      </c>
      <c r="J60" s="264">
        <f t="shared" si="12"/>
        <v>0</v>
      </c>
      <c r="K60" s="264">
        <f t="shared" si="12"/>
        <v>0</v>
      </c>
      <c r="L60" s="264">
        <f t="shared" si="12"/>
        <v>0</v>
      </c>
      <c r="M60" s="264">
        <f t="shared" si="12"/>
        <v>0</v>
      </c>
      <c r="N60" s="264">
        <f t="shared" si="12"/>
        <v>25.75</v>
      </c>
      <c r="O60" s="264">
        <f t="shared" si="12"/>
        <v>0</v>
      </c>
      <c r="P60" s="264">
        <f t="shared" si="12"/>
        <v>0</v>
      </c>
      <c r="Q60" s="264">
        <f t="shared" si="12"/>
        <v>0</v>
      </c>
      <c r="R60" s="264">
        <f t="shared" si="12"/>
        <v>307.5</v>
      </c>
      <c r="S60" s="264">
        <f>SUM(D60:R60)</f>
        <v>4151.2509659999996</v>
      </c>
    </row>
    <row r="61" spans="1:19" x14ac:dyDescent="0.25">
      <c r="A61" s="277" t="s">
        <v>3117</v>
      </c>
      <c r="B61" s="278">
        <v>3502</v>
      </c>
      <c r="C61" s="277" t="s">
        <v>1471</v>
      </c>
      <c r="D61" s="272">
        <v>300</v>
      </c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>
        <v>1110</v>
      </c>
      <c r="S61" s="231">
        <f>SUM(D61:R61)</f>
        <v>1410</v>
      </c>
    </row>
    <row r="62" spans="1:19" ht="15" customHeight="1" x14ac:dyDescent="0.25">
      <c r="A62" s="277" t="s">
        <v>3117</v>
      </c>
      <c r="B62" s="276">
        <v>3502</v>
      </c>
      <c r="C62" s="17" t="s">
        <v>1471</v>
      </c>
      <c r="D62" s="272">
        <v>50</v>
      </c>
      <c r="E62" s="226">
        <v>30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31">
        <f>SUM(D62:R62)</f>
        <v>80</v>
      </c>
    </row>
    <row r="63" spans="1:19" ht="15" customHeight="1" x14ac:dyDescent="0.25">
      <c r="A63" s="277" t="s">
        <v>3117</v>
      </c>
      <c r="B63" s="276">
        <v>3502</v>
      </c>
      <c r="C63" s="17" t="s">
        <v>1471</v>
      </c>
      <c r="D63" s="272">
        <v>685.5</v>
      </c>
      <c r="E63" s="226">
        <v>262.05</v>
      </c>
      <c r="F63" s="226"/>
      <c r="G63" s="226"/>
      <c r="H63" s="226">
        <v>200</v>
      </c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31">
        <f>SUM(D63:R63)</f>
        <v>1147.55</v>
      </c>
    </row>
    <row r="64" spans="1:19" s="221" customFormat="1" x14ac:dyDescent="0.25">
      <c r="A64" s="291"/>
      <c r="B64" s="291"/>
      <c r="C64" s="292"/>
      <c r="D64" s="264">
        <f>SUM(D61:D63)</f>
        <v>1035.5</v>
      </c>
      <c r="E64" s="264">
        <f t="shared" ref="E64:R64" si="13">SUM(E61:E63)</f>
        <v>292.05</v>
      </c>
      <c r="F64" s="264">
        <f t="shared" si="13"/>
        <v>0</v>
      </c>
      <c r="G64" s="264">
        <f t="shared" si="13"/>
        <v>0</v>
      </c>
      <c r="H64" s="264">
        <f t="shared" si="13"/>
        <v>200</v>
      </c>
      <c r="I64" s="264">
        <f t="shared" si="13"/>
        <v>0</v>
      </c>
      <c r="J64" s="264">
        <f t="shared" si="13"/>
        <v>0</v>
      </c>
      <c r="K64" s="264">
        <f t="shared" si="13"/>
        <v>0</v>
      </c>
      <c r="L64" s="264">
        <f t="shared" si="13"/>
        <v>0</v>
      </c>
      <c r="M64" s="264">
        <f t="shared" si="13"/>
        <v>0</v>
      </c>
      <c r="N64" s="264">
        <f t="shared" si="13"/>
        <v>0</v>
      </c>
      <c r="O64" s="264">
        <f t="shared" si="13"/>
        <v>0</v>
      </c>
      <c r="P64" s="264">
        <f t="shared" si="13"/>
        <v>0</v>
      </c>
      <c r="Q64" s="264">
        <f t="shared" si="13"/>
        <v>0</v>
      </c>
      <c r="R64" s="264">
        <f t="shared" si="13"/>
        <v>1110</v>
      </c>
      <c r="S64" s="264">
        <f>SUM(S61:S63)</f>
        <v>2637.55</v>
      </c>
    </row>
    <row r="65" spans="1:19" ht="15" customHeight="1" x14ac:dyDescent="0.25">
      <c r="A65" s="17" t="s">
        <v>3118</v>
      </c>
      <c r="B65" s="276">
        <v>3601</v>
      </c>
      <c r="C65" s="17" t="s">
        <v>1474</v>
      </c>
      <c r="D65" s="226"/>
      <c r="E65" s="226"/>
      <c r="F65" s="226"/>
      <c r="G65" s="226"/>
      <c r="H65" s="226"/>
      <c r="I65" s="244">
        <v>164.93</v>
      </c>
      <c r="J65" s="226"/>
      <c r="K65" s="226"/>
      <c r="L65" s="226"/>
      <c r="M65" s="226"/>
      <c r="N65" s="226"/>
      <c r="O65" s="226"/>
      <c r="P65" s="226"/>
      <c r="Q65" s="226"/>
      <c r="R65" s="226">
        <v>200</v>
      </c>
      <c r="S65" s="231">
        <f>SUM(D65:R65)</f>
        <v>364.93</v>
      </c>
    </row>
    <row r="66" spans="1:19" ht="15" customHeight="1" x14ac:dyDescent="0.25">
      <c r="A66" s="246" t="s">
        <v>1431</v>
      </c>
      <c r="B66" s="275">
        <v>3602</v>
      </c>
      <c r="C66" s="286" t="s">
        <v>1472</v>
      </c>
      <c r="D66" s="273">
        <v>2.5</v>
      </c>
      <c r="E66" s="239">
        <v>25.3</v>
      </c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1">
        <f>SUM(D66:R66)</f>
        <v>27.8</v>
      </c>
    </row>
    <row r="67" spans="1:19" ht="15" customHeight="1" x14ac:dyDescent="0.25">
      <c r="A67" s="17" t="s">
        <v>1431</v>
      </c>
      <c r="B67" s="276">
        <v>3603</v>
      </c>
      <c r="C67" s="17" t="s">
        <v>3104</v>
      </c>
      <c r="D67" s="272">
        <v>1.5</v>
      </c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31">
        <f>SUM(D67:R67)</f>
        <v>1.5</v>
      </c>
    </row>
    <row r="68" spans="1:19" ht="15" customHeight="1" x14ac:dyDescent="0.25">
      <c r="A68" s="246" t="s">
        <v>1431</v>
      </c>
      <c r="B68" s="275">
        <v>3604</v>
      </c>
      <c r="C68" s="287" t="s">
        <v>3105</v>
      </c>
      <c r="D68" s="273">
        <v>40.5</v>
      </c>
      <c r="E68" s="239">
        <v>12.65</v>
      </c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1">
        <f>SUM(D68:R68)</f>
        <v>53.15</v>
      </c>
    </row>
    <row r="69" spans="1:19" ht="15" customHeight="1" x14ac:dyDescent="0.25">
      <c r="A69" s="17" t="s">
        <v>1431</v>
      </c>
      <c r="B69" s="276">
        <v>3605</v>
      </c>
      <c r="C69" s="251" t="s">
        <v>3119</v>
      </c>
      <c r="D69" s="273">
        <v>220</v>
      </c>
      <c r="E69" s="239">
        <v>120</v>
      </c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1">
        <f>SUM(D69:R69)</f>
        <v>340</v>
      </c>
    </row>
    <row r="70" spans="1:19" s="221" customFormat="1" x14ac:dyDescent="0.25">
      <c r="A70" s="291"/>
      <c r="B70" s="291"/>
      <c r="C70" s="292"/>
      <c r="D70" s="264">
        <f>SUM(D65:D69)</f>
        <v>264.5</v>
      </c>
      <c r="E70" s="264">
        <f t="shared" ref="E70:R70" si="14">SUM(E65:E69)</f>
        <v>157.94999999999999</v>
      </c>
      <c r="F70" s="264">
        <f t="shared" si="14"/>
        <v>0</v>
      </c>
      <c r="G70" s="264">
        <f t="shared" si="14"/>
        <v>0</v>
      </c>
      <c r="H70" s="264">
        <f t="shared" si="14"/>
        <v>0</v>
      </c>
      <c r="I70" s="264">
        <f t="shared" si="14"/>
        <v>164.93</v>
      </c>
      <c r="J70" s="264">
        <f t="shared" si="14"/>
        <v>0</v>
      </c>
      <c r="K70" s="264">
        <f t="shared" si="14"/>
        <v>0</v>
      </c>
      <c r="L70" s="264">
        <f t="shared" si="14"/>
        <v>0</v>
      </c>
      <c r="M70" s="264">
        <f t="shared" si="14"/>
        <v>0</v>
      </c>
      <c r="N70" s="264">
        <f t="shared" si="14"/>
        <v>0</v>
      </c>
      <c r="O70" s="264">
        <f t="shared" si="14"/>
        <v>0</v>
      </c>
      <c r="P70" s="264">
        <f t="shared" si="14"/>
        <v>0</v>
      </c>
      <c r="Q70" s="264">
        <f t="shared" si="14"/>
        <v>0</v>
      </c>
      <c r="R70" s="264">
        <f t="shared" si="14"/>
        <v>200</v>
      </c>
      <c r="S70" s="267">
        <f>SUM(S65:S69)</f>
        <v>787.38</v>
      </c>
    </row>
    <row r="71" spans="1:19" ht="15" customHeight="1" x14ac:dyDescent="0.25">
      <c r="A71" s="277" t="s">
        <v>1423</v>
      </c>
      <c r="B71" s="278">
        <v>4001</v>
      </c>
      <c r="C71" s="277" t="s">
        <v>1466</v>
      </c>
      <c r="D71" s="226"/>
      <c r="E71" s="226"/>
      <c r="F71" s="226"/>
      <c r="G71" s="226">
        <v>3420</v>
      </c>
      <c r="H71" s="226"/>
      <c r="I71" s="226"/>
      <c r="J71" s="226"/>
      <c r="K71" s="226"/>
      <c r="L71" s="226"/>
      <c r="M71" s="226"/>
      <c r="N71" s="226"/>
      <c r="O71" s="226">
        <v>311</v>
      </c>
      <c r="P71" s="226"/>
      <c r="Q71" s="226"/>
      <c r="R71" s="226"/>
      <c r="S71" s="231">
        <f t="shared" ref="S71:S93" si="15">SUM(D71:R71)</f>
        <v>3731</v>
      </c>
    </row>
    <row r="72" spans="1:19" ht="15" customHeight="1" x14ac:dyDescent="0.25">
      <c r="A72" s="279" t="s">
        <v>1423</v>
      </c>
      <c r="B72" s="275">
        <v>4002</v>
      </c>
      <c r="C72" s="246" t="s">
        <v>3116</v>
      </c>
      <c r="D72" s="239"/>
      <c r="E72" s="239"/>
      <c r="F72" s="239">
        <v>700</v>
      </c>
      <c r="G72" s="239"/>
      <c r="H72" s="239">
        <v>200</v>
      </c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40">
        <f t="shared" ref="S72:S78" si="16">SUM(D72:R72)</f>
        <v>900</v>
      </c>
    </row>
    <row r="73" spans="1:19" ht="15" customHeight="1" x14ac:dyDescent="0.25">
      <c r="A73" s="279" t="s">
        <v>1423</v>
      </c>
      <c r="B73" s="275">
        <v>4002</v>
      </c>
      <c r="C73" s="246" t="s">
        <v>3116</v>
      </c>
      <c r="D73" s="239">
        <v>395</v>
      </c>
      <c r="E73" s="239">
        <f>518.74+886.850801</f>
        <v>1405.5908010000001</v>
      </c>
      <c r="F73" s="239"/>
      <c r="G73" s="239">
        <v>1722.16</v>
      </c>
      <c r="H73" s="239">
        <v>300</v>
      </c>
      <c r="I73" s="239"/>
      <c r="J73" s="239"/>
      <c r="K73" s="239"/>
      <c r="L73" s="239"/>
      <c r="M73" s="239"/>
      <c r="N73" s="239">
        <v>30</v>
      </c>
      <c r="O73" s="239"/>
      <c r="P73" s="239"/>
      <c r="Q73" s="239"/>
      <c r="R73" s="239">
        <v>3950</v>
      </c>
      <c r="S73" s="240">
        <f t="shared" si="16"/>
        <v>7802.7508010000001</v>
      </c>
    </row>
    <row r="74" spans="1:19" ht="15" customHeight="1" x14ac:dyDescent="0.25">
      <c r="A74" s="277" t="s">
        <v>1423</v>
      </c>
      <c r="B74" s="278">
        <v>4003</v>
      </c>
      <c r="C74" s="277" t="s">
        <v>1467</v>
      </c>
      <c r="D74" s="228"/>
      <c r="E74" s="226"/>
      <c r="F74" s="226"/>
      <c r="G74" s="226"/>
      <c r="H74" s="226"/>
      <c r="I74" s="226"/>
      <c r="J74" s="226"/>
      <c r="K74" s="226"/>
      <c r="L74" s="226"/>
      <c r="M74" s="228"/>
      <c r="N74" s="226"/>
      <c r="O74" s="226"/>
      <c r="P74" s="226"/>
      <c r="Q74" s="226"/>
      <c r="R74" s="226"/>
      <c r="S74" s="231">
        <f t="shared" si="16"/>
        <v>0</v>
      </c>
    </row>
    <row r="75" spans="1:19" ht="14.25" customHeight="1" x14ac:dyDescent="0.25">
      <c r="A75" s="277" t="s">
        <v>1423</v>
      </c>
      <c r="B75" s="278">
        <v>4003</v>
      </c>
      <c r="C75" s="277" t="s">
        <v>1467</v>
      </c>
      <c r="D75" s="226">
        <v>9872.7508180000004</v>
      </c>
      <c r="E75" s="226">
        <v>224.33988099999999</v>
      </c>
      <c r="F75" s="226"/>
      <c r="G75" s="226"/>
      <c r="H75" s="226"/>
      <c r="I75" s="226"/>
      <c r="J75" s="226"/>
      <c r="K75" s="226"/>
      <c r="L75" s="226"/>
      <c r="M75" s="226">
        <v>8175.9287830000003</v>
      </c>
      <c r="N75" s="226"/>
      <c r="O75" s="235"/>
      <c r="P75" s="226"/>
      <c r="Q75" s="226"/>
      <c r="R75" s="226"/>
      <c r="S75" s="231">
        <f t="shared" si="16"/>
        <v>18273.019482</v>
      </c>
    </row>
    <row r="76" spans="1:19" ht="15" customHeight="1" x14ac:dyDescent="0.25">
      <c r="A76" s="277" t="s">
        <v>1423</v>
      </c>
      <c r="B76" s="278">
        <v>4003</v>
      </c>
      <c r="C76" s="277" t="s">
        <v>1467</v>
      </c>
      <c r="D76" s="226">
        <v>150</v>
      </c>
      <c r="E76" s="226">
        <v>550</v>
      </c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31">
        <f t="shared" si="16"/>
        <v>700</v>
      </c>
    </row>
    <row r="77" spans="1:19" ht="15" customHeight="1" x14ac:dyDescent="0.25">
      <c r="A77" s="277" t="s">
        <v>1423</v>
      </c>
      <c r="B77" s="278">
        <v>4003</v>
      </c>
      <c r="C77" s="277" t="s">
        <v>1467</v>
      </c>
      <c r="D77" s="228"/>
      <c r="E77" s="226"/>
      <c r="F77" s="226"/>
      <c r="G77" s="226"/>
      <c r="H77" s="226"/>
      <c r="I77" s="226"/>
      <c r="J77" s="226"/>
      <c r="K77" s="226"/>
      <c r="L77" s="226"/>
      <c r="M77" s="228"/>
      <c r="N77" s="226"/>
      <c r="O77" s="226"/>
      <c r="P77" s="226"/>
      <c r="Q77" s="226"/>
      <c r="R77" s="226"/>
      <c r="S77" s="231">
        <f t="shared" si="16"/>
        <v>0</v>
      </c>
    </row>
    <row r="78" spans="1:19" ht="15" customHeight="1" x14ac:dyDescent="0.25">
      <c r="A78" s="291"/>
      <c r="B78" s="291"/>
      <c r="C78" s="292"/>
      <c r="D78" s="264">
        <f t="shared" ref="D78:R78" si="17">SUM(D71:D77)</f>
        <v>10417.750818</v>
      </c>
      <c r="E78" s="264">
        <f t="shared" si="17"/>
        <v>2179.9306820000002</v>
      </c>
      <c r="F78" s="264">
        <f t="shared" si="17"/>
        <v>700</v>
      </c>
      <c r="G78" s="264">
        <f t="shared" si="17"/>
        <v>5142.16</v>
      </c>
      <c r="H78" s="264">
        <f t="shared" si="17"/>
        <v>500</v>
      </c>
      <c r="I78" s="264">
        <f t="shared" si="17"/>
        <v>0</v>
      </c>
      <c r="J78" s="264">
        <f t="shared" si="17"/>
        <v>0</v>
      </c>
      <c r="K78" s="264">
        <f t="shared" si="17"/>
        <v>0</v>
      </c>
      <c r="L78" s="264">
        <f t="shared" si="17"/>
        <v>0</v>
      </c>
      <c r="M78" s="264">
        <f t="shared" si="17"/>
        <v>8175.9287830000003</v>
      </c>
      <c r="N78" s="264">
        <f t="shared" si="17"/>
        <v>30</v>
      </c>
      <c r="O78" s="264">
        <f t="shared" si="17"/>
        <v>311</v>
      </c>
      <c r="P78" s="264">
        <f t="shared" si="17"/>
        <v>0</v>
      </c>
      <c r="Q78" s="264">
        <f t="shared" si="17"/>
        <v>0</v>
      </c>
      <c r="R78" s="264">
        <f t="shared" si="17"/>
        <v>3950</v>
      </c>
      <c r="S78" s="264">
        <f t="shared" si="16"/>
        <v>31406.770283000002</v>
      </c>
    </row>
    <row r="79" spans="1:19" ht="15" customHeight="1" x14ac:dyDescent="0.25">
      <c r="A79" s="277" t="s">
        <v>1418</v>
      </c>
      <c r="B79" s="278">
        <v>4101</v>
      </c>
      <c r="C79" s="277" t="s">
        <v>1465</v>
      </c>
      <c r="D79" s="226"/>
      <c r="E79" s="226">
        <v>1000</v>
      </c>
      <c r="F79" s="226">
        <v>1160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31">
        <f t="shared" si="15"/>
        <v>2160</v>
      </c>
    </row>
    <row r="80" spans="1:19" ht="15" customHeight="1" x14ac:dyDescent="0.25">
      <c r="A80" s="279" t="s">
        <v>1418</v>
      </c>
      <c r="B80" s="280">
        <v>4102</v>
      </c>
      <c r="C80" s="279" t="s">
        <v>1463</v>
      </c>
      <c r="D80" s="239"/>
      <c r="E80" s="239">
        <f>50+18.49+80</f>
        <v>148.49</v>
      </c>
      <c r="F80" s="239">
        <v>210</v>
      </c>
      <c r="G80" s="239"/>
      <c r="H80" s="239">
        <f>200</f>
        <v>200</v>
      </c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40">
        <f t="shared" si="15"/>
        <v>558.49</v>
      </c>
    </row>
    <row r="81" spans="1:19" ht="15" customHeight="1" x14ac:dyDescent="0.25">
      <c r="A81" s="279" t="s">
        <v>1418</v>
      </c>
      <c r="B81" s="280">
        <v>4102</v>
      </c>
      <c r="C81" s="279" t="s">
        <v>1463</v>
      </c>
      <c r="D81" s="260">
        <f>1277.365279</f>
        <v>1277.3652790000001</v>
      </c>
      <c r="E81" s="239">
        <v>50</v>
      </c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>
        <v>600</v>
      </c>
      <c r="S81" s="240">
        <f t="shared" si="15"/>
        <v>1927.3652790000001</v>
      </c>
    </row>
    <row r="82" spans="1:19" x14ac:dyDescent="0.25">
      <c r="A82" s="279" t="s">
        <v>1418</v>
      </c>
      <c r="B82" s="280">
        <v>4102</v>
      </c>
      <c r="C82" s="279" t="s">
        <v>1463</v>
      </c>
      <c r="D82" s="239"/>
      <c r="E82" s="239"/>
      <c r="F82" s="239"/>
      <c r="G82" s="239"/>
      <c r="H82" s="239">
        <v>33</v>
      </c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40">
        <f t="shared" si="15"/>
        <v>33</v>
      </c>
    </row>
    <row r="83" spans="1:19" x14ac:dyDescent="0.25">
      <c r="A83" s="279" t="s">
        <v>1418</v>
      </c>
      <c r="B83" s="280">
        <v>4102</v>
      </c>
      <c r="C83" s="279" t="s">
        <v>1463</v>
      </c>
      <c r="D83" s="239"/>
      <c r="E83" s="239"/>
      <c r="F83" s="239"/>
      <c r="G83" s="239"/>
      <c r="H83" s="239"/>
      <c r="I83" s="239"/>
      <c r="J83" s="239">
        <v>34.799999999999997</v>
      </c>
      <c r="K83" s="239"/>
      <c r="L83" s="239"/>
      <c r="M83" s="239"/>
      <c r="N83" s="239"/>
      <c r="O83" s="239"/>
      <c r="P83" s="239"/>
      <c r="Q83" s="239"/>
      <c r="R83" s="239"/>
      <c r="S83" s="240">
        <f t="shared" si="15"/>
        <v>34.799999999999997</v>
      </c>
    </row>
    <row r="84" spans="1:19" x14ac:dyDescent="0.25">
      <c r="A84" s="277" t="s">
        <v>1418</v>
      </c>
      <c r="B84" s="278">
        <v>4103</v>
      </c>
      <c r="C84" s="277" t="s">
        <v>3106</v>
      </c>
      <c r="D84" s="226"/>
      <c r="E84" s="226">
        <v>100</v>
      </c>
      <c r="F84" s="226">
        <v>400</v>
      </c>
      <c r="G84" s="226"/>
      <c r="H84" s="226">
        <f>52+100</f>
        <v>152</v>
      </c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31">
        <f t="shared" si="15"/>
        <v>652</v>
      </c>
    </row>
    <row r="85" spans="1:19" x14ac:dyDescent="0.25">
      <c r="A85" s="277" t="s">
        <v>1418</v>
      </c>
      <c r="B85" s="278">
        <v>4103</v>
      </c>
      <c r="C85" s="277" t="s">
        <v>3106</v>
      </c>
      <c r="D85" s="260">
        <v>11</v>
      </c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31">
        <f t="shared" si="15"/>
        <v>11</v>
      </c>
    </row>
    <row r="86" spans="1:19" x14ac:dyDescent="0.25">
      <c r="A86" s="277" t="s">
        <v>1418</v>
      </c>
      <c r="B86" s="278">
        <v>4103</v>
      </c>
      <c r="C86" s="277" t="s">
        <v>3106</v>
      </c>
      <c r="D86" s="226"/>
      <c r="E86" s="226"/>
      <c r="F86" s="226">
        <v>200</v>
      </c>
      <c r="G86" s="226"/>
      <c r="H86" s="238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31">
        <f t="shared" si="15"/>
        <v>200</v>
      </c>
    </row>
    <row r="87" spans="1:19" x14ac:dyDescent="0.25">
      <c r="A87" s="277" t="s">
        <v>1418</v>
      </c>
      <c r="B87" s="278">
        <v>4103</v>
      </c>
      <c r="C87" s="277" t="s">
        <v>1462</v>
      </c>
      <c r="D87" s="226"/>
      <c r="E87" s="226"/>
      <c r="F87" s="226"/>
      <c r="G87" s="226"/>
      <c r="H87" s="226">
        <f>100-33</f>
        <v>67</v>
      </c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31">
        <f t="shared" si="15"/>
        <v>67</v>
      </c>
    </row>
    <row r="88" spans="1:19" x14ac:dyDescent="0.25">
      <c r="A88" s="277" t="s">
        <v>1418</v>
      </c>
      <c r="B88" s="278">
        <v>4103</v>
      </c>
      <c r="C88" s="277" t="s">
        <v>1462</v>
      </c>
      <c r="D88" s="226">
        <v>100</v>
      </c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31">
        <f t="shared" si="15"/>
        <v>100</v>
      </c>
    </row>
    <row r="89" spans="1:19" ht="15" customHeight="1" x14ac:dyDescent="0.25">
      <c r="A89" s="277" t="s">
        <v>1441</v>
      </c>
      <c r="B89" s="278">
        <v>4599</v>
      </c>
      <c r="C89" s="277" t="s">
        <v>1487</v>
      </c>
      <c r="D89" s="226">
        <v>100</v>
      </c>
      <c r="E89" s="226"/>
      <c r="F89" s="226">
        <v>85</v>
      </c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31">
        <f t="shared" si="15"/>
        <v>185</v>
      </c>
    </row>
    <row r="90" spans="1:19" ht="15" customHeight="1" x14ac:dyDescent="0.25">
      <c r="A90" s="279" t="s">
        <v>1418</v>
      </c>
      <c r="B90" s="280">
        <v>4104</v>
      </c>
      <c r="C90" s="279" t="s">
        <v>1464</v>
      </c>
      <c r="D90" s="261">
        <v>108.233929</v>
      </c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41"/>
      <c r="S90" s="240">
        <f t="shared" si="15"/>
        <v>108.233929</v>
      </c>
    </row>
    <row r="91" spans="1:19" ht="15" customHeight="1" x14ac:dyDescent="0.25">
      <c r="A91" s="279" t="s">
        <v>1418</v>
      </c>
      <c r="B91" s="280">
        <v>4104</v>
      </c>
      <c r="C91" s="279" t="s">
        <v>1464</v>
      </c>
      <c r="D91" s="239">
        <v>100</v>
      </c>
      <c r="E91" s="239">
        <v>100</v>
      </c>
      <c r="F91" s="239"/>
      <c r="G91" s="239"/>
      <c r="H91" s="239"/>
      <c r="I91" s="239"/>
      <c r="J91" s="239">
        <f>2061.6-34.8</f>
        <v>2026.8</v>
      </c>
      <c r="K91" s="239"/>
      <c r="L91" s="239"/>
      <c r="M91" s="239"/>
      <c r="N91" s="239"/>
      <c r="O91" s="239"/>
      <c r="P91" s="239"/>
      <c r="Q91" s="239"/>
      <c r="R91" s="239">
        <v>5500</v>
      </c>
      <c r="S91" s="240">
        <f t="shared" si="15"/>
        <v>7726.8</v>
      </c>
    </row>
    <row r="92" spans="1:19" ht="15" customHeight="1" x14ac:dyDescent="0.25">
      <c r="A92" s="279" t="s">
        <v>1418</v>
      </c>
      <c r="B92" s="280">
        <v>4104</v>
      </c>
      <c r="C92" s="279" t="s">
        <v>1464</v>
      </c>
      <c r="D92" s="239">
        <v>200</v>
      </c>
      <c r="E92" s="239"/>
      <c r="F92" s="239">
        <v>250</v>
      </c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40">
        <f t="shared" si="15"/>
        <v>450</v>
      </c>
    </row>
    <row r="93" spans="1:19" ht="15" customHeight="1" x14ac:dyDescent="0.25">
      <c r="A93" s="279" t="s">
        <v>1418</v>
      </c>
      <c r="B93" s="280">
        <v>4104</v>
      </c>
      <c r="C93" s="279" t="s">
        <v>1464</v>
      </c>
      <c r="D93" s="239">
        <v>200</v>
      </c>
      <c r="E93" s="239"/>
      <c r="F93" s="239"/>
      <c r="G93" s="239"/>
      <c r="H93" s="239">
        <v>250</v>
      </c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40">
        <f t="shared" si="15"/>
        <v>450</v>
      </c>
    </row>
    <row r="94" spans="1:19" ht="15" customHeight="1" x14ac:dyDescent="0.25">
      <c r="A94" s="291"/>
      <c r="B94" s="291"/>
      <c r="C94" s="292"/>
      <c r="D94" s="264">
        <f>SUM(D79:D93)</f>
        <v>2096.5992080000001</v>
      </c>
      <c r="E94" s="264">
        <f t="shared" ref="E94:R94" si="18">SUM(E79:E93)</f>
        <v>1398.49</v>
      </c>
      <c r="F94" s="264">
        <f t="shared" si="18"/>
        <v>2305</v>
      </c>
      <c r="G94" s="264">
        <f t="shared" si="18"/>
        <v>0</v>
      </c>
      <c r="H94" s="264">
        <f t="shared" si="18"/>
        <v>702</v>
      </c>
      <c r="I94" s="264">
        <f t="shared" si="18"/>
        <v>0</v>
      </c>
      <c r="J94" s="264">
        <f t="shared" si="18"/>
        <v>2061.6</v>
      </c>
      <c r="K94" s="264">
        <f t="shared" si="18"/>
        <v>0</v>
      </c>
      <c r="L94" s="264">
        <f t="shared" si="18"/>
        <v>0</v>
      </c>
      <c r="M94" s="264">
        <f t="shared" si="18"/>
        <v>0</v>
      </c>
      <c r="N94" s="264">
        <f t="shared" si="18"/>
        <v>0</v>
      </c>
      <c r="O94" s="264">
        <f t="shared" si="18"/>
        <v>0</v>
      </c>
      <c r="P94" s="264">
        <f t="shared" si="18"/>
        <v>0</v>
      </c>
      <c r="Q94" s="264">
        <f t="shared" si="18"/>
        <v>0</v>
      </c>
      <c r="R94" s="264">
        <f t="shared" si="18"/>
        <v>6100</v>
      </c>
      <c r="S94" s="264">
        <f>SUM(D94:R94)</f>
        <v>14663.689208</v>
      </c>
    </row>
    <row r="95" spans="1:19" ht="15" customHeight="1" x14ac:dyDescent="0.25">
      <c r="A95" s="277" t="s">
        <v>1428</v>
      </c>
      <c r="B95" s="278">
        <v>4301</v>
      </c>
      <c r="C95" s="277" t="s">
        <v>1470</v>
      </c>
      <c r="D95" s="226">
        <v>1175.3456409999999</v>
      </c>
      <c r="E95" s="226">
        <v>224.654359</v>
      </c>
      <c r="F95" s="226"/>
      <c r="G95" s="226"/>
      <c r="H95" s="226">
        <v>200</v>
      </c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31">
        <f>SUM(D95:R95)</f>
        <v>1600</v>
      </c>
    </row>
    <row r="96" spans="1:19" ht="15" customHeight="1" x14ac:dyDescent="0.25">
      <c r="A96" s="246" t="s">
        <v>1428</v>
      </c>
      <c r="B96" s="275">
        <v>4302</v>
      </c>
      <c r="C96" s="246" t="s">
        <v>3092</v>
      </c>
      <c r="D96" s="239">
        <v>1110.106726</v>
      </c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>
        <v>15</v>
      </c>
      <c r="S96" s="240">
        <f>SUM(D96:R96)</f>
        <v>1125.106726</v>
      </c>
    </row>
    <row r="97" spans="1:19" ht="15" customHeight="1" x14ac:dyDescent="0.25">
      <c r="A97" s="291"/>
      <c r="B97" s="291"/>
      <c r="C97" s="292"/>
      <c r="D97" s="264">
        <f>SUM(D95:D96)</f>
        <v>2285.4523669999999</v>
      </c>
      <c r="E97" s="264">
        <f t="shared" ref="E97:R97" si="19">SUM(E95:E96)</f>
        <v>224.654359</v>
      </c>
      <c r="F97" s="264">
        <f t="shared" si="19"/>
        <v>0</v>
      </c>
      <c r="G97" s="264">
        <f t="shared" si="19"/>
        <v>0</v>
      </c>
      <c r="H97" s="264">
        <f t="shared" si="19"/>
        <v>200</v>
      </c>
      <c r="I97" s="264">
        <f t="shared" si="19"/>
        <v>0</v>
      </c>
      <c r="J97" s="264">
        <f t="shared" si="19"/>
        <v>0</v>
      </c>
      <c r="K97" s="264">
        <f t="shared" si="19"/>
        <v>0</v>
      </c>
      <c r="L97" s="264">
        <f t="shared" si="19"/>
        <v>0</v>
      </c>
      <c r="M97" s="264">
        <f t="shared" si="19"/>
        <v>0</v>
      </c>
      <c r="N97" s="264">
        <f t="shared" si="19"/>
        <v>0</v>
      </c>
      <c r="O97" s="264">
        <f t="shared" si="19"/>
        <v>0</v>
      </c>
      <c r="P97" s="264">
        <f t="shared" si="19"/>
        <v>0</v>
      </c>
      <c r="Q97" s="264">
        <f t="shared" si="19"/>
        <v>0</v>
      </c>
      <c r="R97" s="264">
        <f t="shared" si="19"/>
        <v>15</v>
      </c>
      <c r="S97" s="264">
        <f>SUM(D97:R97)</f>
        <v>2725.106726</v>
      </c>
    </row>
    <row r="98" spans="1:19" ht="15" customHeight="1" x14ac:dyDescent="0.25">
      <c r="A98" s="17" t="s">
        <v>1441</v>
      </c>
      <c r="B98" s="276">
        <v>4501</v>
      </c>
      <c r="C98" s="17" t="s">
        <v>1484</v>
      </c>
      <c r="D98" s="226"/>
      <c r="E98" s="226"/>
      <c r="F98" s="226">
        <v>170</v>
      </c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35"/>
      <c r="S98" s="231">
        <f>SUM(D98:R98)</f>
        <v>170</v>
      </c>
    </row>
    <row r="99" spans="1:19" ht="15" customHeight="1" x14ac:dyDescent="0.25">
      <c r="A99" s="17" t="s">
        <v>1441</v>
      </c>
      <c r="B99" s="276">
        <v>4501</v>
      </c>
      <c r="C99" s="17" t="s">
        <v>1484</v>
      </c>
      <c r="D99" s="226">
        <v>41.54</v>
      </c>
      <c r="E99" s="226"/>
      <c r="F99" s="226">
        <v>70.31</v>
      </c>
      <c r="G99" s="226">
        <v>2383.4513809999999</v>
      </c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>
        <f>200+46.75</f>
        <v>246.75</v>
      </c>
      <c r="S99" s="231">
        <f t="shared" ref="S99:S112" si="20">SUM(D99:R99)</f>
        <v>2742.0513809999998</v>
      </c>
    </row>
    <row r="100" spans="1:19" ht="15" customHeight="1" x14ac:dyDescent="0.25">
      <c r="A100" s="246" t="s">
        <v>1441</v>
      </c>
      <c r="B100" s="275">
        <v>4502</v>
      </c>
      <c r="C100" s="246" t="s">
        <v>3107</v>
      </c>
      <c r="D100" s="239"/>
      <c r="E100" s="239"/>
      <c r="F100" s="239">
        <v>600</v>
      </c>
      <c r="G100" s="239"/>
      <c r="H100" s="239">
        <v>100</v>
      </c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40">
        <f t="shared" si="20"/>
        <v>700</v>
      </c>
    </row>
    <row r="101" spans="1:19" x14ac:dyDescent="0.25">
      <c r="A101" s="246" t="s">
        <v>1441</v>
      </c>
      <c r="B101" s="275">
        <v>4502</v>
      </c>
      <c r="C101" s="246" t="s">
        <v>3107</v>
      </c>
      <c r="D101" s="261">
        <v>3.4008379999999998</v>
      </c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40">
        <f t="shared" si="20"/>
        <v>3.4008379999999998</v>
      </c>
    </row>
    <row r="102" spans="1:19" ht="15" customHeight="1" x14ac:dyDescent="0.25">
      <c r="A102" s="17" t="s">
        <v>1441</v>
      </c>
      <c r="B102" s="276">
        <v>4503</v>
      </c>
      <c r="C102" s="17" t="s">
        <v>3113</v>
      </c>
      <c r="D102" s="226"/>
      <c r="E102" s="226"/>
      <c r="F102" s="226"/>
      <c r="G102" s="226">
        <f>576+80</f>
        <v>656</v>
      </c>
      <c r="H102" s="226">
        <f>148-60</f>
        <v>88</v>
      </c>
      <c r="I102" s="226"/>
      <c r="J102" s="226"/>
      <c r="K102" s="226"/>
      <c r="L102" s="226"/>
      <c r="M102" s="226"/>
      <c r="N102" s="226"/>
      <c r="O102" s="235"/>
      <c r="P102" s="226"/>
      <c r="Q102" s="226"/>
      <c r="R102" s="226">
        <f>698.903+2.8</f>
        <v>701.70299999999997</v>
      </c>
      <c r="S102" s="231">
        <f t="shared" si="20"/>
        <v>1445.703</v>
      </c>
    </row>
    <row r="103" spans="1:19" ht="42" customHeight="1" x14ac:dyDescent="0.25">
      <c r="A103" s="246" t="s">
        <v>1441</v>
      </c>
      <c r="B103" s="275">
        <v>4599</v>
      </c>
      <c r="C103" s="246" t="s">
        <v>1487</v>
      </c>
      <c r="D103" s="253">
        <f>104.654359-20</f>
        <v>84.654358999999999</v>
      </c>
      <c r="E103" s="239">
        <f>350</f>
        <v>350</v>
      </c>
      <c r="F103" s="239"/>
      <c r="G103" s="239"/>
      <c r="H103" s="239">
        <v>100</v>
      </c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40">
        <f t="shared" si="20"/>
        <v>534.654359</v>
      </c>
    </row>
    <row r="104" spans="1:19" ht="15" customHeight="1" x14ac:dyDescent="0.25">
      <c r="A104" s="246" t="s">
        <v>1441</v>
      </c>
      <c r="B104" s="275">
        <v>4599</v>
      </c>
      <c r="C104" s="246" t="s">
        <v>1487</v>
      </c>
      <c r="D104" s="239"/>
      <c r="E104" s="239">
        <v>350</v>
      </c>
      <c r="F104" s="239"/>
      <c r="G104" s="239"/>
      <c r="H104" s="239">
        <v>200</v>
      </c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40">
        <f t="shared" si="20"/>
        <v>550</v>
      </c>
    </row>
    <row r="105" spans="1:19" ht="15" customHeight="1" x14ac:dyDescent="0.25">
      <c r="A105" s="246" t="s">
        <v>1441</v>
      </c>
      <c r="B105" s="275">
        <v>4599</v>
      </c>
      <c r="C105" s="246" t="s">
        <v>1487</v>
      </c>
      <c r="D105" s="239"/>
      <c r="E105" s="239"/>
      <c r="F105" s="239">
        <v>150</v>
      </c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40">
        <f t="shared" si="20"/>
        <v>150</v>
      </c>
    </row>
    <row r="106" spans="1:19" ht="15" customHeight="1" x14ac:dyDescent="0.25">
      <c r="A106" s="246" t="s">
        <v>1441</v>
      </c>
      <c r="B106" s="275">
        <v>4599</v>
      </c>
      <c r="C106" s="246" t="s">
        <v>1487</v>
      </c>
      <c r="D106" s="239"/>
      <c r="E106" s="226">
        <v>40</v>
      </c>
      <c r="F106" s="239">
        <v>290</v>
      </c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40">
        <f t="shared" si="20"/>
        <v>330</v>
      </c>
    </row>
    <row r="107" spans="1:19" ht="15" customHeight="1" x14ac:dyDescent="0.25">
      <c r="A107" s="246" t="s">
        <v>1441</v>
      </c>
      <c r="B107" s="275">
        <v>4599</v>
      </c>
      <c r="C107" s="246" t="s">
        <v>1487</v>
      </c>
      <c r="D107" s="239"/>
      <c r="E107" s="239"/>
      <c r="F107" s="239">
        <v>190</v>
      </c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40">
        <f t="shared" si="20"/>
        <v>190</v>
      </c>
    </row>
    <row r="108" spans="1:19" ht="15" customHeight="1" x14ac:dyDescent="0.25">
      <c r="A108" s="246" t="s">
        <v>1441</v>
      </c>
      <c r="B108" s="275">
        <v>4599</v>
      </c>
      <c r="C108" s="246" t="s">
        <v>1487</v>
      </c>
      <c r="D108" s="239"/>
      <c r="E108" s="226">
        <v>40</v>
      </c>
      <c r="F108" s="239">
        <v>40</v>
      </c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40">
        <f t="shared" si="20"/>
        <v>80</v>
      </c>
    </row>
    <row r="109" spans="1:19" ht="15" customHeight="1" x14ac:dyDescent="0.25">
      <c r="A109" s="246" t="s">
        <v>1441</v>
      </c>
      <c r="B109" s="275">
        <v>4599</v>
      </c>
      <c r="C109" s="246" t="s">
        <v>1487</v>
      </c>
      <c r="D109" s="239"/>
      <c r="E109" s="239"/>
      <c r="F109" s="239">
        <v>85</v>
      </c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>
        <f t="shared" si="20"/>
        <v>85</v>
      </c>
    </row>
    <row r="110" spans="1:19" ht="15" customHeight="1" x14ac:dyDescent="0.25">
      <c r="A110" s="246" t="s">
        <v>1441</v>
      </c>
      <c r="B110" s="275">
        <v>4599</v>
      </c>
      <c r="C110" s="246" t="s">
        <v>1487</v>
      </c>
      <c r="D110" s="239"/>
      <c r="E110" s="239"/>
      <c r="F110" s="239">
        <v>63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40">
        <f t="shared" si="20"/>
        <v>63</v>
      </c>
    </row>
    <row r="111" spans="1:19" x14ac:dyDescent="0.25">
      <c r="A111" s="246" t="s">
        <v>1441</v>
      </c>
      <c r="B111" s="275">
        <v>4599</v>
      </c>
      <c r="C111" s="246" t="s">
        <v>1487</v>
      </c>
      <c r="D111" s="226">
        <v>20</v>
      </c>
      <c r="E111" s="239">
        <v>50</v>
      </c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40">
        <f t="shared" si="20"/>
        <v>70</v>
      </c>
    </row>
    <row r="112" spans="1:19" ht="15" customHeight="1" x14ac:dyDescent="0.25">
      <c r="A112" s="246" t="s">
        <v>1441</v>
      </c>
      <c r="B112" s="275">
        <v>4599</v>
      </c>
      <c r="C112" s="246" t="s">
        <v>1487</v>
      </c>
      <c r="D112" s="239"/>
      <c r="E112" s="239"/>
      <c r="F112" s="239">
        <v>300</v>
      </c>
      <c r="G112" s="239"/>
      <c r="H112" s="239">
        <v>100</v>
      </c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40">
        <f t="shared" si="20"/>
        <v>400</v>
      </c>
    </row>
    <row r="113" spans="1:19" x14ac:dyDescent="0.25">
      <c r="A113" s="293"/>
      <c r="B113" s="293"/>
      <c r="C113" s="294"/>
      <c r="D113" s="264">
        <f>SUM(D98:D112)</f>
        <v>149.59519699999998</v>
      </c>
      <c r="E113" s="264">
        <f t="shared" ref="E113:R113" si="21">SUM(E98:E112)</f>
        <v>830</v>
      </c>
      <c r="F113" s="264">
        <f t="shared" si="21"/>
        <v>1958.31</v>
      </c>
      <c r="G113" s="264">
        <f t="shared" si="21"/>
        <v>3039.4513809999999</v>
      </c>
      <c r="H113" s="264">
        <f t="shared" si="21"/>
        <v>588</v>
      </c>
      <c r="I113" s="264">
        <f t="shared" si="21"/>
        <v>0</v>
      </c>
      <c r="J113" s="264">
        <f t="shared" si="21"/>
        <v>0</v>
      </c>
      <c r="K113" s="264">
        <f t="shared" si="21"/>
        <v>0</v>
      </c>
      <c r="L113" s="264">
        <f t="shared" si="21"/>
        <v>0</v>
      </c>
      <c r="M113" s="264">
        <f t="shared" si="21"/>
        <v>0</v>
      </c>
      <c r="N113" s="264">
        <f t="shared" si="21"/>
        <v>0</v>
      </c>
      <c r="O113" s="264">
        <f t="shared" si="21"/>
        <v>0</v>
      </c>
      <c r="P113" s="264">
        <f t="shared" si="21"/>
        <v>0</v>
      </c>
      <c r="Q113" s="264">
        <f t="shared" si="21"/>
        <v>0</v>
      </c>
      <c r="R113" s="264">
        <f t="shared" si="21"/>
        <v>948.45299999999997</v>
      </c>
      <c r="S113" s="264">
        <f>SUM(D113:R113)</f>
        <v>7513.8095780000003</v>
      </c>
    </row>
    <row r="114" spans="1:19" s="221" customFormat="1" ht="15" customHeight="1" x14ac:dyDescent="0.25">
      <c r="A114" s="295"/>
      <c r="B114" s="295"/>
      <c r="C114" s="296"/>
      <c r="D114" s="268">
        <f t="shared" ref="D114:R114" si="22">D9+D19+D24+D27+D30+D33+D38+D51+D60+D64+D70+D78+D94+D97+D113</f>
        <v>362774.03697799996</v>
      </c>
      <c r="E114" s="268">
        <f t="shared" si="22"/>
        <v>12767.747953</v>
      </c>
      <c r="F114" s="268">
        <f t="shared" si="22"/>
        <v>7310</v>
      </c>
      <c r="G114" s="268">
        <f t="shared" si="22"/>
        <v>32984.450975</v>
      </c>
      <c r="H114" s="268">
        <f t="shared" si="22"/>
        <v>3528</v>
      </c>
      <c r="I114" s="268">
        <f t="shared" si="22"/>
        <v>1649.28</v>
      </c>
      <c r="J114" s="268">
        <f t="shared" si="22"/>
        <v>2061.6</v>
      </c>
      <c r="K114" s="268">
        <f t="shared" si="22"/>
        <v>347.2</v>
      </c>
      <c r="L114" s="268">
        <f t="shared" si="22"/>
        <v>19956.290885999999</v>
      </c>
      <c r="M114" s="268">
        <f t="shared" si="22"/>
        <v>8175.9287830000003</v>
      </c>
      <c r="N114" s="268">
        <f t="shared" si="22"/>
        <v>156796.655</v>
      </c>
      <c r="O114" s="268">
        <f t="shared" si="22"/>
        <v>34520.264040640002</v>
      </c>
      <c r="P114" s="268">
        <f t="shared" si="22"/>
        <v>41081.604160000003</v>
      </c>
      <c r="Q114" s="268">
        <f t="shared" si="22"/>
        <v>1236</v>
      </c>
      <c r="R114" s="268">
        <f t="shared" si="22"/>
        <v>40092.684546900004</v>
      </c>
      <c r="S114" s="268">
        <f>S113+S97+S94+S78+S64+S60+S51+S38+S33+S30+S27+S24+S19+S9+S70</f>
        <v>725281.74332253996</v>
      </c>
    </row>
    <row r="115" spans="1:19" s="232" customFormat="1" ht="15.75" hidden="1" customHeight="1" x14ac:dyDescent="0.25">
      <c r="A115" s="217"/>
      <c r="B115" s="217"/>
      <c r="C115" s="217"/>
      <c r="D115" s="217"/>
      <c r="E115" s="220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71"/>
    </row>
    <row r="116" spans="1:19" s="232" customFormat="1" ht="30" customHeight="1" x14ac:dyDescent="0.25">
      <c r="A116" s="217"/>
      <c r="B116" s="217"/>
      <c r="C116" s="217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27"/>
    </row>
    <row r="117" spans="1:19" s="232" customFormat="1" x14ac:dyDescent="0.25">
      <c r="A117" s="217"/>
      <c r="B117" s="217"/>
      <c r="C117" s="217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27"/>
    </row>
    <row r="118" spans="1:19" s="232" customFormat="1" hidden="1" x14ac:dyDescent="0.25">
      <c r="A118" s="217"/>
      <c r="B118" s="217"/>
      <c r="C118" s="21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</row>
    <row r="119" spans="1:19" s="232" customFormat="1" hidden="1" x14ac:dyDescent="0.25">
      <c r="A119" s="217"/>
      <c r="B119" s="217"/>
      <c r="C119" s="217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</row>
    <row r="120" spans="1:19" s="232" customFormat="1" hidden="1" x14ac:dyDescent="0.25">
      <c r="A120" s="217"/>
      <c r="B120" s="217"/>
      <c r="C120" s="217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29"/>
    </row>
    <row r="121" spans="1:19" s="232" customFormat="1" hidden="1" x14ac:dyDescent="0.25">
      <c r="A121" s="217"/>
      <c r="B121" s="217"/>
      <c r="C121" s="217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21"/>
    </row>
    <row r="122" spans="1:19" s="232" customFormat="1" hidden="1" x14ac:dyDescent="0.25">
      <c r="A122" s="217"/>
      <c r="B122" s="217"/>
      <c r="C122" s="217"/>
      <c r="D122" s="219"/>
      <c r="E122" s="222"/>
      <c r="F122" s="222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21"/>
    </row>
    <row r="123" spans="1:19" s="232" customFormat="1" hidden="1" x14ac:dyDescent="0.25">
      <c r="A123" s="217"/>
      <c r="B123" s="217"/>
      <c r="C123" s="217"/>
      <c r="D123" s="219"/>
      <c r="E123" s="222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21"/>
    </row>
    <row r="124" spans="1:19" s="232" customFormat="1" hidden="1" x14ac:dyDescent="0.25">
      <c r="A124" s="217"/>
      <c r="B124" s="217"/>
      <c r="C124" s="217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21"/>
    </row>
    <row r="125" spans="1:19" s="232" customFormat="1" hidden="1" x14ac:dyDescent="0.25">
      <c r="A125" s="217"/>
      <c r="B125" s="217"/>
      <c r="C125" s="217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21"/>
    </row>
    <row r="126" spans="1:19" s="232" customFormat="1" hidden="1" x14ac:dyDescent="0.25">
      <c r="A126" s="217"/>
      <c r="B126" s="217"/>
      <c r="C126" s="217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21"/>
    </row>
    <row r="127" spans="1:19" s="232" customFormat="1" x14ac:dyDescent="0.25">
      <c r="A127" s="217"/>
      <c r="B127" s="217"/>
      <c r="C127" s="217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70"/>
    </row>
    <row r="128" spans="1:19" s="232" customFormat="1" x14ac:dyDescent="0.25">
      <c r="A128" s="217"/>
      <c r="B128" s="217"/>
      <c r="C128" s="217"/>
      <c r="D128" s="233"/>
      <c r="E128" s="223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69"/>
    </row>
    <row r="129" spans="1:19" s="232" customFormat="1" x14ac:dyDescent="0.25">
      <c r="A129" s="217"/>
      <c r="B129" s="217"/>
      <c r="C129" s="217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71"/>
    </row>
    <row r="130" spans="1:19" s="232" customFormat="1" x14ac:dyDescent="0.25">
      <c r="A130" s="217"/>
      <c r="B130" s="217"/>
      <c r="C130" s="217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21"/>
    </row>
    <row r="131" spans="1:19" s="232" customFormat="1" x14ac:dyDescent="0.25">
      <c r="A131" s="217"/>
      <c r="B131" s="217"/>
      <c r="C131" s="217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29"/>
    </row>
    <row r="132" spans="1:19" s="232" customFormat="1" x14ac:dyDescent="0.25">
      <c r="A132" s="217"/>
      <c r="B132" s="217"/>
      <c r="C132" s="217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21"/>
    </row>
    <row r="133" spans="1:19" s="232" customFormat="1" x14ac:dyDescent="0.25">
      <c r="A133" s="217"/>
      <c r="B133" s="217"/>
      <c r="C133" s="217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21"/>
    </row>
    <row r="134" spans="1:19" s="232" customFormat="1" x14ac:dyDescent="0.25">
      <c r="A134" s="217"/>
      <c r="B134" s="217"/>
      <c r="C134" s="217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21"/>
    </row>
    <row r="135" spans="1:19" s="232" customFormat="1" x14ac:dyDescent="0.25">
      <c r="A135" s="217"/>
      <c r="B135" s="217"/>
      <c r="C135" s="217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21"/>
    </row>
    <row r="136" spans="1:19" s="232" customFormat="1" x14ac:dyDescent="0.25">
      <c r="A136" s="217"/>
      <c r="B136" s="217"/>
      <c r="C136" s="217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21"/>
    </row>
    <row r="137" spans="1:19" s="232" customFormat="1" x14ac:dyDescent="0.25">
      <c r="A137" s="217"/>
      <c r="B137" s="217"/>
      <c r="C137" s="217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8"/>
      <c r="P137" s="219"/>
      <c r="Q137" s="219"/>
      <c r="R137" s="219"/>
      <c r="S137" s="221"/>
    </row>
    <row r="138" spans="1:19" s="232" customFormat="1" x14ac:dyDescent="0.25">
      <c r="A138" s="217"/>
      <c r="B138" s="217"/>
      <c r="C138" s="217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21"/>
    </row>
    <row r="139" spans="1:19" s="232" customFormat="1" x14ac:dyDescent="0.25">
      <c r="A139" s="217"/>
      <c r="B139" s="217"/>
      <c r="C139" s="217"/>
      <c r="D139" s="222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21"/>
    </row>
    <row r="140" spans="1:19" s="232" customFormat="1" x14ac:dyDescent="0.25">
      <c r="A140" s="217"/>
      <c r="B140" s="217"/>
      <c r="C140" s="217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21"/>
    </row>
    <row r="141" spans="1:19" s="232" customFormat="1" x14ac:dyDescent="0.25">
      <c r="A141" s="217"/>
      <c r="B141" s="217"/>
      <c r="C141" s="217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21"/>
    </row>
    <row r="142" spans="1:19" s="232" customFormat="1" x14ac:dyDescent="0.25">
      <c r="A142" s="217"/>
      <c r="B142" s="217"/>
      <c r="C142" s="217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21"/>
    </row>
  </sheetData>
  <autoFilter ref="A4:S114" xr:uid="{00000000-0009-0000-0000-000001000000}"/>
  <mergeCells count="16">
    <mergeCell ref="A33:C33"/>
    <mergeCell ref="A9:C9"/>
    <mergeCell ref="A19:C19"/>
    <mergeCell ref="A24:C24"/>
    <mergeCell ref="A27:C27"/>
    <mergeCell ref="A30:C30"/>
    <mergeCell ref="A38:C38"/>
    <mergeCell ref="A51:C51"/>
    <mergeCell ref="A60:C60"/>
    <mergeCell ref="A64:C64"/>
    <mergeCell ref="A70:C70"/>
    <mergeCell ref="A78:C78"/>
    <mergeCell ref="A94:C94"/>
    <mergeCell ref="A97:C97"/>
    <mergeCell ref="A113:C113"/>
    <mergeCell ref="A114:C11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23" fitToWidth="28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M797"/>
  <sheetViews>
    <sheetView topLeftCell="AL2" zoomScale="85" zoomScaleNormal="85" workbookViewId="0">
      <pane ySplit="763" topLeftCell="A765" activePane="bottomLeft" state="frozen"/>
      <selection activeCell="AT2" sqref="AT2"/>
      <selection pane="bottomLeft" activeCell="AQ3" sqref="AQ3"/>
    </sheetView>
  </sheetViews>
  <sheetFormatPr baseColWidth="10" defaultRowHeight="15" x14ac:dyDescent="0.25"/>
  <cols>
    <col min="1" max="1" width="3.140625" customWidth="1"/>
    <col min="2" max="2" width="42" customWidth="1"/>
    <col min="3" max="3" width="21.85546875" customWidth="1"/>
    <col min="4" max="5" width="22.28515625" style="9" customWidth="1"/>
    <col min="6" max="6" width="25" style="9" customWidth="1"/>
    <col min="7" max="7" width="36.140625" style="9" customWidth="1"/>
    <col min="8" max="8" width="43.85546875" style="16" customWidth="1"/>
    <col min="9" max="9" width="19.7109375" customWidth="1"/>
    <col min="10" max="10" width="10.85546875" customWidth="1"/>
    <col min="11" max="11" width="9.5703125" style="13" customWidth="1"/>
    <col min="12" max="12" width="13.5703125" customWidth="1"/>
    <col min="13" max="16" width="23.85546875" customWidth="1"/>
    <col min="17" max="17" width="30.7109375" customWidth="1"/>
    <col min="18" max="18" width="41.85546875" bestFit="1" customWidth="1"/>
    <col min="19" max="19" width="15.28515625" style="10" hidden="1" customWidth="1"/>
    <col min="20" max="20" width="34.28515625" style="10" hidden="1" customWidth="1"/>
    <col min="21" max="21" width="17.28515625" style="10" hidden="1" customWidth="1"/>
    <col min="22" max="22" width="10.85546875" style="10" hidden="1" customWidth="1"/>
    <col min="23" max="23" width="64.28515625" style="10" hidden="1" customWidth="1"/>
    <col min="24" max="24" width="33" style="10" hidden="1" customWidth="1"/>
    <col min="25" max="25" width="34.28515625" style="10" hidden="1" customWidth="1"/>
    <col min="26" max="26" width="17.28515625" style="10" hidden="1" customWidth="1"/>
    <col min="27" max="27" width="10.85546875" style="10" hidden="1" customWidth="1"/>
    <col min="28" max="28" width="50.5703125" style="10" hidden="1" customWidth="1"/>
    <col min="29" max="29" width="33" style="10" hidden="1" customWidth="1"/>
    <col min="30" max="30" width="34.28515625" style="10" hidden="1" customWidth="1"/>
    <col min="31" max="31" width="17.28515625" style="10" hidden="1" customWidth="1"/>
    <col min="32" max="32" width="10.85546875" style="10" hidden="1" customWidth="1"/>
    <col min="33" max="33" width="20.85546875" style="10" hidden="1" customWidth="1"/>
    <col min="34" max="34" width="46" bestFit="1" customWidth="1"/>
    <col min="35" max="35" width="73.140625" style="10" customWidth="1"/>
    <col min="36" max="36" width="18.28515625" bestFit="1" customWidth="1"/>
    <col min="37" max="37" width="87.5703125" style="14" bestFit="1" customWidth="1"/>
    <col min="38" max="38" width="43.85546875" style="20" customWidth="1"/>
    <col min="39" max="39" width="15.42578125" style="10" customWidth="1"/>
    <col min="40" max="40" width="16.85546875" style="10" customWidth="1"/>
    <col min="41" max="41" width="97.5703125" style="10" bestFit="1" customWidth="1"/>
    <col min="42" max="42" width="15.42578125" style="16" bestFit="1" customWidth="1"/>
    <col min="43" max="43" width="18.7109375" style="16" bestFit="1" customWidth="1"/>
    <col min="44" max="44" width="19.42578125" style="10" customWidth="1"/>
    <col min="45" max="45" width="34.5703125" hidden="1" customWidth="1"/>
    <col min="46" max="49" width="21.7109375" bestFit="1" customWidth="1"/>
    <col min="50" max="50" width="14.7109375" customWidth="1"/>
    <col min="51" max="51" width="14.42578125" customWidth="1"/>
    <col min="52" max="52" width="12" customWidth="1"/>
    <col min="53" max="54" width="10.7109375"/>
    <col min="55" max="55" width="20.85546875" style="10" customWidth="1"/>
    <col min="56" max="56" width="14.7109375" customWidth="1"/>
    <col min="57" max="60" width="10.7109375"/>
    <col min="61" max="61" width="14" bestFit="1" customWidth="1"/>
    <col min="62" max="62" width="18.7109375" style="10" customWidth="1"/>
    <col min="63" max="63" width="14.5703125" customWidth="1"/>
    <col min="64" max="65" width="10.7109375"/>
    <col min="66" max="67" width="15.85546875" customWidth="1"/>
    <col min="68" max="68" width="14.28515625" customWidth="1"/>
    <col min="69" max="70" width="10.7109375"/>
    <col min="71" max="71" width="16.7109375" style="10" bestFit="1" customWidth="1"/>
    <col min="72" max="72" width="14" customWidth="1"/>
    <col min="73" max="76" width="10.7109375"/>
    <col min="77" max="77" width="12.85546875" bestFit="1" customWidth="1"/>
    <col min="78" max="78" width="10.7109375" style="10"/>
    <col min="79" max="79" width="14.42578125" customWidth="1"/>
    <col min="80" max="81" width="10.7109375"/>
    <col min="82" max="82" width="14.140625" customWidth="1"/>
    <col min="83" max="83" width="14.85546875" customWidth="1"/>
    <col min="84" max="86" width="10.7109375"/>
    <col min="87" max="87" width="19.28515625" style="10" customWidth="1"/>
    <col min="88" max="88" width="13.85546875" customWidth="1"/>
    <col min="89" max="93" width="10.7109375"/>
    <col min="94" max="94" width="12.85546875" style="10" bestFit="1" customWidth="1"/>
    <col min="95" max="95" width="15.28515625" customWidth="1"/>
    <col min="96" max="97" width="10.7109375"/>
    <col min="98" max="98" width="13.42578125" customWidth="1"/>
    <col min="99" max="100" width="14.7109375" customWidth="1"/>
    <col min="101" max="102" width="10.7109375"/>
    <col min="103" max="103" width="22.7109375" style="10" customWidth="1"/>
    <col min="104" max="104" width="13.85546875" customWidth="1"/>
    <col min="105" max="105" width="12.28515625" customWidth="1"/>
    <col min="106" max="107" width="10.7109375"/>
    <col min="108" max="108" width="12.85546875" bestFit="1" customWidth="1"/>
    <col min="109" max="109" width="14" bestFit="1" customWidth="1"/>
    <col min="110" max="110" width="24.42578125" style="10" customWidth="1"/>
    <col min="111" max="111" width="13.28515625" customWidth="1"/>
    <col min="112" max="113" width="10.7109375"/>
    <col min="114" max="114" width="18.5703125" customWidth="1"/>
    <col min="115" max="115" width="23" customWidth="1"/>
    <col min="116" max="116" width="31.42578125" customWidth="1"/>
    <col min="117" max="117" width="15.140625" bestFit="1" customWidth="1"/>
  </cols>
  <sheetData>
    <row r="1" spans="1:116" hidden="1" x14ac:dyDescent="0.25">
      <c r="B1" s="32"/>
      <c r="C1" s="32"/>
      <c r="D1" s="297" t="s">
        <v>165</v>
      </c>
      <c r="E1" s="297"/>
      <c r="F1" s="297"/>
      <c r="G1" s="33"/>
      <c r="H1" s="34"/>
      <c r="I1" s="32"/>
      <c r="J1" s="32"/>
      <c r="K1" s="35"/>
      <c r="L1" s="32"/>
      <c r="M1" s="32"/>
      <c r="N1" s="32"/>
      <c r="O1" s="32"/>
      <c r="P1" s="32"/>
      <c r="Q1" s="32"/>
      <c r="R1" s="32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2"/>
      <c r="AI1" s="36"/>
      <c r="AJ1" s="32"/>
      <c r="AK1" s="37"/>
      <c r="AL1" s="38"/>
      <c r="AM1" s="36"/>
      <c r="AN1" s="36"/>
      <c r="AO1" s="36"/>
      <c r="AP1" s="34"/>
      <c r="AQ1" s="34"/>
      <c r="AR1" s="36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</row>
    <row r="2" spans="1:116" s="1" customFormat="1" ht="90" customHeight="1" x14ac:dyDescent="0.25">
      <c r="B2" s="39" t="s">
        <v>19</v>
      </c>
      <c r="C2" s="21" t="s">
        <v>145</v>
      </c>
      <c r="D2" s="22" t="s">
        <v>161</v>
      </c>
      <c r="E2" s="22" t="s">
        <v>2469</v>
      </c>
      <c r="F2" s="22" t="s">
        <v>166</v>
      </c>
      <c r="G2" s="22" t="s">
        <v>2465</v>
      </c>
      <c r="H2" s="21" t="s">
        <v>2466</v>
      </c>
      <c r="I2" s="21" t="s">
        <v>146</v>
      </c>
      <c r="J2" s="21" t="s">
        <v>1408</v>
      </c>
      <c r="K2" s="21" t="s">
        <v>1407</v>
      </c>
      <c r="L2" s="21" t="s">
        <v>225</v>
      </c>
      <c r="M2" s="26" t="s">
        <v>2459</v>
      </c>
      <c r="N2" s="26" t="s">
        <v>2460</v>
      </c>
      <c r="O2" s="26" t="s">
        <v>2461</v>
      </c>
      <c r="P2" s="26" t="s">
        <v>2462</v>
      </c>
      <c r="Q2" s="26" t="s">
        <v>2464</v>
      </c>
      <c r="R2" s="21" t="s">
        <v>173</v>
      </c>
      <c r="S2" s="21" t="s">
        <v>168</v>
      </c>
      <c r="T2" s="21" t="s">
        <v>146</v>
      </c>
      <c r="U2" s="21" t="s">
        <v>144</v>
      </c>
      <c r="V2" s="21" t="s">
        <v>147</v>
      </c>
      <c r="W2" s="21" t="s">
        <v>167</v>
      </c>
      <c r="X2" s="21" t="s">
        <v>169</v>
      </c>
      <c r="Y2" s="21" t="s">
        <v>146</v>
      </c>
      <c r="Z2" s="21" t="s">
        <v>144</v>
      </c>
      <c r="AA2" s="21" t="s">
        <v>147</v>
      </c>
      <c r="AB2" s="21" t="s">
        <v>167</v>
      </c>
      <c r="AC2" s="21" t="s">
        <v>170</v>
      </c>
      <c r="AD2" s="21" t="s">
        <v>146</v>
      </c>
      <c r="AE2" s="21" t="s">
        <v>144</v>
      </c>
      <c r="AF2" s="21" t="s">
        <v>147</v>
      </c>
      <c r="AG2" s="21" t="s">
        <v>167</v>
      </c>
      <c r="AH2" s="21" t="s">
        <v>171</v>
      </c>
      <c r="AI2" s="133" t="s">
        <v>172</v>
      </c>
      <c r="AJ2" s="21" t="s">
        <v>223</v>
      </c>
      <c r="AK2" s="21" t="s">
        <v>2454</v>
      </c>
      <c r="AL2" s="21" t="s">
        <v>2453</v>
      </c>
      <c r="AM2" s="25" t="s">
        <v>143</v>
      </c>
      <c r="AN2" s="25" t="s">
        <v>142</v>
      </c>
      <c r="AO2" s="25" t="s">
        <v>162</v>
      </c>
      <c r="AP2" s="21" t="s">
        <v>140</v>
      </c>
      <c r="AQ2" s="21" t="s">
        <v>141</v>
      </c>
      <c r="AR2" s="26" t="s">
        <v>2463</v>
      </c>
      <c r="AS2" s="26" t="s">
        <v>19</v>
      </c>
      <c r="AT2" s="26" t="s">
        <v>2455</v>
      </c>
      <c r="AU2" s="26" t="s">
        <v>2456</v>
      </c>
      <c r="AV2" s="26" t="s">
        <v>2457</v>
      </c>
      <c r="AW2" s="26" t="s">
        <v>2458</v>
      </c>
      <c r="AX2" s="26" t="s">
        <v>148</v>
      </c>
      <c r="AY2" s="26" t="s">
        <v>149</v>
      </c>
      <c r="AZ2" s="26" t="s">
        <v>150</v>
      </c>
      <c r="BA2" s="26" t="s">
        <v>163</v>
      </c>
      <c r="BB2" s="26" t="s">
        <v>164</v>
      </c>
      <c r="BC2" s="135" t="s">
        <v>151</v>
      </c>
      <c r="BD2" s="26" t="s">
        <v>152</v>
      </c>
      <c r="BE2" s="26" t="s">
        <v>153</v>
      </c>
      <c r="BF2" s="26" t="s">
        <v>154</v>
      </c>
      <c r="BG2" s="26" t="s">
        <v>155</v>
      </c>
      <c r="BH2" s="26" t="s">
        <v>156</v>
      </c>
      <c r="BI2" s="26" t="s">
        <v>224</v>
      </c>
      <c r="BJ2" s="135" t="s">
        <v>157</v>
      </c>
      <c r="BK2" s="26" t="s">
        <v>158</v>
      </c>
      <c r="BL2" s="26" t="s">
        <v>159</v>
      </c>
      <c r="BM2" s="26" t="s">
        <v>160</v>
      </c>
      <c r="BN2" s="29" t="s">
        <v>2467</v>
      </c>
      <c r="BO2" s="26" t="s">
        <v>174</v>
      </c>
      <c r="BP2" s="26" t="s">
        <v>175</v>
      </c>
      <c r="BQ2" s="26" t="s">
        <v>176</v>
      </c>
      <c r="BR2" s="26" t="s">
        <v>177</v>
      </c>
      <c r="BS2" s="135" t="s">
        <v>178</v>
      </c>
      <c r="BT2" s="26" t="s">
        <v>179</v>
      </c>
      <c r="BU2" s="26" t="s">
        <v>180</v>
      </c>
      <c r="BV2" s="26" t="s">
        <v>181</v>
      </c>
      <c r="BW2" s="26" t="s">
        <v>182</v>
      </c>
      <c r="BX2" s="26" t="s">
        <v>183</v>
      </c>
      <c r="BY2" s="26" t="s">
        <v>184</v>
      </c>
      <c r="BZ2" s="135" t="s">
        <v>185</v>
      </c>
      <c r="CA2" s="26" t="s">
        <v>186</v>
      </c>
      <c r="CB2" s="26" t="s">
        <v>187</v>
      </c>
      <c r="CC2" s="26" t="s">
        <v>188</v>
      </c>
      <c r="CD2" s="29" t="s">
        <v>189</v>
      </c>
      <c r="CE2" s="26" t="s">
        <v>190</v>
      </c>
      <c r="CF2" s="26" t="s">
        <v>191</v>
      </c>
      <c r="CG2" s="26" t="s">
        <v>192</v>
      </c>
      <c r="CH2" s="26" t="s">
        <v>193</v>
      </c>
      <c r="CI2" s="135" t="s">
        <v>194</v>
      </c>
      <c r="CJ2" s="26" t="s">
        <v>195</v>
      </c>
      <c r="CK2" s="26" t="s">
        <v>196</v>
      </c>
      <c r="CL2" s="26" t="s">
        <v>197</v>
      </c>
      <c r="CM2" s="26" t="s">
        <v>198</v>
      </c>
      <c r="CN2" s="26" t="s">
        <v>199</v>
      </c>
      <c r="CO2" s="26" t="s">
        <v>200</v>
      </c>
      <c r="CP2" s="135" t="s">
        <v>201</v>
      </c>
      <c r="CQ2" s="26" t="s">
        <v>202</v>
      </c>
      <c r="CR2" s="26" t="s">
        <v>203</v>
      </c>
      <c r="CS2" s="26" t="s">
        <v>204</v>
      </c>
      <c r="CT2" s="29" t="s">
        <v>205</v>
      </c>
      <c r="CU2" s="26" t="s">
        <v>206</v>
      </c>
      <c r="CV2" s="26" t="s">
        <v>207</v>
      </c>
      <c r="CW2" s="26" t="s">
        <v>208</v>
      </c>
      <c r="CX2" s="26" t="s">
        <v>209</v>
      </c>
      <c r="CY2" s="135" t="s">
        <v>210</v>
      </c>
      <c r="CZ2" s="26" t="s">
        <v>211</v>
      </c>
      <c r="DA2" s="26" t="s">
        <v>212</v>
      </c>
      <c r="DB2" s="26" t="s">
        <v>213</v>
      </c>
      <c r="DC2" s="26" t="s">
        <v>214</v>
      </c>
      <c r="DD2" s="26" t="s">
        <v>215</v>
      </c>
      <c r="DE2" s="26" t="s">
        <v>216</v>
      </c>
      <c r="DF2" s="135" t="s">
        <v>217</v>
      </c>
      <c r="DG2" s="26" t="s">
        <v>218</v>
      </c>
      <c r="DH2" s="26" t="s">
        <v>219</v>
      </c>
      <c r="DI2" s="26" t="s">
        <v>220</v>
      </c>
      <c r="DJ2" s="29" t="s">
        <v>221</v>
      </c>
      <c r="DK2" s="23" t="s">
        <v>222</v>
      </c>
    </row>
    <row r="3" spans="1:116" s="2" customFormat="1" ht="45" x14ac:dyDescent="0.25">
      <c r="A3" s="1"/>
      <c r="B3" s="40" t="s">
        <v>1414</v>
      </c>
      <c r="C3" s="41" t="s">
        <v>1445</v>
      </c>
      <c r="D3" s="30" t="s">
        <v>1448</v>
      </c>
      <c r="E3" s="30" t="s">
        <v>226</v>
      </c>
      <c r="F3" s="30" t="s">
        <v>1439</v>
      </c>
      <c r="G3" s="30" t="s">
        <v>2276</v>
      </c>
      <c r="H3" s="41" t="s">
        <v>227</v>
      </c>
      <c r="I3" s="41">
        <v>0</v>
      </c>
      <c r="J3" s="41" t="s">
        <v>1298</v>
      </c>
      <c r="K3" s="41">
        <v>2019</v>
      </c>
      <c r="L3" s="41">
        <v>100</v>
      </c>
      <c r="M3" s="42"/>
      <c r="N3" s="42"/>
      <c r="O3" s="42"/>
      <c r="P3" s="42"/>
      <c r="Q3" s="42"/>
      <c r="R3" s="34" t="s">
        <v>100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 t="s">
        <v>226</v>
      </c>
      <c r="AI3" s="52" t="s">
        <v>1460</v>
      </c>
      <c r="AJ3" s="40">
        <v>1905</v>
      </c>
      <c r="AK3" s="17" t="s">
        <v>1496</v>
      </c>
      <c r="AL3" s="17" t="s">
        <v>228</v>
      </c>
      <c r="AM3" s="42"/>
      <c r="AN3" s="42"/>
      <c r="AO3" s="42"/>
      <c r="AP3" s="41">
        <v>0</v>
      </c>
      <c r="AQ3" s="41">
        <v>1</v>
      </c>
      <c r="AR3" s="42"/>
      <c r="AS3" s="42" t="s">
        <v>1414</v>
      </c>
      <c r="AT3" s="42"/>
      <c r="AU3" s="42"/>
      <c r="AV3" s="42"/>
      <c r="AW3" s="42"/>
      <c r="AX3" s="43"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4">
        <f>SUM(AX3:BM3)</f>
        <v>0</v>
      </c>
      <c r="BO3" s="43">
        <v>0</v>
      </c>
      <c r="BP3" s="43">
        <v>0</v>
      </c>
      <c r="BQ3" s="43">
        <v>0</v>
      </c>
      <c r="BR3" s="43">
        <v>0</v>
      </c>
      <c r="BS3" s="43">
        <v>0</v>
      </c>
      <c r="BT3" s="43">
        <v>0</v>
      </c>
      <c r="BU3" s="43">
        <v>0</v>
      </c>
      <c r="BV3" s="43">
        <v>0</v>
      </c>
      <c r="BW3" s="43">
        <v>0</v>
      </c>
      <c r="BX3" s="43">
        <v>0</v>
      </c>
      <c r="BY3" s="43">
        <v>0</v>
      </c>
      <c r="BZ3" s="43">
        <v>0</v>
      </c>
      <c r="CA3" s="43">
        <v>0</v>
      </c>
      <c r="CB3" s="43">
        <v>0</v>
      </c>
      <c r="CC3" s="43">
        <v>0</v>
      </c>
      <c r="CD3" s="44">
        <f>SUM(BO3:CC3)</f>
        <v>0</v>
      </c>
      <c r="CE3" s="43">
        <v>0</v>
      </c>
      <c r="CF3" s="43">
        <v>0</v>
      </c>
      <c r="CG3" s="43">
        <v>0</v>
      </c>
      <c r="CH3" s="43">
        <v>0</v>
      </c>
      <c r="CI3" s="43">
        <v>0</v>
      </c>
      <c r="CJ3" s="43">
        <v>0</v>
      </c>
      <c r="CK3" s="43">
        <v>0</v>
      </c>
      <c r="CL3" s="43">
        <v>0</v>
      </c>
      <c r="CM3" s="43">
        <v>0</v>
      </c>
      <c r="CN3" s="43">
        <v>0</v>
      </c>
      <c r="CO3" s="43">
        <v>0</v>
      </c>
      <c r="CP3" s="43">
        <v>0</v>
      </c>
      <c r="CQ3" s="43">
        <v>0</v>
      </c>
      <c r="CR3" s="43">
        <v>0</v>
      </c>
      <c r="CS3" s="43">
        <v>0</v>
      </c>
      <c r="CT3" s="44">
        <f>SUM(CE3:CS3)</f>
        <v>0</v>
      </c>
      <c r="CU3" s="43">
        <v>0</v>
      </c>
      <c r="CV3" s="43">
        <v>0</v>
      </c>
      <c r="CW3" s="43">
        <v>0</v>
      </c>
      <c r="CX3" s="43">
        <v>0</v>
      </c>
      <c r="CY3" s="43">
        <v>0</v>
      </c>
      <c r="CZ3" s="43">
        <v>0</v>
      </c>
      <c r="DA3" s="43">
        <v>0</v>
      </c>
      <c r="DB3" s="43">
        <v>0</v>
      </c>
      <c r="DC3" s="43">
        <v>0</v>
      </c>
      <c r="DD3" s="43">
        <v>0</v>
      </c>
      <c r="DE3" s="43">
        <v>0</v>
      </c>
      <c r="DF3" s="43">
        <v>0</v>
      </c>
      <c r="DG3" s="43">
        <v>0</v>
      </c>
      <c r="DH3" s="43">
        <v>0</v>
      </c>
      <c r="DI3" s="43">
        <v>0</v>
      </c>
      <c r="DJ3" s="44">
        <f>SUM(CU3:DI3)</f>
        <v>0</v>
      </c>
      <c r="DK3" s="45">
        <f>BN3+CD3+CT3+DJ3</f>
        <v>0</v>
      </c>
    </row>
    <row r="4" spans="1:116" s="2" customFormat="1" ht="45" x14ac:dyDescent="0.25">
      <c r="A4" s="1"/>
      <c r="B4" s="40" t="s">
        <v>1414</v>
      </c>
      <c r="C4" s="41" t="s">
        <v>1445</v>
      </c>
      <c r="D4" s="30" t="s">
        <v>1448</v>
      </c>
      <c r="E4" s="30" t="s">
        <v>226</v>
      </c>
      <c r="F4" s="30" t="s">
        <v>1439</v>
      </c>
      <c r="G4" s="30" t="s">
        <v>2276</v>
      </c>
      <c r="H4" s="41" t="s">
        <v>227</v>
      </c>
      <c r="I4" s="41">
        <v>0</v>
      </c>
      <c r="J4" s="41" t="s">
        <v>1298</v>
      </c>
      <c r="K4" s="41">
        <v>2019</v>
      </c>
      <c r="L4" s="41">
        <v>100</v>
      </c>
      <c r="M4" s="42"/>
      <c r="N4" s="42"/>
      <c r="O4" s="42"/>
      <c r="P4" s="42"/>
      <c r="Q4" s="42"/>
      <c r="R4" s="34" t="s">
        <v>100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 t="s">
        <v>226</v>
      </c>
      <c r="AI4" s="52" t="s">
        <v>1460</v>
      </c>
      <c r="AJ4" s="40">
        <v>1905</v>
      </c>
      <c r="AK4" s="17" t="s">
        <v>1497</v>
      </c>
      <c r="AL4" s="17" t="s">
        <v>229</v>
      </c>
      <c r="AM4" s="42"/>
      <c r="AN4" s="42"/>
      <c r="AO4" s="42"/>
      <c r="AP4" s="41">
        <v>0</v>
      </c>
      <c r="AQ4" s="41">
        <v>1</v>
      </c>
      <c r="AR4" s="42"/>
      <c r="AS4" s="42" t="s">
        <v>1414</v>
      </c>
      <c r="AT4" s="42"/>
      <c r="AU4" s="42"/>
      <c r="AV4" s="42"/>
      <c r="AW4" s="42"/>
      <c r="AX4" s="43">
        <v>0</v>
      </c>
      <c r="AY4" s="43">
        <v>0</v>
      </c>
      <c r="AZ4" s="43">
        <v>0</v>
      </c>
      <c r="BA4" s="43">
        <v>0</v>
      </c>
      <c r="BB4" s="43">
        <v>0</v>
      </c>
      <c r="BC4" s="43">
        <v>0</v>
      </c>
      <c r="BD4" s="43">
        <v>0</v>
      </c>
      <c r="BE4" s="43">
        <v>0</v>
      </c>
      <c r="BF4" s="43">
        <v>0</v>
      </c>
      <c r="BG4" s="43">
        <v>0</v>
      </c>
      <c r="BH4" s="43">
        <v>0</v>
      </c>
      <c r="BI4" s="43">
        <v>0</v>
      </c>
      <c r="BJ4" s="43">
        <v>0</v>
      </c>
      <c r="BK4" s="43">
        <v>0</v>
      </c>
      <c r="BL4" s="43">
        <v>0</v>
      </c>
      <c r="BM4" s="43">
        <v>0</v>
      </c>
      <c r="BN4" s="44">
        <f>SUM(AX4:BM4)</f>
        <v>0</v>
      </c>
      <c r="BO4" s="43">
        <v>0</v>
      </c>
      <c r="BP4" s="43">
        <v>0</v>
      </c>
      <c r="BQ4" s="43">
        <v>0</v>
      </c>
      <c r="BR4" s="43">
        <v>0</v>
      </c>
      <c r="BS4" s="43">
        <v>0</v>
      </c>
      <c r="BT4" s="43">
        <v>0</v>
      </c>
      <c r="BU4" s="43">
        <v>0</v>
      </c>
      <c r="BV4" s="43">
        <v>0</v>
      </c>
      <c r="BW4" s="43">
        <v>0</v>
      </c>
      <c r="BX4" s="43">
        <v>0</v>
      </c>
      <c r="BY4" s="43">
        <v>0</v>
      </c>
      <c r="BZ4" s="43">
        <v>0</v>
      </c>
      <c r="CA4" s="43">
        <v>0</v>
      </c>
      <c r="CB4" s="43">
        <v>0</v>
      </c>
      <c r="CC4" s="43">
        <v>0</v>
      </c>
      <c r="CD4" s="44">
        <f>SUM(BO4:CC4)</f>
        <v>0</v>
      </c>
      <c r="CE4" s="43">
        <v>0</v>
      </c>
      <c r="CF4" s="43">
        <v>0</v>
      </c>
      <c r="CG4" s="43">
        <v>0</v>
      </c>
      <c r="CH4" s="43">
        <v>0</v>
      </c>
      <c r="CI4" s="43">
        <v>0</v>
      </c>
      <c r="CJ4" s="43">
        <v>0</v>
      </c>
      <c r="CK4" s="43">
        <v>0</v>
      </c>
      <c r="CL4" s="43">
        <v>0</v>
      </c>
      <c r="CM4" s="43">
        <v>0</v>
      </c>
      <c r="CN4" s="43">
        <v>0</v>
      </c>
      <c r="CO4" s="43">
        <v>0</v>
      </c>
      <c r="CP4" s="43">
        <v>0</v>
      </c>
      <c r="CQ4" s="43">
        <v>0</v>
      </c>
      <c r="CR4" s="43">
        <v>0</v>
      </c>
      <c r="CS4" s="43">
        <v>0</v>
      </c>
      <c r="CT4" s="44">
        <f>SUM(CE4:CS4)</f>
        <v>0</v>
      </c>
      <c r="CU4" s="43">
        <v>0</v>
      </c>
      <c r="CV4" s="43">
        <v>0</v>
      </c>
      <c r="CW4" s="43">
        <v>0</v>
      </c>
      <c r="CX4" s="43">
        <v>0</v>
      </c>
      <c r="CY4" s="43">
        <v>0</v>
      </c>
      <c r="CZ4" s="43">
        <v>0</v>
      </c>
      <c r="DA4" s="43">
        <v>0</v>
      </c>
      <c r="DB4" s="43">
        <v>0</v>
      </c>
      <c r="DC4" s="43">
        <v>0</v>
      </c>
      <c r="DD4" s="43">
        <v>0</v>
      </c>
      <c r="DE4" s="43">
        <v>0</v>
      </c>
      <c r="DF4" s="43">
        <v>0</v>
      </c>
      <c r="DG4" s="43">
        <v>0</v>
      </c>
      <c r="DH4" s="43">
        <v>0</v>
      </c>
      <c r="DI4" s="43">
        <v>0</v>
      </c>
      <c r="DJ4" s="44">
        <f>SUM(CU4:DI4)</f>
        <v>0</v>
      </c>
      <c r="DK4" s="45">
        <f t="shared" ref="DK4:DK67" si="0">BN4+CD4+CT4+DJ4</f>
        <v>0</v>
      </c>
    </row>
    <row r="5" spans="1:116" s="2" customFormat="1" ht="45" x14ac:dyDescent="0.25">
      <c r="A5" s="1"/>
      <c r="B5" s="40" t="s">
        <v>1414</v>
      </c>
      <c r="C5" s="41" t="s">
        <v>1445</v>
      </c>
      <c r="D5" s="30" t="s">
        <v>1448</v>
      </c>
      <c r="E5" s="30" t="s">
        <v>226</v>
      </c>
      <c r="F5" s="30" t="s">
        <v>1439</v>
      </c>
      <c r="G5" s="30" t="s">
        <v>2276</v>
      </c>
      <c r="H5" s="41" t="s">
        <v>227</v>
      </c>
      <c r="I5" s="41">
        <v>0</v>
      </c>
      <c r="J5" s="41" t="s">
        <v>1298</v>
      </c>
      <c r="K5" s="41">
        <v>2019</v>
      </c>
      <c r="L5" s="41">
        <v>100</v>
      </c>
      <c r="M5" s="42"/>
      <c r="N5" s="42"/>
      <c r="O5" s="42"/>
      <c r="P5" s="42"/>
      <c r="Q5" s="42"/>
      <c r="R5" s="34" t="s">
        <v>100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 t="s">
        <v>226</v>
      </c>
      <c r="AI5" s="52" t="s">
        <v>1460</v>
      </c>
      <c r="AJ5" s="40">
        <v>1905</v>
      </c>
      <c r="AK5" s="17" t="s">
        <v>1498</v>
      </c>
      <c r="AL5" s="17" t="s">
        <v>230</v>
      </c>
      <c r="AM5" s="42"/>
      <c r="AN5" s="42"/>
      <c r="AO5" s="42"/>
      <c r="AP5" s="41">
        <v>0</v>
      </c>
      <c r="AQ5" s="41">
        <v>1</v>
      </c>
      <c r="AR5" s="42"/>
      <c r="AS5" s="42" t="s">
        <v>1414</v>
      </c>
      <c r="AT5" s="42"/>
      <c r="AU5" s="42"/>
      <c r="AV5" s="42"/>
      <c r="AW5" s="42"/>
      <c r="AX5" s="43"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0</v>
      </c>
      <c r="BH5" s="43">
        <v>0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4">
        <f>SUM(AX5:BM5)</f>
        <v>0</v>
      </c>
      <c r="BO5" s="43">
        <v>0</v>
      </c>
      <c r="BP5" s="43">
        <v>0</v>
      </c>
      <c r="BQ5" s="43">
        <v>0</v>
      </c>
      <c r="BR5" s="43">
        <v>0</v>
      </c>
      <c r="BS5" s="43">
        <v>0</v>
      </c>
      <c r="BT5" s="43">
        <v>0</v>
      </c>
      <c r="BU5" s="43">
        <v>0</v>
      </c>
      <c r="BV5" s="43">
        <v>0</v>
      </c>
      <c r="BW5" s="43">
        <v>0</v>
      </c>
      <c r="BX5" s="43">
        <v>0</v>
      </c>
      <c r="BY5" s="43">
        <v>0</v>
      </c>
      <c r="BZ5" s="43">
        <v>0</v>
      </c>
      <c r="CA5" s="43">
        <v>0</v>
      </c>
      <c r="CB5" s="43">
        <v>0</v>
      </c>
      <c r="CC5" s="43">
        <v>0</v>
      </c>
      <c r="CD5" s="44">
        <f>SUM(BO5:CC5)</f>
        <v>0</v>
      </c>
      <c r="CE5" s="43">
        <v>0</v>
      </c>
      <c r="CF5" s="43">
        <v>0</v>
      </c>
      <c r="CG5" s="43">
        <v>0</v>
      </c>
      <c r="CH5" s="43">
        <v>0</v>
      </c>
      <c r="CI5" s="43">
        <v>0</v>
      </c>
      <c r="CJ5" s="43">
        <v>0</v>
      </c>
      <c r="CK5" s="43">
        <v>0</v>
      </c>
      <c r="CL5" s="43">
        <v>0</v>
      </c>
      <c r="CM5" s="43">
        <v>0</v>
      </c>
      <c r="CN5" s="43">
        <v>0</v>
      </c>
      <c r="CO5" s="43">
        <v>0</v>
      </c>
      <c r="CP5" s="43">
        <v>0</v>
      </c>
      <c r="CQ5" s="43">
        <v>0</v>
      </c>
      <c r="CR5" s="43">
        <v>0</v>
      </c>
      <c r="CS5" s="43">
        <v>0</v>
      </c>
      <c r="CT5" s="44">
        <f>SUM(CE5:CS5)</f>
        <v>0</v>
      </c>
      <c r="CU5" s="43">
        <v>0</v>
      </c>
      <c r="CV5" s="43">
        <v>0</v>
      </c>
      <c r="CW5" s="43">
        <v>0</v>
      </c>
      <c r="CX5" s="43">
        <v>0</v>
      </c>
      <c r="CY5" s="43">
        <v>0</v>
      </c>
      <c r="CZ5" s="43">
        <v>0</v>
      </c>
      <c r="DA5" s="43">
        <v>0</v>
      </c>
      <c r="DB5" s="43">
        <v>0</v>
      </c>
      <c r="DC5" s="43">
        <v>0</v>
      </c>
      <c r="DD5" s="43">
        <v>0</v>
      </c>
      <c r="DE5" s="43">
        <v>0</v>
      </c>
      <c r="DF5" s="43">
        <v>0</v>
      </c>
      <c r="DG5" s="43">
        <v>0</v>
      </c>
      <c r="DH5" s="43">
        <v>0</v>
      </c>
      <c r="DI5" s="43">
        <v>0</v>
      </c>
      <c r="DJ5" s="44">
        <f>SUM(CU5:DI5)</f>
        <v>0</v>
      </c>
      <c r="DK5" s="45">
        <f t="shared" si="0"/>
        <v>0</v>
      </c>
    </row>
    <row r="6" spans="1:116" s="2" customFormat="1" ht="60" x14ac:dyDescent="0.25">
      <c r="A6" s="1"/>
      <c r="B6" s="40" t="s">
        <v>1414</v>
      </c>
      <c r="C6" s="41" t="s">
        <v>1445</v>
      </c>
      <c r="D6" s="30" t="s">
        <v>1448</v>
      </c>
      <c r="E6" s="30" t="s">
        <v>226</v>
      </c>
      <c r="F6" s="30" t="s">
        <v>1439</v>
      </c>
      <c r="G6" s="30" t="s">
        <v>2276</v>
      </c>
      <c r="H6" s="41" t="s">
        <v>227</v>
      </c>
      <c r="I6" s="41">
        <v>0</v>
      </c>
      <c r="J6" s="41" t="s">
        <v>1298</v>
      </c>
      <c r="K6" s="41">
        <v>2019</v>
      </c>
      <c r="L6" s="41">
        <v>100</v>
      </c>
      <c r="M6" s="42"/>
      <c r="N6" s="42"/>
      <c r="O6" s="42"/>
      <c r="P6" s="42"/>
      <c r="Q6" s="42"/>
      <c r="R6" s="34" t="s">
        <v>100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 t="s">
        <v>226</v>
      </c>
      <c r="AI6" s="52" t="s">
        <v>1460</v>
      </c>
      <c r="AJ6" s="40">
        <v>1905</v>
      </c>
      <c r="AK6" s="17" t="s">
        <v>1499</v>
      </c>
      <c r="AL6" s="17" t="s">
        <v>231</v>
      </c>
      <c r="AM6" s="42"/>
      <c r="AN6" s="42"/>
      <c r="AO6" s="42"/>
      <c r="AP6" s="41">
        <v>0</v>
      </c>
      <c r="AQ6" s="41">
        <v>1</v>
      </c>
      <c r="AR6" s="42"/>
      <c r="AS6" s="42" t="s">
        <v>1414</v>
      </c>
      <c r="AT6" s="42"/>
      <c r="AU6" s="42"/>
      <c r="AV6" s="42"/>
      <c r="AW6" s="42"/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4">
        <f>SUM(AX6:BM6)</f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4">
        <f>SUM(BO6:CC6)</f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4">
        <f>SUM(CE6:CS6)</f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3">
        <v>0</v>
      </c>
      <c r="DE6" s="43">
        <v>0</v>
      </c>
      <c r="DF6" s="43">
        <v>0</v>
      </c>
      <c r="DG6" s="43">
        <v>0</v>
      </c>
      <c r="DH6" s="43">
        <v>0</v>
      </c>
      <c r="DI6" s="43">
        <v>0</v>
      </c>
      <c r="DJ6" s="44">
        <f>SUM(CU6:DI6)</f>
        <v>0</v>
      </c>
      <c r="DK6" s="45">
        <f t="shared" si="0"/>
        <v>0</v>
      </c>
    </row>
    <row r="7" spans="1:116" s="2" customFormat="1" ht="75" x14ac:dyDescent="0.25">
      <c r="A7" s="11"/>
      <c r="B7" s="40" t="s">
        <v>232</v>
      </c>
      <c r="C7" s="41" t="s">
        <v>1445</v>
      </c>
      <c r="D7" s="30" t="s">
        <v>1449</v>
      </c>
      <c r="E7" s="30" t="s">
        <v>233</v>
      </c>
      <c r="F7" s="30" t="s">
        <v>1451</v>
      </c>
      <c r="G7" s="30" t="s">
        <v>2277</v>
      </c>
      <c r="H7" s="41" t="s">
        <v>234</v>
      </c>
      <c r="I7" s="41" t="s">
        <v>1298</v>
      </c>
      <c r="J7" s="41" t="s">
        <v>1298</v>
      </c>
      <c r="K7" s="41">
        <v>2019</v>
      </c>
      <c r="L7" s="41">
        <v>100</v>
      </c>
      <c r="M7" s="42">
        <v>100</v>
      </c>
      <c r="N7" s="42">
        <v>100</v>
      </c>
      <c r="O7" s="42">
        <v>100</v>
      </c>
      <c r="P7" s="42">
        <v>100</v>
      </c>
      <c r="Q7" s="42" t="s">
        <v>132</v>
      </c>
      <c r="R7" s="34" t="s">
        <v>101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 t="s">
        <v>233</v>
      </c>
      <c r="AI7" s="52" t="s">
        <v>1461</v>
      </c>
      <c r="AJ7" s="40">
        <v>2201</v>
      </c>
      <c r="AK7" s="17" t="s">
        <v>1500</v>
      </c>
      <c r="AL7" s="17" t="s">
        <v>235</v>
      </c>
      <c r="AM7" s="42" t="s">
        <v>2486</v>
      </c>
      <c r="AN7" s="42">
        <v>2201026</v>
      </c>
      <c r="AO7" s="42" t="s">
        <v>2487</v>
      </c>
      <c r="AP7" s="41" t="s">
        <v>1298</v>
      </c>
      <c r="AQ7" s="41">
        <v>1</v>
      </c>
      <c r="AR7" s="42" t="s">
        <v>132</v>
      </c>
      <c r="AS7" s="42" t="s">
        <v>232</v>
      </c>
      <c r="AT7" s="42">
        <v>1</v>
      </c>
      <c r="AU7" s="42">
        <v>1</v>
      </c>
      <c r="AV7" s="42">
        <v>1</v>
      </c>
      <c r="AW7" s="42">
        <v>1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1000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4">
        <v>1000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1000</v>
      </c>
      <c r="BY7" s="43">
        <v>0</v>
      </c>
      <c r="BZ7" s="43">
        <v>0</v>
      </c>
      <c r="CA7" s="43">
        <v>0</v>
      </c>
      <c r="CB7" s="43">
        <v>0</v>
      </c>
      <c r="CC7" s="43">
        <v>0</v>
      </c>
      <c r="CD7" s="44">
        <v>1000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4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0</v>
      </c>
      <c r="DC7" s="43">
        <v>0</v>
      </c>
      <c r="DD7" s="43">
        <v>1000</v>
      </c>
      <c r="DE7" s="43">
        <v>0</v>
      </c>
      <c r="DF7" s="43">
        <v>0</v>
      </c>
      <c r="DG7" s="43">
        <v>0</v>
      </c>
      <c r="DH7" s="43">
        <v>0</v>
      </c>
      <c r="DI7" s="43">
        <v>0</v>
      </c>
      <c r="DJ7" s="44">
        <v>1000</v>
      </c>
      <c r="DK7" s="45">
        <f t="shared" si="0"/>
        <v>3000</v>
      </c>
      <c r="DL7" s="80">
        <f>DK7*1000</f>
        <v>3000000</v>
      </c>
    </row>
    <row r="8" spans="1:116" s="2" customFormat="1" ht="75" x14ac:dyDescent="0.25">
      <c r="A8" s="1"/>
      <c r="B8" s="40" t="s">
        <v>232</v>
      </c>
      <c r="C8" s="41" t="s">
        <v>1445</v>
      </c>
      <c r="D8" s="30" t="s">
        <v>1449</v>
      </c>
      <c r="E8" s="30" t="s">
        <v>233</v>
      </c>
      <c r="F8" s="30" t="s">
        <v>1451</v>
      </c>
      <c r="G8" s="30" t="s">
        <v>2277</v>
      </c>
      <c r="H8" s="41" t="s">
        <v>234</v>
      </c>
      <c r="I8" s="41" t="s">
        <v>1298</v>
      </c>
      <c r="J8" s="41" t="s">
        <v>1298</v>
      </c>
      <c r="K8" s="41">
        <v>2019</v>
      </c>
      <c r="L8" s="41">
        <v>100</v>
      </c>
      <c r="M8" s="42">
        <v>100</v>
      </c>
      <c r="N8" s="42">
        <v>100</v>
      </c>
      <c r="O8" s="42">
        <v>100</v>
      </c>
      <c r="P8" s="42">
        <v>100</v>
      </c>
      <c r="Q8" s="42" t="s">
        <v>132</v>
      </c>
      <c r="R8" s="34" t="s">
        <v>101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 t="s">
        <v>233</v>
      </c>
      <c r="AI8" s="52" t="s">
        <v>1461</v>
      </c>
      <c r="AJ8" s="40">
        <v>2201</v>
      </c>
      <c r="AK8" s="17" t="s">
        <v>1501</v>
      </c>
      <c r="AL8" s="17" t="s">
        <v>236</v>
      </c>
      <c r="AM8" s="42" t="s">
        <v>2486</v>
      </c>
      <c r="AN8" s="42">
        <v>2201026</v>
      </c>
      <c r="AO8" s="42" t="s">
        <v>2487</v>
      </c>
      <c r="AP8" s="41" t="s">
        <v>1298</v>
      </c>
      <c r="AQ8" s="41">
        <v>1</v>
      </c>
      <c r="AR8" s="42" t="s">
        <v>132</v>
      </c>
      <c r="AS8" s="42" t="s">
        <v>232</v>
      </c>
      <c r="AT8" s="42">
        <v>1</v>
      </c>
      <c r="AU8" s="42">
        <v>1</v>
      </c>
      <c r="AV8" s="42">
        <v>1</v>
      </c>
      <c r="AW8" s="42">
        <v>1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1000</v>
      </c>
      <c r="BI8" s="43">
        <v>0</v>
      </c>
      <c r="BJ8" s="43"/>
      <c r="BK8" s="43">
        <v>0</v>
      </c>
      <c r="BL8" s="43">
        <v>0</v>
      </c>
      <c r="BM8" s="43">
        <v>0</v>
      </c>
      <c r="BN8" s="44">
        <v>1000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3">
        <v>1000</v>
      </c>
      <c r="BY8" s="43">
        <v>0</v>
      </c>
      <c r="BZ8" s="43">
        <v>0</v>
      </c>
      <c r="CA8" s="43">
        <v>0</v>
      </c>
      <c r="CB8" s="43">
        <v>0</v>
      </c>
      <c r="CC8" s="43">
        <v>0</v>
      </c>
      <c r="CD8" s="44">
        <v>1000</v>
      </c>
      <c r="CE8" s="43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4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1000</v>
      </c>
      <c r="DE8" s="43">
        <v>0</v>
      </c>
      <c r="DF8" s="43">
        <v>0</v>
      </c>
      <c r="DG8" s="43">
        <v>0</v>
      </c>
      <c r="DH8" s="43">
        <v>0</v>
      </c>
      <c r="DI8" s="43">
        <v>0</v>
      </c>
      <c r="DJ8" s="44">
        <v>1000</v>
      </c>
      <c r="DK8" s="45">
        <f t="shared" si="0"/>
        <v>3000</v>
      </c>
      <c r="DL8" s="80">
        <f t="shared" ref="DL8:DL71" si="1">DK8*1000</f>
        <v>3000000</v>
      </c>
    </row>
    <row r="9" spans="1:116" s="2" customFormat="1" ht="75" x14ac:dyDescent="0.25">
      <c r="A9" s="11"/>
      <c r="B9" s="40" t="s">
        <v>232</v>
      </c>
      <c r="C9" s="41" t="s">
        <v>1445</v>
      </c>
      <c r="D9" s="30" t="s">
        <v>1449</v>
      </c>
      <c r="E9" s="30" t="s">
        <v>233</v>
      </c>
      <c r="F9" s="30" t="s">
        <v>1451</v>
      </c>
      <c r="G9" s="30" t="s">
        <v>2277</v>
      </c>
      <c r="H9" s="41" t="s">
        <v>234</v>
      </c>
      <c r="I9" s="41" t="s">
        <v>1298</v>
      </c>
      <c r="J9" s="41" t="s">
        <v>1298</v>
      </c>
      <c r="K9" s="41">
        <v>2019</v>
      </c>
      <c r="L9" s="41">
        <v>100</v>
      </c>
      <c r="M9" s="42">
        <v>100</v>
      </c>
      <c r="N9" s="42">
        <v>100</v>
      </c>
      <c r="O9" s="42">
        <v>100</v>
      </c>
      <c r="P9" s="42">
        <v>100</v>
      </c>
      <c r="Q9" s="42" t="s">
        <v>132</v>
      </c>
      <c r="R9" s="34" t="s">
        <v>101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 t="s">
        <v>233</v>
      </c>
      <c r="AI9" s="52" t="s">
        <v>1461</v>
      </c>
      <c r="AJ9" s="40">
        <v>2201</v>
      </c>
      <c r="AK9" s="17" t="s">
        <v>1502</v>
      </c>
      <c r="AL9" s="17" t="s">
        <v>237</v>
      </c>
      <c r="AM9" s="42" t="s">
        <v>2486</v>
      </c>
      <c r="AN9" s="42">
        <v>2201026</v>
      </c>
      <c r="AO9" s="42" t="s">
        <v>2487</v>
      </c>
      <c r="AP9" s="41" t="s">
        <v>1298</v>
      </c>
      <c r="AQ9" s="41">
        <v>224</v>
      </c>
      <c r="AR9" s="42" t="s">
        <v>132</v>
      </c>
      <c r="AS9" s="42" t="s">
        <v>232</v>
      </c>
      <c r="AT9" s="42">
        <v>0</v>
      </c>
      <c r="AU9" s="42">
        <v>224</v>
      </c>
      <c r="AV9" s="42">
        <v>224</v>
      </c>
      <c r="AW9" s="42">
        <v>224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1000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4">
        <v>1000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1000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4">
        <v>1000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4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1000</v>
      </c>
      <c r="DE9" s="43">
        <v>0</v>
      </c>
      <c r="DF9" s="43">
        <v>0</v>
      </c>
      <c r="DG9" s="43">
        <v>0</v>
      </c>
      <c r="DH9" s="43">
        <v>0</v>
      </c>
      <c r="DI9" s="43">
        <v>0</v>
      </c>
      <c r="DJ9" s="44">
        <v>1000</v>
      </c>
      <c r="DK9" s="45">
        <f t="shared" si="0"/>
        <v>3000</v>
      </c>
      <c r="DL9" s="80">
        <f t="shared" si="1"/>
        <v>3000000</v>
      </c>
    </row>
    <row r="10" spans="1:116" s="2" customFormat="1" ht="90" x14ac:dyDescent="0.25">
      <c r="A10" s="1"/>
      <c r="B10" s="40" t="s">
        <v>232</v>
      </c>
      <c r="C10" s="41" t="s">
        <v>1445</v>
      </c>
      <c r="D10" s="30" t="s">
        <v>1449</v>
      </c>
      <c r="E10" s="30" t="s">
        <v>233</v>
      </c>
      <c r="F10" s="30" t="s">
        <v>1451</v>
      </c>
      <c r="G10" s="30" t="s">
        <v>2277</v>
      </c>
      <c r="H10" s="41" t="s">
        <v>234</v>
      </c>
      <c r="I10" s="41" t="s">
        <v>1298</v>
      </c>
      <c r="J10" s="41" t="s">
        <v>1298</v>
      </c>
      <c r="K10" s="41">
        <v>2019</v>
      </c>
      <c r="L10" s="41">
        <v>100</v>
      </c>
      <c r="M10" s="42">
        <v>100</v>
      </c>
      <c r="N10" s="42">
        <v>100</v>
      </c>
      <c r="O10" s="42">
        <v>100</v>
      </c>
      <c r="P10" s="42">
        <v>100</v>
      </c>
      <c r="Q10" s="42" t="s">
        <v>132</v>
      </c>
      <c r="R10" s="34" t="s">
        <v>101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 t="s">
        <v>233</v>
      </c>
      <c r="AI10" s="52" t="s">
        <v>1461</v>
      </c>
      <c r="AJ10" s="40">
        <v>2201</v>
      </c>
      <c r="AK10" s="17" t="s">
        <v>1503</v>
      </c>
      <c r="AL10" s="17" t="s">
        <v>238</v>
      </c>
      <c r="AM10" s="42" t="s">
        <v>2488</v>
      </c>
      <c r="AN10" s="42">
        <v>2201014</v>
      </c>
      <c r="AO10" s="42" t="s">
        <v>2489</v>
      </c>
      <c r="AP10" s="41" t="s">
        <v>1298</v>
      </c>
      <c r="AQ10" s="41">
        <v>110</v>
      </c>
      <c r="AR10" s="42" t="s">
        <v>132</v>
      </c>
      <c r="AS10" s="42" t="s">
        <v>232</v>
      </c>
      <c r="AT10" s="42">
        <v>35</v>
      </c>
      <c r="AU10" s="42">
        <v>75</v>
      </c>
      <c r="AV10" s="42">
        <v>0</v>
      </c>
      <c r="AW10" s="42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20000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4">
        <v>20000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20000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4">
        <v>20000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23000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4">
        <v>23000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1000</v>
      </c>
      <c r="DE10" s="43">
        <v>0</v>
      </c>
      <c r="DF10" s="43">
        <v>0</v>
      </c>
      <c r="DG10" s="43">
        <v>0</v>
      </c>
      <c r="DH10" s="43">
        <v>0</v>
      </c>
      <c r="DI10" s="43">
        <v>0</v>
      </c>
      <c r="DJ10" s="44">
        <v>1000</v>
      </c>
      <c r="DK10" s="45">
        <f t="shared" si="0"/>
        <v>64000</v>
      </c>
      <c r="DL10" s="80">
        <f t="shared" si="1"/>
        <v>64000000</v>
      </c>
    </row>
    <row r="11" spans="1:116" s="2" customFormat="1" ht="90" x14ac:dyDescent="0.25">
      <c r="A11" s="1"/>
      <c r="B11" s="40" t="s">
        <v>232</v>
      </c>
      <c r="C11" s="41" t="s">
        <v>1445</v>
      </c>
      <c r="D11" s="30" t="s">
        <v>1449</v>
      </c>
      <c r="E11" s="30" t="s">
        <v>233</v>
      </c>
      <c r="F11" s="30" t="s">
        <v>1451</v>
      </c>
      <c r="G11" s="30" t="s">
        <v>2277</v>
      </c>
      <c r="H11" s="41" t="s">
        <v>234</v>
      </c>
      <c r="I11" s="41" t="s">
        <v>1298</v>
      </c>
      <c r="J11" s="41" t="s">
        <v>1298</v>
      </c>
      <c r="K11" s="41">
        <v>2019</v>
      </c>
      <c r="L11" s="41">
        <v>100</v>
      </c>
      <c r="M11" s="42">
        <v>100</v>
      </c>
      <c r="N11" s="42">
        <v>100</v>
      </c>
      <c r="O11" s="42">
        <v>100</v>
      </c>
      <c r="P11" s="42">
        <v>100</v>
      </c>
      <c r="Q11" s="42" t="s">
        <v>132</v>
      </c>
      <c r="R11" s="34" t="s">
        <v>101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 t="s">
        <v>233</v>
      </c>
      <c r="AI11" s="52" t="s">
        <v>1461</v>
      </c>
      <c r="AJ11" s="40">
        <v>2201</v>
      </c>
      <c r="AK11" s="17" t="s">
        <v>1504</v>
      </c>
      <c r="AL11" s="17" t="s">
        <v>239</v>
      </c>
      <c r="AM11" s="42" t="s">
        <v>2488</v>
      </c>
      <c r="AN11" s="42" t="s">
        <v>2490</v>
      </c>
      <c r="AO11" s="42" t="s">
        <v>2489</v>
      </c>
      <c r="AP11" s="41" t="s">
        <v>1298</v>
      </c>
      <c r="AQ11" s="41">
        <v>49</v>
      </c>
      <c r="AR11" s="42" t="s">
        <v>132</v>
      </c>
      <c r="AS11" s="42" t="s">
        <v>232</v>
      </c>
      <c r="AT11" s="42">
        <v>49</v>
      </c>
      <c r="AU11" s="42">
        <v>49</v>
      </c>
      <c r="AV11" s="42">
        <v>49</v>
      </c>
      <c r="AW11" s="42">
        <v>49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28000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4">
        <v>28000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28000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4">
        <v>28000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23000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4">
        <v>23000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15000</v>
      </c>
      <c r="DE11" s="43">
        <v>0</v>
      </c>
      <c r="DF11" s="43">
        <v>0</v>
      </c>
      <c r="DG11" s="43">
        <v>0</v>
      </c>
      <c r="DH11" s="43">
        <v>0</v>
      </c>
      <c r="DI11" s="43">
        <v>0</v>
      </c>
      <c r="DJ11" s="44">
        <v>15000</v>
      </c>
      <c r="DK11" s="45">
        <f t="shared" si="0"/>
        <v>94000</v>
      </c>
      <c r="DL11" s="80">
        <f t="shared" si="1"/>
        <v>94000000</v>
      </c>
    </row>
    <row r="12" spans="1:116" s="2" customFormat="1" ht="90" x14ac:dyDescent="0.25">
      <c r="A12" s="1"/>
      <c r="B12" s="40" t="s">
        <v>232</v>
      </c>
      <c r="C12" s="41" t="s">
        <v>1445</v>
      </c>
      <c r="D12" s="30" t="s">
        <v>1449</v>
      </c>
      <c r="E12" s="30" t="s">
        <v>233</v>
      </c>
      <c r="F12" s="30" t="s">
        <v>1451</v>
      </c>
      <c r="G12" s="30" t="s">
        <v>2277</v>
      </c>
      <c r="H12" s="41" t="s">
        <v>234</v>
      </c>
      <c r="I12" s="41" t="s">
        <v>1298</v>
      </c>
      <c r="J12" s="41" t="s">
        <v>1298</v>
      </c>
      <c r="K12" s="41">
        <v>2019</v>
      </c>
      <c r="L12" s="41">
        <v>100</v>
      </c>
      <c r="M12" s="42">
        <v>100</v>
      </c>
      <c r="N12" s="42">
        <v>100</v>
      </c>
      <c r="O12" s="42">
        <v>100</v>
      </c>
      <c r="P12" s="42">
        <v>100</v>
      </c>
      <c r="Q12" s="42" t="s">
        <v>132</v>
      </c>
      <c r="R12" s="34" t="s">
        <v>101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 t="s">
        <v>233</v>
      </c>
      <c r="AI12" s="52" t="s">
        <v>1461</v>
      </c>
      <c r="AJ12" s="40">
        <v>2201</v>
      </c>
      <c r="AK12" s="17" t="s">
        <v>1505</v>
      </c>
      <c r="AL12" s="17" t="s">
        <v>240</v>
      </c>
      <c r="AM12" s="42" t="s">
        <v>2488</v>
      </c>
      <c r="AN12" s="42" t="s">
        <v>2490</v>
      </c>
      <c r="AO12" s="42" t="s">
        <v>2491</v>
      </c>
      <c r="AP12" s="41" t="s">
        <v>1298</v>
      </c>
      <c r="AQ12" s="41">
        <v>65</v>
      </c>
      <c r="AR12" s="42" t="s">
        <v>132</v>
      </c>
      <c r="AS12" s="42" t="s">
        <v>232</v>
      </c>
      <c r="AT12" s="42">
        <v>15</v>
      </c>
      <c r="AU12" s="42">
        <v>50</v>
      </c>
      <c r="AV12" s="42">
        <v>0</v>
      </c>
      <c r="AW12" s="42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20000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4">
        <v>20000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20000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4">
        <v>20000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23000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4">
        <v>23000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15000</v>
      </c>
      <c r="DE12" s="43">
        <v>0</v>
      </c>
      <c r="DF12" s="43">
        <v>0</v>
      </c>
      <c r="DG12" s="43">
        <v>0</v>
      </c>
      <c r="DH12" s="43">
        <v>0</v>
      </c>
      <c r="DI12" s="43">
        <v>0</v>
      </c>
      <c r="DJ12" s="44">
        <v>15000</v>
      </c>
      <c r="DK12" s="45">
        <f t="shared" si="0"/>
        <v>78000</v>
      </c>
      <c r="DL12" s="80">
        <f t="shared" si="1"/>
        <v>78000000</v>
      </c>
    </row>
    <row r="13" spans="1:116" s="2" customFormat="1" ht="120" x14ac:dyDescent="0.25">
      <c r="A13" s="1"/>
      <c r="B13" s="40" t="s">
        <v>232</v>
      </c>
      <c r="C13" s="41" t="s">
        <v>1445</v>
      </c>
      <c r="D13" s="30" t="s">
        <v>1449</v>
      </c>
      <c r="E13" s="30" t="s">
        <v>233</v>
      </c>
      <c r="F13" s="30" t="s">
        <v>1451</v>
      </c>
      <c r="G13" s="30" t="s">
        <v>2277</v>
      </c>
      <c r="H13" s="41" t="s">
        <v>234</v>
      </c>
      <c r="I13" s="41" t="s">
        <v>1298</v>
      </c>
      <c r="J13" s="41" t="s">
        <v>1298</v>
      </c>
      <c r="K13" s="41">
        <v>2019</v>
      </c>
      <c r="L13" s="41">
        <v>100</v>
      </c>
      <c r="M13" s="42">
        <v>100</v>
      </c>
      <c r="N13" s="42">
        <v>100</v>
      </c>
      <c r="O13" s="42">
        <v>100</v>
      </c>
      <c r="P13" s="42">
        <v>100</v>
      </c>
      <c r="Q13" s="42" t="s">
        <v>132</v>
      </c>
      <c r="R13" s="34" t="s">
        <v>101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 t="s">
        <v>233</v>
      </c>
      <c r="AI13" s="52" t="s">
        <v>1461</v>
      </c>
      <c r="AJ13" s="40">
        <v>2201</v>
      </c>
      <c r="AK13" s="17" t="s">
        <v>1506</v>
      </c>
      <c r="AL13" s="17" t="s">
        <v>241</v>
      </c>
      <c r="AM13" s="42" t="s">
        <v>2492</v>
      </c>
      <c r="AN13" s="42">
        <v>2201059</v>
      </c>
      <c r="AO13" s="42" t="s">
        <v>2493</v>
      </c>
      <c r="AP13" s="41" t="s">
        <v>1298</v>
      </c>
      <c r="AQ13" s="41">
        <v>49</v>
      </c>
      <c r="AR13" s="42" t="s">
        <v>130</v>
      </c>
      <c r="AS13" s="42" t="s">
        <v>232</v>
      </c>
      <c r="AT13" s="42">
        <v>49</v>
      </c>
      <c r="AU13" s="42">
        <v>49</v>
      </c>
      <c r="AV13" s="42">
        <v>49</v>
      </c>
      <c r="AW13" s="42">
        <v>49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500000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4">
        <v>500000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15000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4">
        <v>15000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5000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4">
        <v>5000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1000</v>
      </c>
      <c r="DE13" s="43">
        <v>0</v>
      </c>
      <c r="DF13" s="43">
        <v>0</v>
      </c>
      <c r="DG13" s="43">
        <v>0</v>
      </c>
      <c r="DH13" s="43">
        <v>0</v>
      </c>
      <c r="DI13" s="43">
        <v>0</v>
      </c>
      <c r="DJ13" s="44">
        <v>1000</v>
      </c>
      <c r="DK13" s="45">
        <f t="shared" si="0"/>
        <v>521000</v>
      </c>
      <c r="DL13" s="80">
        <f t="shared" si="1"/>
        <v>521000000</v>
      </c>
    </row>
    <row r="14" spans="1:116" s="2" customFormat="1" ht="120" x14ac:dyDescent="0.25">
      <c r="A14" s="1"/>
      <c r="B14" s="40" t="s">
        <v>232</v>
      </c>
      <c r="C14" s="41" t="s">
        <v>1445</v>
      </c>
      <c r="D14" s="30" t="s">
        <v>1449</v>
      </c>
      <c r="E14" s="30" t="s">
        <v>233</v>
      </c>
      <c r="F14" s="30" t="s">
        <v>1451</v>
      </c>
      <c r="G14" s="30" t="s">
        <v>2277</v>
      </c>
      <c r="H14" s="41" t="s">
        <v>234</v>
      </c>
      <c r="I14" s="41" t="s">
        <v>1298</v>
      </c>
      <c r="J14" s="41" t="s">
        <v>1298</v>
      </c>
      <c r="K14" s="41">
        <v>2019</v>
      </c>
      <c r="L14" s="41">
        <v>100</v>
      </c>
      <c r="M14" s="42">
        <v>100</v>
      </c>
      <c r="N14" s="42">
        <v>100</v>
      </c>
      <c r="O14" s="42">
        <v>100</v>
      </c>
      <c r="P14" s="42">
        <v>100</v>
      </c>
      <c r="Q14" s="42" t="s">
        <v>132</v>
      </c>
      <c r="R14" s="34" t="s">
        <v>101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 t="s">
        <v>233</v>
      </c>
      <c r="AI14" s="52" t="s">
        <v>1461</v>
      </c>
      <c r="AJ14" s="40">
        <v>2201</v>
      </c>
      <c r="AK14" s="17" t="s">
        <v>1507</v>
      </c>
      <c r="AL14" s="17" t="s">
        <v>242</v>
      </c>
      <c r="AM14" s="42" t="s">
        <v>2492</v>
      </c>
      <c r="AN14" s="42">
        <v>2201059</v>
      </c>
      <c r="AO14" s="42" t="s">
        <v>2493</v>
      </c>
      <c r="AP14" s="41" t="s">
        <v>1298</v>
      </c>
      <c r="AQ14" s="41">
        <v>4500</v>
      </c>
      <c r="AR14" s="42" t="s">
        <v>130</v>
      </c>
      <c r="AS14" s="42" t="s">
        <v>232</v>
      </c>
      <c r="AT14" s="42">
        <v>4500</v>
      </c>
      <c r="AU14" s="42">
        <v>4500</v>
      </c>
      <c r="AV14" s="42">
        <v>0</v>
      </c>
      <c r="AW14" s="42">
        <v>0</v>
      </c>
      <c r="AX14" s="43">
        <v>0</v>
      </c>
      <c r="AY14" s="43">
        <v>0</v>
      </c>
      <c r="AZ14" s="43">
        <v>0</v>
      </c>
      <c r="BA14" s="43">
        <v>250000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1000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4">
        <v>251000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1000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4">
        <v>1000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4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1000</v>
      </c>
      <c r="DE14" s="43">
        <v>0</v>
      </c>
      <c r="DF14" s="43">
        <v>0</v>
      </c>
      <c r="DG14" s="43">
        <v>0</v>
      </c>
      <c r="DH14" s="43">
        <v>0</v>
      </c>
      <c r="DI14" s="43">
        <v>0</v>
      </c>
      <c r="DJ14" s="44">
        <v>1000</v>
      </c>
      <c r="DK14" s="45">
        <f t="shared" si="0"/>
        <v>253000</v>
      </c>
      <c r="DL14" s="80">
        <f t="shared" si="1"/>
        <v>253000000</v>
      </c>
    </row>
    <row r="15" spans="1:116" s="2" customFormat="1" ht="120" x14ac:dyDescent="0.25">
      <c r="A15" s="1"/>
      <c r="B15" s="40" t="s">
        <v>232</v>
      </c>
      <c r="C15" s="41" t="s">
        <v>1445</v>
      </c>
      <c r="D15" s="30" t="s">
        <v>1449</v>
      </c>
      <c r="E15" s="30" t="s">
        <v>233</v>
      </c>
      <c r="F15" s="30" t="s">
        <v>1451</v>
      </c>
      <c r="G15" s="30" t="s">
        <v>2277</v>
      </c>
      <c r="H15" s="41" t="s">
        <v>234</v>
      </c>
      <c r="I15" s="41" t="s">
        <v>1298</v>
      </c>
      <c r="J15" s="41" t="s">
        <v>1298</v>
      </c>
      <c r="K15" s="41">
        <v>2019</v>
      </c>
      <c r="L15" s="41">
        <v>100</v>
      </c>
      <c r="M15" s="42">
        <v>100</v>
      </c>
      <c r="N15" s="42">
        <v>100</v>
      </c>
      <c r="O15" s="42">
        <v>100</v>
      </c>
      <c r="P15" s="42">
        <v>100</v>
      </c>
      <c r="Q15" s="42" t="s">
        <v>132</v>
      </c>
      <c r="R15" s="34" t="s">
        <v>101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 t="s">
        <v>233</v>
      </c>
      <c r="AI15" s="52" t="s">
        <v>1461</v>
      </c>
      <c r="AJ15" s="40">
        <v>2201</v>
      </c>
      <c r="AK15" s="17" t="s">
        <v>1508</v>
      </c>
      <c r="AL15" s="17" t="s">
        <v>243</v>
      </c>
      <c r="AM15" s="42" t="s">
        <v>2492</v>
      </c>
      <c r="AN15" s="42">
        <v>2201059</v>
      </c>
      <c r="AO15" s="42" t="s">
        <v>2493</v>
      </c>
      <c r="AP15" s="41" t="s">
        <v>1298</v>
      </c>
      <c r="AQ15" s="41">
        <v>41</v>
      </c>
      <c r="AR15" s="42" t="s">
        <v>132</v>
      </c>
      <c r="AS15" s="42" t="s">
        <v>232</v>
      </c>
      <c r="AT15" s="42">
        <v>41</v>
      </c>
      <c r="AU15" s="42">
        <v>41</v>
      </c>
      <c r="AV15" s="42">
        <v>0</v>
      </c>
      <c r="AW15" s="42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1000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4">
        <v>1000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1000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4">
        <v>1000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4">
        <v>0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1000</v>
      </c>
      <c r="DE15" s="43">
        <v>0</v>
      </c>
      <c r="DF15" s="43">
        <v>0</v>
      </c>
      <c r="DG15" s="43">
        <v>0</v>
      </c>
      <c r="DH15" s="43">
        <v>0</v>
      </c>
      <c r="DI15" s="43">
        <v>0</v>
      </c>
      <c r="DJ15" s="44">
        <v>1000</v>
      </c>
      <c r="DK15" s="45">
        <f t="shared" si="0"/>
        <v>3000</v>
      </c>
      <c r="DL15" s="80">
        <f t="shared" si="1"/>
        <v>3000000</v>
      </c>
    </row>
    <row r="16" spans="1:116" s="2" customFormat="1" ht="120" x14ac:dyDescent="0.25">
      <c r="A16" s="1"/>
      <c r="B16" s="40" t="s">
        <v>232</v>
      </c>
      <c r="C16" s="41" t="s">
        <v>1445</v>
      </c>
      <c r="D16" s="30" t="s">
        <v>1449</v>
      </c>
      <c r="E16" s="30" t="s">
        <v>233</v>
      </c>
      <c r="F16" s="30" t="s">
        <v>1451</v>
      </c>
      <c r="G16" s="30" t="s">
        <v>2278</v>
      </c>
      <c r="H16" s="46" t="s">
        <v>244</v>
      </c>
      <c r="I16" s="41">
        <v>86.25</v>
      </c>
      <c r="J16" s="41" t="s">
        <v>1307</v>
      </c>
      <c r="K16" s="41">
        <v>2019</v>
      </c>
      <c r="L16" s="41">
        <v>86.25</v>
      </c>
      <c r="M16" s="42">
        <v>86.25</v>
      </c>
      <c r="N16" s="42">
        <v>86.25</v>
      </c>
      <c r="O16" s="42">
        <v>86.25</v>
      </c>
      <c r="P16" s="42">
        <v>86.25</v>
      </c>
      <c r="Q16" s="42" t="s">
        <v>130</v>
      </c>
      <c r="R16" s="34" t="s">
        <v>107</v>
      </c>
      <c r="S16" s="46"/>
      <c r="T16" s="41"/>
      <c r="U16" s="41"/>
      <c r="V16" s="41"/>
      <c r="W16" s="41"/>
      <c r="X16" s="46"/>
      <c r="Y16" s="41"/>
      <c r="Z16" s="41"/>
      <c r="AA16" s="41"/>
      <c r="AB16" s="41"/>
      <c r="AC16" s="46"/>
      <c r="AD16" s="41"/>
      <c r="AE16" s="41"/>
      <c r="AF16" s="41"/>
      <c r="AG16" s="41"/>
      <c r="AH16" s="41" t="s">
        <v>233</v>
      </c>
      <c r="AI16" s="52" t="s">
        <v>1461</v>
      </c>
      <c r="AJ16" s="40">
        <v>2201</v>
      </c>
      <c r="AK16" s="17" t="s">
        <v>1509</v>
      </c>
      <c r="AL16" s="17" t="s">
        <v>245</v>
      </c>
      <c r="AM16" s="42" t="s">
        <v>2492</v>
      </c>
      <c r="AN16" s="42">
        <v>2201059</v>
      </c>
      <c r="AO16" s="42" t="s">
        <v>2493</v>
      </c>
      <c r="AP16" s="41">
        <v>3144</v>
      </c>
      <c r="AQ16" s="41">
        <v>2377</v>
      </c>
      <c r="AR16" s="42" t="s">
        <v>131</v>
      </c>
      <c r="AS16" s="42" t="s">
        <v>232</v>
      </c>
      <c r="AT16" s="47">
        <v>2952</v>
      </c>
      <c r="AU16" s="27">
        <v>2761</v>
      </c>
      <c r="AV16" s="47">
        <v>1569</v>
      </c>
      <c r="AW16" s="47">
        <v>2377</v>
      </c>
      <c r="AX16" s="43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28000</v>
      </c>
      <c r="BI16" s="48">
        <v>0</v>
      </c>
      <c r="BJ16" s="43">
        <v>0</v>
      </c>
      <c r="BK16" s="48">
        <v>0</v>
      </c>
      <c r="BL16" s="48">
        <v>0</v>
      </c>
      <c r="BM16" s="48">
        <v>0</v>
      </c>
      <c r="BN16" s="44">
        <v>28000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30000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44">
        <v>30000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0</v>
      </c>
      <c r="CK16" s="48">
        <v>0</v>
      </c>
      <c r="CL16" s="48">
        <v>0</v>
      </c>
      <c r="CM16" s="48">
        <v>0</v>
      </c>
      <c r="CN16" s="48">
        <v>23000</v>
      </c>
      <c r="CO16" s="48">
        <v>0</v>
      </c>
      <c r="CP16" s="48">
        <v>0</v>
      </c>
      <c r="CQ16" s="48">
        <v>0</v>
      </c>
      <c r="CR16" s="48">
        <v>0</v>
      </c>
      <c r="CS16" s="48">
        <v>0</v>
      </c>
      <c r="CT16" s="44">
        <v>23000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0</v>
      </c>
      <c r="DB16" s="48">
        <v>0</v>
      </c>
      <c r="DC16" s="48">
        <v>0</v>
      </c>
      <c r="DD16" s="48">
        <v>15000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4">
        <v>15000</v>
      </c>
      <c r="DK16" s="45">
        <f t="shared" si="0"/>
        <v>96000</v>
      </c>
      <c r="DL16" s="80">
        <f t="shared" si="1"/>
        <v>96000000</v>
      </c>
    </row>
    <row r="17" spans="1:116" s="2" customFormat="1" ht="90" x14ac:dyDescent="0.25">
      <c r="A17" s="1"/>
      <c r="B17" s="40" t="s">
        <v>232</v>
      </c>
      <c r="C17" s="41" t="s">
        <v>1445</v>
      </c>
      <c r="D17" s="30" t="s">
        <v>1449</v>
      </c>
      <c r="E17" s="30" t="s">
        <v>233</v>
      </c>
      <c r="F17" s="30" t="s">
        <v>1451</v>
      </c>
      <c r="G17" s="30" t="s">
        <v>2278</v>
      </c>
      <c r="H17" s="46" t="s">
        <v>244</v>
      </c>
      <c r="I17" s="41">
        <v>86.25</v>
      </c>
      <c r="J17" s="41" t="s">
        <v>1307</v>
      </c>
      <c r="K17" s="41">
        <v>2019</v>
      </c>
      <c r="L17" s="41">
        <v>86.25</v>
      </c>
      <c r="M17" s="42">
        <v>86.25</v>
      </c>
      <c r="N17" s="42">
        <v>86.25</v>
      </c>
      <c r="O17" s="42">
        <v>86.25</v>
      </c>
      <c r="P17" s="42">
        <v>86.25</v>
      </c>
      <c r="Q17" s="42" t="s">
        <v>130</v>
      </c>
      <c r="R17" s="41" t="s">
        <v>101</v>
      </c>
      <c r="S17" s="46"/>
      <c r="T17" s="41"/>
      <c r="U17" s="41"/>
      <c r="V17" s="41"/>
      <c r="W17" s="41"/>
      <c r="X17" s="46"/>
      <c r="Y17" s="41"/>
      <c r="Z17" s="41"/>
      <c r="AA17" s="41"/>
      <c r="AB17" s="41"/>
      <c r="AC17" s="46"/>
      <c r="AD17" s="41"/>
      <c r="AE17" s="41"/>
      <c r="AF17" s="41"/>
      <c r="AG17" s="41"/>
      <c r="AH17" s="41" t="s">
        <v>233</v>
      </c>
      <c r="AI17" s="52" t="s">
        <v>1461</v>
      </c>
      <c r="AJ17" s="40">
        <v>2201</v>
      </c>
      <c r="AK17" s="17" t="s">
        <v>1510</v>
      </c>
      <c r="AL17" s="17" t="s">
        <v>246</v>
      </c>
      <c r="AM17" s="49" t="s">
        <v>2488</v>
      </c>
      <c r="AN17" s="49" t="s">
        <v>2490</v>
      </c>
      <c r="AO17" s="42" t="s">
        <v>2489</v>
      </c>
      <c r="AP17" s="41">
        <v>1</v>
      </c>
      <c r="AQ17" s="41">
        <v>1</v>
      </c>
      <c r="AR17" s="42" t="s">
        <v>132</v>
      </c>
      <c r="AS17" s="42" t="s">
        <v>232</v>
      </c>
      <c r="AT17" s="47">
        <v>0</v>
      </c>
      <c r="AU17" s="27">
        <v>0</v>
      </c>
      <c r="AV17" s="47">
        <v>1</v>
      </c>
      <c r="AW17" s="47">
        <v>1</v>
      </c>
      <c r="AX17" s="43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3">
        <v>20000</v>
      </c>
      <c r="BI17" s="50">
        <v>0</v>
      </c>
      <c r="BJ17" s="43">
        <v>0</v>
      </c>
      <c r="BK17" s="48">
        <v>0</v>
      </c>
      <c r="BL17" s="48">
        <v>0</v>
      </c>
      <c r="BM17" s="48">
        <v>0</v>
      </c>
      <c r="BN17" s="44">
        <v>20000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43">
        <v>0</v>
      </c>
      <c r="BX17" s="28">
        <v>30000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44">
        <v>30000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8">
        <v>0</v>
      </c>
      <c r="CL17" s="48">
        <v>0</v>
      </c>
      <c r="CM17" s="48">
        <v>0</v>
      </c>
      <c r="CN17" s="48">
        <v>23000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4">
        <v>23000</v>
      </c>
      <c r="CU17" s="48">
        <v>0</v>
      </c>
      <c r="CV17" s="48">
        <v>0</v>
      </c>
      <c r="CW17" s="48">
        <v>0</v>
      </c>
      <c r="CX17" s="48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15000</v>
      </c>
      <c r="DE17" s="48">
        <v>0</v>
      </c>
      <c r="DF17" s="48">
        <v>0</v>
      </c>
      <c r="DG17" s="48">
        <v>0</v>
      </c>
      <c r="DH17" s="48">
        <v>0</v>
      </c>
      <c r="DI17" s="48">
        <v>0</v>
      </c>
      <c r="DJ17" s="44">
        <v>15000</v>
      </c>
      <c r="DK17" s="45">
        <f t="shared" si="0"/>
        <v>88000</v>
      </c>
      <c r="DL17" s="80">
        <f t="shared" si="1"/>
        <v>88000000</v>
      </c>
    </row>
    <row r="18" spans="1:116" s="2" customFormat="1" ht="90" x14ac:dyDescent="0.25">
      <c r="A18" s="1"/>
      <c r="B18" s="40" t="s">
        <v>232</v>
      </c>
      <c r="C18" s="41" t="s">
        <v>1445</v>
      </c>
      <c r="D18" s="30" t="s">
        <v>1449</v>
      </c>
      <c r="E18" s="30" t="s">
        <v>233</v>
      </c>
      <c r="F18" s="30" t="s">
        <v>1451</v>
      </c>
      <c r="G18" s="30" t="s">
        <v>2278</v>
      </c>
      <c r="H18" s="41" t="s">
        <v>244</v>
      </c>
      <c r="I18" s="41">
        <v>86.25</v>
      </c>
      <c r="J18" s="41" t="s">
        <v>1307</v>
      </c>
      <c r="K18" s="41">
        <v>2019</v>
      </c>
      <c r="L18" s="41">
        <v>86.25</v>
      </c>
      <c r="M18" s="42">
        <v>86.25</v>
      </c>
      <c r="N18" s="42">
        <v>86.25</v>
      </c>
      <c r="O18" s="42">
        <v>86.25</v>
      </c>
      <c r="P18" s="42">
        <v>86.25</v>
      </c>
      <c r="Q18" s="42" t="s">
        <v>130</v>
      </c>
      <c r="R18" s="41" t="s">
        <v>101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233</v>
      </c>
      <c r="AI18" s="52" t="s">
        <v>1461</v>
      </c>
      <c r="AJ18" s="40">
        <v>2201</v>
      </c>
      <c r="AK18" s="17" t="s">
        <v>1511</v>
      </c>
      <c r="AL18" s="17" t="s">
        <v>247</v>
      </c>
      <c r="AM18" s="49" t="s">
        <v>2488</v>
      </c>
      <c r="AN18" s="49" t="s">
        <v>2490</v>
      </c>
      <c r="AO18" s="42" t="s">
        <v>2489</v>
      </c>
      <c r="AP18" s="41">
        <v>1</v>
      </c>
      <c r="AQ18" s="41">
        <v>1</v>
      </c>
      <c r="AR18" s="42" t="s">
        <v>132</v>
      </c>
      <c r="AS18" s="42" t="s">
        <v>232</v>
      </c>
      <c r="AT18" s="47">
        <v>0</v>
      </c>
      <c r="AU18" s="27">
        <v>0</v>
      </c>
      <c r="AV18" s="47">
        <v>1</v>
      </c>
      <c r="AW18" s="47">
        <v>1</v>
      </c>
      <c r="AX18" s="43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28000</v>
      </c>
      <c r="BI18" s="48">
        <v>0</v>
      </c>
      <c r="BJ18" s="43">
        <v>0</v>
      </c>
      <c r="BK18" s="48">
        <v>0</v>
      </c>
      <c r="BL18" s="48">
        <v>0</v>
      </c>
      <c r="BM18" s="48">
        <v>0</v>
      </c>
      <c r="BN18" s="44">
        <v>28000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28000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44">
        <v>28000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23000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4">
        <v>23000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15000</v>
      </c>
      <c r="DE18" s="48">
        <v>0</v>
      </c>
      <c r="DF18" s="48">
        <v>0</v>
      </c>
      <c r="DG18" s="48">
        <v>0</v>
      </c>
      <c r="DH18" s="48">
        <v>0</v>
      </c>
      <c r="DI18" s="48">
        <v>0</v>
      </c>
      <c r="DJ18" s="44">
        <v>15000</v>
      </c>
      <c r="DK18" s="45">
        <f t="shared" si="0"/>
        <v>94000</v>
      </c>
      <c r="DL18" s="80">
        <f t="shared" si="1"/>
        <v>94000000</v>
      </c>
    </row>
    <row r="19" spans="1:116" s="2" customFormat="1" ht="75" x14ac:dyDescent="0.25">
      <c r="A19" s="1"/>
      <c r="B19" s="40" t="s">
        <v>232</v>
      </c>
      <c r="C19" s="41" t="s">
        <v>1445</v>
      </c>
      <c r="D19" s="30" t="s">
        <v>1449</v>
      </c>
      <c r="E19" s="30" t="s">
        <v>233</v>
      </c>
      <c r="F19" s="30" t="s">
        <v>1451</v>
      </c>
      <c r="G19" s="30" t="s">
        <v>2279</v>
      </c>
      <c r="H19" s="41" t="s">
        <v>248</v>
      </c>
      <c r="I19" s="41">
        <v>3.27</v>
      </c>
      <c r="J19" s="41" t="s">
        <v>1307</v>
      </c>
      <c r="K19" s="41">
        <v>2019</v>
      </c>
      <c r="L19" s="41">
        <v>3</v>
      </c>
      <c r="M19" s="42">
        <v>3.2</v>
      </c>
      <c r="N19" s="42">
        <v>3.14</v>
      </c>
      <c r="O19" s="42">
        <v>3.07</v>
      </c>
      <c r="P19" s="42">
        <v>3</v>
      </c>
      <c r="Q19" s="42" t="s">
        <v>131</v>
      </c>
      <c r="R19" s="41" t="s">
        <v>101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 t="s">
        <v>233</v>
      </c>
      <c r="AI19" s="52" t="s">
        <v>1461</v>
      </c>
      <c r="AJ19" s="40">
        <v>2201</v>
      </c>
      <c r="AK19" s="17" t="s">
        <v>1512</v>
      </c>
      <c r="AL19" s="17" t="s">
        <v>249</v>
      </c>
      <c r="AM19" s="42" t="s">
        <v>2494</v>
      </c>
      <c r="AN19" s="42" t="s">
        <v>2495</v>
      </c>
      <c r="AO19" s="42" t="s">
        <v>2496</v>
      </c>
      <c r="AP19" s="41">
        <v>210</v>
      </c>
      <c r="AQ19" s="41">
        <v>210</v>
      </c>
      <c r="AR19" s="42" t="s">
        <v>130</v>
      </c>
      <c r="AS19" s="42" t="s">
        <v>232</v>
      </c>
      <c r="AT19" s="47">
        <v>210</v>
      </c>
      <c r="AU19" s="27">
        <v>210</v>
      </c>
      <c r="AV19" s="47">
        <v>210</v>
      </c>
      <c r="AW19" s="47">
        <v>210</v>
      </c>
      <c r="AX19" s="43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28000</v>
      </c>
      <c r="BI19" s="48">
        <v>0</v>
      </c>
      <c r="BJ19" s="43">
        <v>0</v>
      </c>
      <c r="BK19" s="48">
        <v>0</v>
      </c>
      <c r="BL19" s="48">
        <v>0</v>
      </c>
      <c r="BM19" s="48">
        <v>0</v>
      </c>
      <c r="BN19" s="44">
        <v>28000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28000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44">
        <v>28000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8">
        <v>0</v>
      </c>
      <c r="CL19" s="48">
        <v>0</v>
      </c>
      <c r="CM19" s="48">
        <v>0</v>
      </c>
      <c r="CN19" s="48">
        <v>20000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4">
        <v>20000</v>
      </c>
      <c r="CU19" s="48">
        <v>0</v>
      </c>
      <c r="CV19" s="48">
        <v>0</v>
      </c>
      <c r="CW19" s="48">
        <v>0</v>
      </c>
      <c r="CX19" s="48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15000</v>
      </c>
      <c r="DE19" s="48">
        <v>0</v>
      </c>
      <c r="DF19" s="48">
        <v>0</v>
      </c>
      <c r="DG19" s="48">
        <v>0</v>
      </c>
      <c r="DH19" s="48">
        <v>0</v>
      </c>
      <c r="DI19" s="48">
        <v>0</v>
      </c>
      <c r="DJ19" s="44">
        <v>15000</v>
      </c>
      <c r="DK19" s="45">
        <f t="shared" si="0"/>
        <v>91000</v>
      </c>
      <c r="DL19" s="80">
        <f t="shared" si="1"/>
        <v>91000000</v>
      </c>
    </row>
    <row r="20" spans="1:116" s="2" customFormat="1" ht="90" x14ac:dyDescent="0.25">
      <c r="A20" s="1"/>
      <c r="B20" s="40" t="s">
        <v>232</v>
      </c>
      <c r="C20" s="41" t="s">
        <v>1445</v>
      </c>
      <c r="D20" s="30" t="s">
        <v>1449</v>
      </c>
      <c r="E20" s="30" t="s">
        <v>233</v>
      </c>
      <c r="F20" s="30" t="s">
        <v>1451</v>
      </c>
      <c r="G20" s="30" t="s">
        <v>2280</v>
      </c>
      <c r="H20" s="41" t="s">
        <v>250</v>
      </c>
      <c r="I20" s="41">
        <v>120.06</v>
      </c>
      <c r="J20" s="41" t="s">
        <v>1307</v>
      </c>
      <c r="K20" s="41">
        <v>2019</v>
      </c>
      <c r="L20" s="41">
        <v>120.06</v>
      </c>
      <c r="M20" s="42">
        <v>120.06</v>
      </c>
      <c r="N20" s="42">
        <v>120.06</v>
      </c>
      <c r="O20" s="42">
        <v>120.06</v>
      </c>
      <c r="P20" s="42">
        <v>120.06</v>
      </c>
      <c r="Q20" s="42" t="s">
        <v>130</v>
      </c>
      <c r="R20" s="41" t="s">
        <v>101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 t="s">
        <v>233</v>
      </c>
      <c r="AI20" s="52" t="s">
        <v>1461</v>
      </c>
      <c r="AJ20" s="40">
        <v>2201</v>
      </c>
      <c r="AK20" s="17" t="s">
        <v>1513</v>
      </c>
      <c r="AL20" s="17" t="s">
        <v>251</v>
      </c>
      <c r="AM20" s="42" t="s">
        <v>2497</v>
      </c>
      <c r="AN20" s="42">
        <v>2201028</v>
      </c>
      <c r="AO20" s="42" t="s">
        <v>2498</v>
      </c>
      <c r="AP20" s="41">
        <v>49131</v>
      </c>
      <c r="AQ20" s="41">
        <v>49131</v>
      </c>
      <c r="AR20" s="42" t="s">
        <v>130</v>
      </c>
      <c r="AS20" s="42" t="s">
        <v>232</v>
      </c>
      <c r="AT20" s="47">
        <v>49131</v>
      </c>
      <c r="AU20" s="27">
        <v>49131</v>
      </c>
      <c r="AV20" s="47">
        <v>49131</v>
      </c>
      <c r="AW20" s="47">
        <v>49131</v>
      </c>
      <c r="AX20" s="43">
        <v>0</v>
      </c>
      <c r="AY20" s="48">
        <v>12125634.151760001</v>
      </c>
      <c r="AZ20" s="48">
        <v>0</v>
      </c>
      <c r="BA20" s="48">
        <v>2700000</v>
      </c>
      <c r="BB20" s="48">
        <v>0</v>
      </c>
      <c r="BC20" s="48">
        <v>0</v>
      </c>
      <c r="BD20" s="48">
        <v>1440203.32519</v>
      </c>
      <c r="BE20" s="48">
        <v>0</v>
      </c>
      <c r="BF20" s="48">
        <v>0</v>
      </c>
      <c r="BG20" s="48">
        <v>0</v>
      </c>
      <c r="BH20" s="48">
        <v>495219.99</v>
      </c>
      <c r="BI20" s="48">
        <v>0</v>
      </c>
      <c r="BJ20" s="43">
        <v>0</v>
      </c>
      <c r="BK20" s="48">
        <v>0</v>
      </c>
      <c r="BL20" s="48">
        <v>0</v>
      </c>
      <c r="BM20" s="48">
        <v>0</v>
      </c>
      <c r="BN20" s="44">
        <v>16761057.466950001</v>
      </c>
      <c r="BO20" s="28">
        <v>0</v>
      </c>
      <c r="BP20" s="28">
        <v>11501000</v>
      </c>
      <c r="BQ20" s="28">
        <v>0</v>
      </c>
      <c r="BR20" s="28">
        <v>1260000</v>
      </c>
      <c r="BS20" s="28">
        <v>0</v>
      </c>
      <c r="BT20" s="28">
        <v>1450000</v>
      </c>
      <c r="BU20" s="28">
        <v>0</v>
      </c>
      <c r="BV20" s="28">
        <v>0</v>
      </c>
      <c r="BW20" s="28">
        <v>0</v>
      </c>
      <c r="BX20" s="28">
        <v>1000</v>
      </c>
      <c r="BY20" s="28">
        <v>0</v>
      </c>
      <c r="BZ20" s="28"/>
      <c r="CA20" s="28">
        <v>0</v>
      </c>
      <c r="CB20" s="28">
        <v>0</v>
      </c>
      <c r="CC20" s="28">
        <v>0</v>
      </c>
      <c r="CD20" s="44">
        <v>14212000</v>
      </c>
      <c r="CE20" s="48">
        <v>0</v>
      </c>
      <c r="CF20" s="48">
        <v>11803000</v>
      </c>
      <c r="CG20" s="48">
        <v>0</v>
      </c>
      <c r="CH20" s="48">
        <v>1034000</v>
      </c>
      <c r="CI20" s="48">
        <v>0</v>
      </c>
      <c r="CJ20" s="48">
        <v>1015000</v>
      </c>
      <c r="CK20" s="48">
        <v>0</v>
      </c>
      <c r="CL20" s="48">
        <v>0</v>
      </c>
      <c r="CM20" s="48">
        <v>0</v>
      </c>
      <c r="CN20" s="48">
        <v>500000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4">
        <v>14352000</v>
      </c>
      <c r="CU20" s="48">
        <v>0</v>
      </c>
      <c r="CV20" s="48">
        <v>11632000</v>
      </c>
      <c r="CW20" s="48">
        <v>0</v>
      </c>
      <c r="CX20" s="48">
        <v>1448000</v>
      </c>
      <c r="CY20" s="48">
        <v>0</v>
      </c>
      <c r="CZ20" s="48">
        <v>1016000</v>
      </c>
      <c r="DA20" s="48">
        <v>0</v>
      </c>
      <c r="DB20" s="48">
        <v>0</v>
      </c>
      <c r="DC20" s="48">
        <v>0</v>
      </c>
      <c r="DD20" s="48">
        <v>400000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  <c r="DJ20" s="44">
        <v>14496000</v>
      </c>
      <c r="DK20" s="45">
        <f t="shared" si="0"/>
        <v>59821057.466949999</v>
      </c>
      <c r="DL20" s="80">
        <f t="shared" si="1"/>
        <v>59821057466.949997</v>
      </c>
    </row>
    <row r="21" spans="1:116" s="2" customFormat="1" ht="105" x14ac:dyDescent="0.25">
      <c r="A21" s="1"/>
      <c r="B21" s="40" t="s">
        <v>232</v>
      </c>
      <c r="C21" s="41" t="s">
        <v>1445</v>
      </c>
      <c r="D21" s="30" t="s">
        <v>1449</v>
      </c>
      <c r="E21" s="30" t="s">
        <v>233</v>
      </c>
      <c r="F21" s="30" t="s">
        <v>1451</v>
      </c>
      <c r="G21" s="30" t="s">
        <v>2280</v>
      </c>
      <c r="H21" s="41" t="s">
        <v>250</v>
      </c>
      <c r="I21" s="41">
        <v>120.06</v>
      </c>
      <c r="J21" s="41" t="s">
        <v>1307</v>
      </c>
      <c r="K21" s="41">
        <v>2019</v>
      </c>
      <c r="L21" s="41">
        <v>120.06</v>
      </c>
      <c r="M21" s="42">
        <v>120.06</v>
      </c>
      <c r="N21" s="42">
        <v>120.06</v>
      </c>
      <c r="O21" s="42">
        <v>120.06</v>
      </c>
      <c r="P21" s="42">
        <v>120.06</v>
      </c>
      <c r="Q21" s="42" t="s">
        <v>130</v>
      </c>
      <c r="R21" s="41" t="s">
        <v>107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 t="s">
        <v>233</v>
      </c>
      <c r="AI21" s="52" t="s">
        <v>1461</v>
      </c>
      <c r="AJ21" s="40">
        <v>2201</v>
      </c>
      <c r="AK21" s="17" t="s">
        <v>1514</v>
      </c>
      <c r="AL21" s="17" t="s">
        <v>252</v>
      </c>
      <c r="AM21" s="42" t="s">
        <v>2499</v>
      </c>
      <c r="AN21" s="42" t="s">
        <v>2500</v>
      </c>
      <c r="AO21" s="42" t="s">
        <v>2501</v>
      </c>
      <c r="AP21" s="41">
        <v>3952</v>
      </c>
      <c r="AQ21" s="41">
        <v>3952</v>
      </c>
      <c r="AR21" s="42" t="s">
        <v>130</v>
      </c>
      <c r="AS21" s="42" t="s">
        <v>232</v>
      </c>
      <c r="AT21" s="42">
        <v>3952</v>
      </c>
      <c r="AU21" s="42">
        <v>3952</v>
      </c>
      <c r="AV21" s="42">
        <v>3952</v>
      </c>
      <c r="AW21" s="42">
        <v>3952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50000</v>
      </c>
      <c r="BD21" s="43">
        <v>0</v>
      </c>
      <c r="BE21" s="43">
        <v>0</v>
      </c>
      <c r="BF21" s="43">
        <v>0</v>
      </c>
      <c r="BG21" s="43">
        <v>0</v>
      </c>
      <c r="BH21" s="43">
        <v>1000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4">
        <v>51000</v>
      </c>
      <c r="BO21" s="43">
        <v>0</v>
      </c>
      <c r="BP21" s="43">
        <v>0</v>
      </c>
      <c r="BQ21" s="43">
        <v>0</v>
      </c>
      <c r="BR21" s="43">
        <v>0</v>
      </c>
      <c r="BS21" s="43">
        <v>80000</v>
      </c>
      <c r="BT21" s="43">
        <v>0</v>
      </c>
      <c r="BU21" s="43">
        <v>0</v>
      </c>
      <c r="BV21" s="43">
        <v>0</v>
      </c>
      <c r="BW21" s="43">
        <v>0</v>
      </c>
      <c r="BX21" s="43">
        <v>1000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4">
        <v>81000</v>
      </c>
      <c r="CE21" s="43">
        <v>0</v>
      </c>
      <c r="CF21" s="43">
        <v>0</v>
      </c>
      <c r="CG21" s="43">
        <v>0</v>
      </c>
      <c r="CH21" s="43">
        <v>0</v>
      </c>
      <c r="CI21" s="43">
        <v>90000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4">
        <v>90000</v>
      </c>
      <c r="CU21" s="43">
        <v>0</v>
      </c>
      <c r="CV21" s="43">
        <v>0</v>
      </c>
      <c r="CW21" s="43">
        <v>0</v>
      </c>
      <c r="CX21" s="43">
        <v>0</v>
      </c>
      <c r="CY21" s="43">
        <v>100000</v>
      </c>
      <c r="CZ21" s="43">
        <v>0</v>
      </c>
      <c r="DA21" s="43">
        <v>0</v>
      </c>
      <c r="DB21" s="43">
        <v>0</v>
      </c>
      <c r="DC21" s="43">
        <v>0</v>
      </c>
      <c r="DD21" s="43">
        <v>1000</v>
      </c>
      <c r="DE21" s="43">
        <v>0</v>
      </c>
      <c r="DF21" s="43">
        <v>0</v>
      </c>
      <c r="DG21" s="43">
        <v>0</v>
      </c>
      <c r="DH21" s="43">
        <v>0</v>
      </c>
      <c r="DI21" s="43">
        <v>0</v>
      </c>
      <c r="DJ21" s="44">
        <v>101000</v>
      </c>
      <c r="DK21" s="45">
        <f t="shared" si="0"/>
        <v>323000</v>
      </c>
      <c r="DL21" s="80">
        <f t="shared" si="1"/>
        <v>323000000</v>
      </c>
    </row>
    <row r="22" spans="1:116" s="2" customFormat="1" ht="90" x14ac:dyDescent="0.25">
      <c r="A22" s="1"/>
      <c r="B22" s="40" t="s">
        <v>232</v>
      </c>
      <c r="C22" s="41" t="s">
        <v>1445</v>
      </c>
      <c r="D22" s="30" t="s">
        <v>1449</v>
      </c>
      <c r="E22" s="30" t="s">
        <v>233</v>
      </c>
      <c r="F22" s="30" t="s">
        <v>1451</v>
      </c>
      <c r="G22" s="30" t="s">
        <v>2280</v>
      </c>
      <c r="H22" s="41" t="s">
        <v>250</v>
      </c>
      <c r="I22" s="41">
        <v>120.06</v>
      </c>
      <c r="J22" s="41" t="s">
        <v>1307</v>
      </c>
      <c r="K22" s="41">
        <v>2019</v>
      </c>
      <c r="L22" s="41">
        <v>120.06</v>
      </c>
      <c r="M22" s="42">
        <v>120.06</v>
      </c>
      <c r="N22" s="42">
        <v>120.06</v>
      </c>
      <c r="O22" s="42">
        <v>120.06</v>
      </c>
      <c r="P22" s="42">
        <v>120.06</v>
      </c>
      <c r="Q22" s="42" t="s">
        <v>130</v>
      </c>
      <c r="R22" s="41" t="s">
        <v>101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 t="s">
        <v>233</v>
      </c>
      <c r="AI22" s="52" t="s">
        <v>1461</v>
      </c>
      <c r="AJ22" s="40">
        <v>2201</v>
      </c>
      <c r="AK22" s="17" t="s">
        <v>1515</v>
      </c>
      <c r="AL22" s="17" t="s">
        <v>253</v>
      </c>
      <c r="AM22" s="42" t="s">
        <v>2488</v>
      </c>
      <c r="AN22" s="42" t="s">
        <v>2490</v>
      </c>
      <c r="AO22" s="42" t="s">
        <v>2489</v>
      </c>
      <c r="AP22" s="41">
        <v>1</v>
      </c>
      <c r="AQ22" s="41">
        <v>1</v>
      </c>
      <c r="AR22" s="42" t="s">
        <v>132</v>
      </c>
      <c r="AS22" s="42" t="s">
        <v>232</v>
      </c>
      <c r="AT22" s="42">
        <v>0</v>
      </c>
      <c r="AU22" s="12">
        <v>0</v>
      </c>
      <c r="AV22" s="42">
        <v>1</v>
      </c>
      <c r="AW22" s="42">
        <v>1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28000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4">
        <v>28000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28000</v>
      </c>
      <c r="BY22" s="43">
        <v>0</v>
      </c>
      <c r="BZ22" s="43">
        <v>0</v>
      </c>
      <c r="CA22" s="43">
        <v>0</v>
      </c>
      <c r="CB22" s="43">
        <v>0</v>
      </c>
      <c r="CC22" s="43">
        <v>0</v>
      </c>
      <c r="CD22" s="44">
        <v>28000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  <c r="CM22" s="43">
        <v>0</v>
      </c>
      <c r="CN22" s="43">
        <v>20000</v>
      </c>
      <c r="CO22" s="43">
        <v>0</v>
      </c>
      <c r="CP22" s="43">
        <v>0</v>
      </c>
      <c r="CQ22" s="43">
        <v>0</v>
      </c>
      <c r="CR22" s="43">
        <v>0</v>
      </c>
      <c r="CS22" s="43">
        <v>0</v>
      </c>
      <c r="CT22" s="44">
        <v>20000</v>
      </c>
      <c r="CU22" s="43">
        <v>0</v>
      </c>
      <c r="CV22" s="43">
        <v>0</v>
      </c>
      <c r="CW22" s="43">
        <v>0</v>
      </c>
      <c r="CX22" s="43">
        <v>0</v>
      </c>
      <c r="CY22" s="43">
        <v>0</v>
      </c>
      <c r="CZ22" s="43">
        <v>0</v>
      </c>
      <c r="DA22" s="43">
        <v>0</v>
      </c>
      <c r="DB22" s="43">
        <v>0</v>
      </c>
      <c r="DC22" s="43">
        <v>0</v>
      </c>
      <c r="DD22" s="43">
        <v>15000</v>
      </c>
      <c r="DE22" s="43">
        <v>0</v>
      </c>
      <c r="DF22" s="43">
        <v>0</v>
      </c>
      <c r="DG22" s="43">
        <v>0</v>
      </c>
      <c r="DH22" s="43">
        <v>0</v>
      </c>
      <c r="DI22" s="43">
        <v>0</v>
      </c>
      <c r="DJ22" s="44">
        <v>15000</v>
      </c>
      <c r="DK22" s="45">
        <f t="shared" si="0"/>
        <v>91000</v>
      </c>
      <c r="DL22" s="80">
        <f t="shared" si="1"/>
        <v>91000000</v>
      </c>
    </row>
    <row r="23" spans="1:116" s="2" customFormat="1" ht="90" x14ac:dyDescent="0.25">
      <c r="A23" s="1"/>
      <c r="B23" s="40" t="s">
        <v>232</v>
      </c>
      <c r="C23" s="41" t="s">
        <v>1445</v>
      </c>
      <c r="D23" s="30" t="s">
        <v>1449</v>
      </c>
      <c r="E23" s="30" t="s">
        <v>233</v>
      </c>
      <c r="F23" s="30" t="s">
        <v>1451</v>
      </c>
      <c r="G23" s="30" t="s">
        <v>2280</v>
      </c>
      <c r="H23" s="41" t="s">
        <v>250</v>
      </c>
      <c r="I23" s="41">
        <v>120.06</v>
      </c>
      <c r="J23" s="41" t="s">
        <v>1307</v>
      </c>
      <c r="K23" s="41">
        <v>2019</v>
      </c>
      <c r="L23" s="41">
        <v>120.06</v>
      </c>
      <c r="M23" s="42">
        <v>120.06</v>
      </c>
      <c r="N23" s="42">
        <v>120.06</v>
      </c>
      <c r="O23" s="42">
        <v>120.06</v>
      </c>
      <c r="P23" s="42">
        <v>120.06</v>
      </c>
      <c r="Q23" s="42" t="s">
        <v>130</v>
      </c>
      <c r="R23" s="41" t="s">
        <v>101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 t="s">
        <v>233</v>
      </c>
      <c r="AI23" s="52" t="s">
        <v>1461</v>
      </c>
      <c r="AJ23" s="40">
        <v>2201</v>
      </c>
      <c r="AK23" s="17" t="s">
        <v>1516</v>
      </c>
      <c r="AL23" s="17" t="s">
        <v>254</v>
      </c>
      <c r="AM23" s="42" t="s">
        <v>2488</v>
      </c>
      <c r="AN23" s="42" t="s">
        <v>2490</v>
      </c>
      <c r="AO23" s="42" t="s">
        <v>2489</v>
      </c>
      <c r="AP23" s="41">
        <v>1</v>
      </c>
      <c r="AQ23" s="41">
        <v>1</v>
      </c>
      <c r="AR23" s="42" t="s">
        <v>132</v>
      </c>
      <c r="AS23" s="42" t="s">
        <v>232</v>
      </c>
      <c r="AT23" s="42">
        <v>0</v>
      </c>
      <c r="AU23" s="42">
        <v>0</v>
      </c>
      <c r="AV23" s="42">
        <v>1</v>
      </c>
      <c r="AW23" s="42">
        <v>1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28000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4">
        <v>28000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28000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44">
        <v>28000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20000</v>
      </c>
      <c r="CO23" s="43">
        <v>0</v>
      </c>
      <c r="CP23" s="43">
        <v>0</v>
      </c>
      <c r="CQ23" s="43">
        <v>0</v>
      </c>
      <c r="CR23" s="43">
        <v>0</v>
      </c>
      <c r="CS23" s="43">
        <v>0</v>
      </c>
      <c r="CT23" s="44">
        <v>20000</v>
      </c>
      <c r="CU23" s="43">
        <v>0</v>
      </c>
      <c r="CV23" s="43">
        <v>0</v>
      </c>
      <c r="CW23" s="43">
        <v>0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  <c r="DC23" s="43">
        <v>0</v>
      </c>
      <c r="DD23" s="43">
        <v>15000</v>
      </c>
      <c r="DE23" s="43">
        <v>0</v>
      </c>
      <c r="DF23" s="43">
        <v>0</v>
      </c>
      <c r="DG23" s="43">
        <v>0</v>
      </c>
      <c r="DH23" s="43">
        <v>0</v>
      </c>
      <c r="DI23" s="43">
        <v>0</v>
      </c>
      <c r="DJ23" s="44">
        <v>15000</v>
      </c>
      <c r="DK23" s="45">
        <f t="shared" si="0"/>
        <v>91000</v>
      </c>
      <c r="DL23" s="80">
        <f t="shared" si="1"/>
        <v>91000000</v>
      </c>
    </row>
    <row r="24" spans="1:116" s="60" customFormat="1" ht="90" x14ac:dyDescent="0.25">
      <c r="B24" s="61" t="s">
        <v>232</v>
      </c>
      <c r="C24" s="62" t="s">
        <v>1445</v>
      </c>
      <c r="D24" s="63" t="s">
        <v>1449</v>
      </c>
      <c r="E24" s="63" t="s">
        <v>233</v>
      </c>
      <c r="F24" s="63" t="s">
        <v>1451</v>
      </c>
      <c r="G24" s="63" t="s">
        <v>2280</v>
      </c>
      <c r="H24" s="62" t="s">
        <v>250</v>
      </c>
      <c r="I24" s="62">
        <v>120.06</v>
      </c>
      <c r="J24" s="62" t="s">
        <v>1307</v>
      </c>
      <c r="K24" s="62">
        <v>2019</v>
      </c>
      <c r="L24" s="62">
        <v>120.06</v>
      </c>
      <c r="M24" s="64">
        <v>120.06</v>
      </c>
      <c r="N24" s="64">
        <v>120.06</v>
      </c>
      <c r="O24" s="64">
        <v>120.06</v>
      </c>
      <c r="P24" s="64">
        <v>120.06</v>
      </c>
      <c r="Q24" s="42" t="s">
        <v>130</v>
      </c>
      <c r="R24" s="41" t="s">
        <v>101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 t="s">
        <v>233</v>
      </c>
      <c r="AI24" s="52" t="s">
        <v>1461</v>
      </c>
      <c r="AJ24" s="40">
        <v>2201</v>
      </c>
      <c r="AK24" s="65" t="s">
        <v>1517</v>
      </c>
      <c r="AL24" s="65" t="s">
        <v>255</v>
      </c>
      <c r="AM24" s="64" t="s">
        <v>2502</v>
      </c>
      <c r="AN24" s="64" t="s">
        <v>2503</v>
      </c>
      <c r="AO24" s="64" t="s">
        <v>2504</v>
      </c>
      <c r="AP24" s="41">
        <v>1668</v>
      </c>
      <c r="AQ24" s="62">
        <v>1668</v>
      </c>
      <c r="AR24" s="42" t="s">
        <v>130</v>
      </c>
      <c r="AS24" s="42" t="s">
        <v>232</v>
      </c>
      <c r="AT24" s="64"/>
      <c r="AU24" s="64"/>
      <c r="AV24" s="64"/>
      <c r="AW24" s="64"/>
      <c r="AX24" s="66">
        <v>0</v>
      </c>
      <c r="AY24" s="66">
        <v>0</v>
      </c>
      <c r="AZ24" s="66">
        <v>0</v>
      </c>
      <c r="BA24" s="66">
        <v>110379.39765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28000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7">
        <v>138379.39765</v>
      </c>
      <c r="BO24" s="66">
        <v>0</v>
      </c>
      <c r="BP24" s="66">
        <v>0</v>
      </c>
      <c r="BQ24" s="66">
        <v>0</v>
      </c>
      <c r="BR24" s="66">
        <v>0</v>
      </c>
      <c r="BS24" s="66">
        <v>0</v>
      </c>
      <c r="BT24" s="66">
        <v>0</v>
      </c>
      <c r="BU24" s="66">
        <v>0</v>
      </c>
      <c r="BV24" s="66">
        <v>0</v>
      </c>
      <c r="BW24" s="66">
        <v>0</v>
      </c>
      <c r="BX24" s="66">
        <v>28000</v>
      </c>
      <c r="BY24" s="66">
        <v>0</v>
      </c>
      <c r="BZ24" s="66">
        <v>0</v>
      </c>
      <c r="CA24" s="66">
        <v>0</v>
      </c>
      <c r="CB24" s="66">
        <v>0</v>
      </c>
      <c r="CC24" s="66">
        <v>0</v>
      </c>
      <c r="CD24" s="67">
        <v>28000</v>
      </c>
      <c r="CE24" s="66">
        <v>0</v>
      </c>
      <c r="CF24" s="66">
        <v>0</v>
      </c>
      <c r="CG24" s="66">
        <v>0</v>
      </c>
      <c r="CH24" s="66">
        <v>0</v>
      </c>
      <c r="CI24" s="66">
        <v>0</v>
      </c>
      <c r="CJ24" s="66">
        <v>0</v>
      </c>
      <c r="CK24" s="66">
        <v>0</v>
      </c>
      <c r="CL24" s="66">
        <v>0</v>
      </c>
      <c r="CM24" s="66">
        <v>0</v>
      </c>
      <c r="CN24" s="66">
        <v>20000</v>
      </c>
      <c r="CO24" s="66">
        <v>0</v>
      </c>
      <c r="CP24" s="66">
        <v>0</v>
      </c>
      <c r="CQ24" s="66">
        <v>0</v>
      </c>
      <c r="CR24" s="66">
        <v>0</v>
      </c>
      <c r="CS24" s="66">
        <v>0</v>
      </c>
      <c r="CT24" s="67">
        <v>20000</v>
      </c>
      <c r="CU24" s="66">
        <v>0</v>
      </c>
      <c r="CV24" s="66">
        <v>0</v>
      </c>
      <c r="CW24" s="66">
        <v>0</v>
      </c>
      <c r="CX24" s="66">
        <v>0</v>
      </c>
      <c r="CY24" s="66">
        <v>0</v>
      </c>
      <c r="CZ24" s="66">
        <v>0</v>
      </c>
      <c r="DA24" s="66">
        <v>0</v>
      </c>
      <c r="DB24" s="66">
        <v>0</v>
      </c>
      <c r="DC24" s="66">
        <v>0</v>
      </c>
      <c r="DD24" s="66">
        <v>15000</v>
      </c>
      <c r="DE24" s="66">
        <v>0</v>
      </c>
      <c r="DF24" s="66">
        <v>0</v>
      </c>
      <c r="DG24" s="66">
        <v>0</v>
      </c>
      <c r="DH24" s="66">
        <v>0</v>
      </c>
      <c r="DI24" s="66">
        <v>0</v>
      </c>
      <c r="DJ24" s="67">
        <v>15000</v>
      </c>
      <c r="DK24" s="68">
        <f t="shared" si="0"/>
        <v>201379.39765</v>
      </c>
      <c r="DL24" s="80">
        <f t="shared" si="1"/>
        <v>201379397.65000001</v>
      </c>
    </row>
    <row r="25" spans="1:116" s="2" customFormat="1" ht="90" x14ac:dyDescent="0.25">
      <c r="A25" s="1"/>
      <c r="B25" s="40" t="s">
        <v>232</v>
      </c>
      <c r="C25" s="41" t="s">
        <v>1445</v>
      </c>
      <c r="D25" s="30" t="s">
        <v>1449</v>
      </c>
      <c r="E25" s="30" t="s">
        <v>233</v>
      </c>
      <c r="F25" s="30" t="s">
        <v>1451</v>
      </c>
      <c r="G25" s="30" t="s">
        <v>2280</v>
      </c>
      <c r="H25" s="41" t="s">
        <v>250</v>
      </c>
      <c r="I25" s="41">
        <v>120.06</v>
      </c>
      <c r="J25" s="41" t="s">
        <v>1307</v>
      </c>
      <c r="K25" s="41">
        <v>2019</v>
      </c>
      <c r="L25" s="41">
        <v>120.06</v>
      </c>
      <c r="M25" s="42">
        <v>120.06</v>
      </c>
      <c r="N25" s="42">
        <v>120.06</v>
      </c>
      <c r="O25" s="42">
        <v>120.06</v>
      </c>
      <c r="P25" s="42">
        <v>120.06</v>
      </c>
      <c r="Q25" s="42" t="s">
        <v>130</v>
      </c>
      <c r="R25" s="41" t="s">
        <v>101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 t="s">
        <v>233</v>
      </c>
      <c r="AI25" s="52" t="s">
        <v>1461</v>
      </c>
      <c r="AJ25" s="40">
        <v>2201</v>
      </c>
      <c r="AK25" s="17" t="s">
        <v>1518</v>
      </c>
      <c r="AL25" s="17" t="s">
        <v>256</v>
      </c>
      <c r="AM25" s="42" t="s">
        <v>2502</v>
      </c>
      <c r="AN25" s="42" t="s">
        <v>2503</v>
      </c>
      <c r="AO25" s="42" t="s">
        <v>2504</v>
      </c>
      <c r="AP25" s="41">
        <v>226</v>
      </c>
      <c r="AQ25" s="41">
        <v>975</v>
      </c>
      <c r="AR25" s="42" t="s">
        <v>132</v>
      </c>
      <c r="AS25" s="42" t="s">
        <v>232</v>
      </c>
      <c r="AT25" s="42">
        <v>411</v>
      </c>
      <c r="AU25" s="42">
        <v>596</v>
      </c>
      <c r="AV25" s="42">
        <v>780</v>
      </c>
      <c r="AW25" s="42">
        <v>975</v>
      </c>
      <c r="AX25" s="43">
        <v>0</v>
      </c>
      <c r="AY25" s="43">
        <v>0</v>
      </c>
      <c r="AZ25" s="43">
        <v>0</v>
      </c>
      <c r="BA25" s="43">
        <v>110379.39765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28000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4">
        <v>138379.39765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28000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4">
        <v>28000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v>0</v>
      </c>
      <c r="CM25" s="43">
        <v>0</v>
      </c>
      <c r="CN25" s="43">
        <v>20000</v>
      </c>
      <c r="CO25" s="43">
        <v>0</v>
      </c>
      <c r="CP25" s="43">
        <v>0</v>
      </c>
      <c r="CQ25" s="43">
        <v>0</v>
      </c>
      <c r="CR25" s="43">
        <v>0</v>
      </c>
      <c r="CS25" s="43">
        <v>0</v>
      </c>
      <c r="CT25" s="44">
        <v>20000</v>
      </c>
      <c r="CU25" s="43">
        <v>0</v>
      </c>
      <c r="CV25" s="43">
        <v>0</v>
      </c>
      <c r="CW25" s="43">
        <v>0</v>
      </c>
      <c r="CX25" s="43">
        <v>0</v>
      </c>
      <c r="CY25" s="43">
        <v>0</v>
      </c>
      <c r="CZ25" s="43">
        <v>0</v>
      </c>
      <c r="DA25" s="43">
        <v>0</v>
      </c>
      <c r="DB25" s="43">
        <v>0</v>
      </c>
      <c r="DC25" s="43">
        <v>0</v>
      </c>
      <c r="DD25" s="43">
        <v>15000</v>
      </c>
      <c r="DE25" s="43">
        <v>0</v>
      </c>
      <c r="DF25" s="43">
        <v>0</v>
      </c>
      <c r="DG25" s="43">
        <v>0</v>
      </c>
      <c r="DH25" s="43">
        <v>0</v>
      </c>
      <c r="DI25" s="43">
        <v>0</v>
      </c>
      <c r="DJ25" s="44">
        <v>15000</v>
      </c>
      <c r="DK25" s="45">
        <f t="shared" si="0"/>
        <v>201379.39765</v>
      </c>
      <c r="DL25" s="80">
        <f t="shared" si="1"/>
        <v>201379397.65000001</v>
      </c>
    </row>
    <row r="26" spans="1:116" s="2" customFormat="1" ht="90" x14ac:dyDescent="0.25">
      <c r="A26" s="1"/>
      <c r="B26" s="40" t="s">
        <v>232</v>
      </c>
      <c r="C26" s="41" t="s">
        <v>1445</v>
      </c>
      <c r="D26" s="30" t="s">
        <v>1449</v>
      </c>
      <c r="E26" s="30" t="s">
        <v>233</v>
      </c>
      <c r="F26" s="30" t="s">
        <v>1451</v>
      </c>
      <c r="G26" s="30" t="s">
        <v>2280</v>
      </c>
      <c r="H26" s="41" t="s">
        <v>250</v>
      </c>
      <c r="I26" s="41">
        <v>120.06</v>
      </c>
      <c r="J26" s="41" t="s">
        <v>1307</v>
      </c>
      <c r="K26" s="41">
        <v>2019</v>
      </c>
      <c r="L26" s="41">
        <v>120.06</v>
      </c>
      <c r="M26" s="42">
        <v>120.06</v>
      </c>
      <c r="N26" s="42">
        <v>120.06</v>
      </c>
      <c r="O26" s="42">
        <v>120.06</v>
      </c>
      <c r="P26" s="42">
        <v>120.06</v>
      </c>
      <c r="Q26" s="42" t="s">
        <v>130</v>
      </c>
      <c r="R26" s="41" t="s">
        <v>101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 t="s">
        <v>233</v>
      </c>
      <c r="AI26" s="52" t="s">
        <v>1461</v>
      </c>
      <c r="AJ26" s="40">
        <v>2201</v>
      </c>
      <c r="AK26" s="17" t="s">
        <v>1519</v>
      </c>
      <c r="AL26" s="17" t="s">
        <v>257</v>
      </c>
      <c r="AM26" s="42" t="s">
        <v>2502</v>
      </c>
      <c r="AN26" s="42" t="s">
        <v>2503</v>
      </c>
      <c r="AO26" s="42" t="s">
        <v>2504</v>
      </c>
      <c r="AP26" s="41">
        <v>1</v>
      </c>
      <c r="AQ26" s="41">
        <v>1</v>
      </c>
      <c r="AR26" s="42" t="s">
        <v>130</v>
      </c>
      <c r="AS26" s="42" t="s">
        <v>232</v>
      </c>
      <c r="AT26" s="42">
        <v>1</v>
      </c>
      <c r="AU26" s="42">
        <v>1</v>
      </c>
      <c r="AV26" s="42">
        <v>1</v>
      </c>
      <c r="AW26" s="42">
        <v>1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28000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4">
        <v>28000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0</v>
      </c>
      <c r="BX26" s="43">
        <v>30000</v>
      </c>
      <c r="BY26" s="43">
        <v>0</v>
      </c>
      <c r="BZ26" s="43">
        <v>0</v>
      </c>
      <c r="CA26" s="43">
        <v>0</v>
      </c>
      <c r="CB26" s="43">
        <v>0</v>
      </c>
      <c r="CC26" s="43">
        <v>0</v>
      </c>
      <c r="CD26" s="44">
        <v>30000</v>
      </c>
      <c r="CE26" s="43">
        <v>0</v>
      </c>
      <c r="CF26" s="43">
        <v>0</v>
      </c>
      <c r="CG26" s="43">
        <v>0</v>
      </c>
      <c r="CH26" s="43">
        <v>0</v>
      </c>
      <c r="CI26" s="43">
        <v>0</v>
      </c>
      <c r="CJ26" s="43">
        <v>0</v>
      </c>
      <c r="CK26" s="43">
        <v>0</v>
      </c>
      <c r="CL26" s="43">
        <v>0</v>
      </c>
      <c r="CM26" s="43">
        <v>0</v>
      </c>
      <c r="CN26" s="43">
        <v>21000</v>
      </c>
      <c r="CO26" s="43">
        <v>0</v>
      </c>
      <c r="CP26" s="43">
        <v>0</v>
      </c>
      <c r="CQ26" s="43">
        <v>0</v>
      </c>
      <c r="CR26" s="43">
        <v>0</v>
      </c>
      <c r="CS26" s="43">
        <v>0</v>
      </c>
      <c r="CT26" s="44">
        <v>21000</v>
      </c>
      <c r="CU26" s="43">
        <v>0</v>
      </c>
      <c r="CV26" s="43">
        <v>0</v>
      </c>
      <c r="CW26" s="43">
        <v>0</v>
      </c>
      <c r="CX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0</v>
      </c>
      <c r="DD26" s="43">
        <v>15000</v>
      </c>
      <c r="DE26" s="43">
        <v>0</v>
      </c>
      <c r="DF26" s="43">
        <v>0</v>
      </c>
      <c r="DG26" s="43">
        <v>0</v>
      </c>
      <c r="DH26" s="43">
        <v>0</v>
      </c>
      <c r="DI26" s="43">
        <v>0</v>
      </c>
      <c r="DJ26" s="44">
        <v>15000</v>
      </c>
      <c r="DK26" s="45">
        <f t="shared" si="0"/>
        <v>94000</v>
      </c>
      <c r="DL26" s="80">
        <f t="shared" si="1"/>
        <v>94000000</v>
      </c>
    </row>
    <row r="27" spans="1:116" s="2" customFormat="1" ht="120" x14ac:dyDescent="0.25">
      <c r="A27" s="1"/>
      <c r="B27" s="40" t="s">
        <v>232</v>
      </c>
      <c r="C27" s="41" t="s">
        <v>1445</v>
      </c>
      <c r="D27" s="30" t="s">
        <v>1449</v>
      </c>
      <c r="E27" s="30" t="s">
        <v>233</v>
      </c>
      <c r="F27" s="30" t="s">
        <v>1451</v>
      </c>
      <c r="G27" s="30" t="s">
        <v>2281</v>
      </c>
      <c r="H27" s="41" t="s">
        <v>258</v>
      </c>
      <c r="I27" s="41">
        <v>112.72</v>
      </c>
      <c r="J27" s="41" t="s">
        <v>1307</v>
      </c>
      <c r="K27" s="41">
        <v>2019</v>
      </c>
      <c r="L27" s="41">
        <v>112.72</v>
      </c>
      <c r="M27" s="42">
        <v>112.72</v>
      </c>
      <c r="N27" s="42">
        <v>112.72</v>
      </c>
      <c r="O27" s="42">
        <v>112.72</v>
      </c>
      <c r="P27" s="42">
        <v>112.72</v>
      </c>
      <c r="Q27" s="42" t="s">
        <v>130</v>
      </c>
      <c r="R27" s="41" t="s">
        <v>101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 t="s">
        <v>233</v>
      </c>
      <c r="AI27" s="52" t="s">
        <v>1461</v>
      </c>
      <c r="AJ27" s="40">
        <v>2201</v>
      </c>
      <c r="AK27" s="17" t="s">
        <v>1520</v>
      </c>
      <c r="AL27" s="17" t="s">
        <v>259</v>
      </c>
      <c r="AM27" s="42" t="s">
        <v>2492</v>
      </c>
      <c r="AN27" s="42">
        <v>2201059</v>
      </c>
      <c r="AO27" s="42" t="s">
        <v>2493</v>
      </c>
      <c r="AP27" s="41">
        <v>20</v>
      </c>
      <c r="AQ27" s="41">
        <v>25</v>
      </c>
      <c r="AR27" s="42" t="s">
        <v>130</v>
      </c>
      <c r="AS27" s="42" t="s">
        <v>232</v>
      </c>
      <c r="AT27" s="42">
        <v>25</v>
      </c>
      <c r="AU27" s="42">
        <v>25</v>
      </c>
      <c r="AV27" s="42">
        <v>25</v>
      </c>
      <c r="AW27" s="42">
        <v>25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30000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4">
        <v>30000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0</v>
      </c>
      <c r="BX27" s="43">
        <v>18000</v>
      </c>
      <c r="BY27" s="43">
        <v>0</v>
      </c>
      <c r="BZ27" s="43">
        <v>0</v>
      </c>
      <c r="CA27" s="43">
        <v>0</v>
      </c>
      <c r="CB27" s="43">
        <v>0</v>
      </c>
      <c r="CC27" s="43">
        <v>0</v>
      </c>
      <c r="CD27" s="44">
        <v>18000</v>
      </c>
      <c r="CE27" s="43">
        <v>0</v>
      </c>
      <c r="CF27" s="43">
        <v>0</v>
      </c>
      <c r="CG27" s="43">
        <v>0</v>
      </c>
      <c r="CH27" s="43">
        <v>0</v>
      </c>
      <c r="CI27" s="43">
        <v>0</v>
      </c>
      <c r="CJ27" s="43">
        <v>0</v>
      </c>
      <c r="CK27" s="43">
        <v>0</v>
      </c>
      <c r="CL27" s="43">
        <v>0</v>
      </c>
      <c r="CM27" s="43">
        <v>0</v>
      </c>
      <c r="CN27" s="43">
        <v>18000</v>
      </c>
      <c r="CO27" s="43">
        <v>0</v>
      </c>
      <c r="CP27" s="43">
        <v>0</v>
      </c>
      <c r="CQ27" s="43">
        <v>0</v>
      </c>
      <c r="CR27" s="43">
        <v>0</v>
      </c>
      <c r="CS27" s="43">
        <v>0</v>
      </c>
      <c r="CT27" s="44">
        <v>18000</v>
      </c>
      <c r="CU27" s="43">
        <v>0</v>
      </c>
      <c r="CV27" s="43">
        <v>0</v>
      </c>
      <c r="CW27" s="43">
        <v>0</v>
      </c>
      <c r="CX27" s="43">
        <v>0</v>
      </c>
      <c r="CY27" s="43">
        <v>0</v>
      </c>
      <c r="CZ27" s="43">
        <v>0</v>
      </c>
      <c r="DA27" s="43">
        <v>0</v>
      </c>
      <c r="DB27" s="43">
        <v>0</v>
      </c>
      <c r="DC27" s="43">
        <v>0</v>
      </c>
      <c r="DD27" s="43">
        <v>22000</v>
      </c>
      <c r="DE27" s="43">
        <v>0</v>
      </c>
      <c r="DF27" s="43">
        <v>0</v>
      </c>
      <c r="DG27" s="43">
        <v>0</v>
      </c>
      <c r="DH27" s="43">
        <v>0</v>
      </c>
      <c r="DI27" s="43">
        <v>0</v>
      </c>
      <c r="DJ27" s="44">
        <v>22000</v>
      </c>
      <c r="DK27" s="45">
        <f t="shared" si="0"/>
        <v>88000</v>
      </c>
      <c r="DL27" s="80">
        <f t="shared" si="1"/>
        <v>88000000</v>
      </c>
    </row>
    <row r="28" spans="1:116" s="2" customFormat="1" ht="90" x14ac:dyDescent="0.25">
      <c r="A28" s="1"/>
      <c r="B28" s="40" t="s">
        <v>232</v>
      </c>
      <c r="C28" s="41" t="s">
        <v>1445</v>
      </c>
      <c r="D28" s="30" t="s">
        <v>1449</v>
      </c>
      <c r="E28" s="30" t="s">
        <v>233</v>
      </c>
      <c r="F28" s="30" t="s">
        <v>1451</v>
      </c>
      <c r="G28" s="30" t="s">
        <v>2282</v>
      </c>
      <c r="H28" s="41" t="s">
        <v>260</v>
      </c>
      <c r="I28" s="41">
        <v>95.2</v>
      </c>
      <c r="J28" s="41" t="s">
        <v>1307</v>
      </c>
      <c r="K28" s="41">
        <v>2019</v>
      </c>
      <c r="L28" s="41">
        <v>95.2</v>
      </c>
      <c r="M28" s="42">
        <v>95.2</v>
      </c>
      <c r="N28" s="42">
        <v>95.2</v>
      </c>
      <c r="O28" s="42">
        <v>95.2</v>
      </c>
      <c r="P28" s="42">
        <v>95.2</v>
      </c>
      <c r="Q28" s="42" t="s">
        <v>130</v>
      </c>
      <c r="R28" s="41" t="s">
        <v>101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 t="s">
        <v>233</v>
      </c>
      <c r="AI28" s="52" t="s">
        <v>1461</v>
      </c>
      <c r="AJ28" s="40">
        <v>2201</v>
      </c>
      <c r="AK28" s="17" t="s">
        <v>1521</v>
      </c>
      <c r="AL28" s="17" t="s">
        <v>261</v>
      </c>
      <c r="AM28" s="42" t="s">
        <v>2502</v>
      </c>
      <c r="AN28" s="42" t="s">
        <v>2503</v>
      </c>
      <c r="AO28" s="42" t="s">
        <v>2504</v>
      </c>
      <c r="AP28" s="41">
        <v>3821</v>
      </c>
      <c r="AQ28" s="41">
        <v>3821</v>
      </c>
      <c r="AR28" s="42" t="s">
        <v>130</v>
      </c>
      <c r="AS28" s="42" t="s">
        <v>232</v>
      </c>
      <c r="AT28" s="42">
        <v>3821</v>
      </c>
      <c r="AU28" s="42">
        <v>3821</v>
      </c>
      <c r="AV28" s="42">
        <v>3821</v>
      </c>
      <c r="AW28" s="42">
        <v>3821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28000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4">
        <v>28000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30000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4">
        <v>30000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v>0</v>
      </c>
      <c r="CM28" s="43">
        <v>0</v>
      </c>
      <c r="CN28" s="43">
        <v>24000</v>
      </c>
      <c r="CO28" s="43">
        <v>0</v>
      </c>
      <c r="CP28" s="43">
        <v>0</v>
      </c>
      <c r="CQ28" s="43">
        <v>0</v>
      </c>
      <c r="CR28" s="43">
        <v>0</v>
      </c>
      <c r="CS28" s="43">
        <v>0</v>
      </c>
      <c r="CT28" s="44">
        <v>24000</v>
      </c>
      <c r="CU28" s="43">
        <v>0</v>
      </c>
      <c r="CV28" s="43">
        <v>0</v>
      </c>
      <c r="CW28" s="43">
        <v>0</v>
      </c>
      <c r="CX28" s="43">
        <v>0</v>
      </c>
      <c r="CY28" s="43">
        <v>0</v>
      </c>
      <c r="CZ28" s="43">
        <v>0</v>
      </c>
      <c r="DA28" s="43">
        <v>0</v>
      </c>
      <c r="DB28" s="43">
        <v>0</v>
      </c>
      <c r="DC28" s="43">
        <v>0</v>
      </c>
      <c r="DD28" s="43">
        <v>15000</v>
      </c>
      <c r="DE28" s="43">
        <v>0</v>
      </c>
      <c r="DF28" s="43">
        <v>0</v>
      </c>
      <c r="DG28" s="43">
        <v>0</v>
      </c>
      <c r="DH28" s="43">
        <v>0</v>
      </c>
      <c r="DI28" s="43">
        <v>0</v>
      </c>
      <c r="DJ28" s="44">
        <v>15000</v>
      </c>
      <c r="DK28" s="45">
        <f t="shared" si="0"/>
        <v>97000</v>
      </c>
      <c r="DL28" s="80">
        <f t="shared" si="1"/>
        <v>97000000</v>
      </c>
    </row>
    <row r="29" spans="1:116" s="2" customFormat="1" ht="120" x14ac:dyDescent="0.25">
      <c r="A29" s="1"/>
      <c r="B29" s="40" t="s">
        <v>232</v>
      </c>
      <c r="C29" s="41" t="s">
        <v>1445</v>
      </c>
      <c r="D29" s="30" t="s">
        <v>1449</v>
      </c>
      <c r="E29" s="30" t="s">
        <v>233</v>
      </c>
      <c r="F29" s="30" t="s">
        <v>1451</v>
      </c>
      <c r="G29" s="30" t="s">
        <v>2282</v>
      </c>
      <c r="H29" s="41" t="s">
        <v>260</v>
      </c>
      <c r="I29" s="41">
        <v>95.2</v>
      </c>
      <c r="J29" s="41" t="s">
        <v>1307</v>
      </c>
      <c r="K29" s="41">
        <v>2019</v>
      </c>
      <c r="L29" s="41">
        <v>95.2</v>
      </c>
      <c r="M29" s="42">
        <v>95.2</v>
      </c>
      <c r="N29" s="42">
        <v>95.2</v>
      </c>
      <c r="O29" s="42">
        <v>95.2</v>
      </c>
      <c r="P29" s="42">
        <v>95.2</v>
      </c>
      <c r="Q29" s="42" t="s">
        <v>130</v>
      </c>
      <c r="R29" s="41" t="s">
        <v>101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 t="s">
        <v>233</v>
      </c>
      <c r="AI29" s="52" t="s">
        <v>1461</v>
      </c>
      <c r="AJ29" s="40">
        <v>2201</v>
      </c>
      <c r="AK29" s="17" t="s">
        <v>1522</v>
      </c>
      <c r="AL29" s="17" t="s">
        <v>262</v>
      </c>
      <c r="AM29" s="42" t="s">
        <v>2492</v>
      </c>
      <c r="AN29" s="42">
        <v>2201059</v>
      </c>
      <c r="AO29" s="42" t="s">
        <v>2493</v>
      </c>
      <c r="AP29" s="41">
        <v>2</v>
      </c>
      <c r="AQ29" s="41">
        <v>2</v>
      </c>
      <c r="AR29" s="42" t="s">
        <v>130</v>
      </c>
      <c r="AS29" s="42" t="s">
        <v>232</v>
      </c>
      <c r="AT29" s="42">
        <v>2</v>
      </c>
      <c r="AU29" s="42">
        <v>2</v>
      </c>
      <c r="AV29" s="42">
        <v>2</v>
      </c>
      <c r="AW29" s="42">
        <v>2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28000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4">
        <v>28000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30000</v>
      </c>
      <c r="BY29" s="43">
        <v>0</v>
      </c>
      <c r="BZ29" s="43">
        <v>0</v>
      </c>
      <c r="CA29" s="43">
        <v>0</v>
      </c>
      <c r="CB29" s="43">
        <v>0</v>
      </c>
      <c r="CC29" s="43">
        <v>0</v>
      </c>
      <c r="CD29" s="44">
        <v>30000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24000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4">
        <v>24000</v>
      </c>
      <c r="CU29" s="43">
        <v>0</v>
      </c>
      <c r="CV29" s="43">
        <v>0</v>
      </c>
      <c r="CW29" s="43">
        <v>0</v>
      </c>
      <c r="CX29" s="43">
        <v>0</v>
      </c>
      <c r="CY29" s="43">
        <v>0</v>
      </c>
      <c r="CZ29" s="43">
        <v>0</v>
      </c>
      <c r="DA29" s="43">
        <v>0</v>
      </c>
      <c r="DB29" s="43">
        <v>0</v>
      </c>
      <c r="DC29" s="43">
        <v>0</v>
      </c>
      <c r="DD29" s="43">
        <v>15000</v>
      </c>
      <c r="DE29" s="43">
        <v>0</v>
      </c>
      <c r="DF29" s="43">
        <v>0</v>
      </c>
      <c r="DG29" s="43">
        <v>0</v>
      </c>
      <c r="DH29" s="43">
        <v>0</v>
      </c>
      <c r="DI29" s="43">
        <v>0</v>
      </c>
      <c r="DJ29" s="44">
        <v>15000</v>
      </c>
      <c r="DK29" s="45">
        <f t="shared" si="0"/>
        <v>97000</v>
      </c>
      <c r="DL29" s="80">
        <f t="shared" si="1"/>
        <v>97000000</v>
      </c>
    </row>
    <row r="30" spans="1:116" s="2" customFormat="1" ht="120" x14ac:dyDescent="0.25">
      <c r="A30" s="1"/>
      <c r="B30" s="40" t="s">
        <v>232</v>
      </c>
      <c r="C30" s="41" t="s">
        <v>1445</v>
      </c>
      <c r="D30" s="30" t="s">
        <v>1449</v>
      </c>
      <c r="E30" s="30" t="s">
        <v>233</v>
      </c>
      <c r="F30" s="30" t="s">
        <v>1451</v>
      </c>
      <c r="G30" s="30" t="s">
        <v>2282</v>
      </c>
      <c r="H30" s="41" t="s">
        <v>260</v>
      </c>
      <c r="I30" s="41">
        <v>95.2</v>
      </c>
      <c r="J30" s="41" t="s">
        <v>1307</v>
      </c>
      <c r="K30" s="41">
        <v>2019</v>
      </c>
      <c r="L30" s="41">
        <v>95.2</v>
      </c>
      <c r="M30" s="42">
        <v>95.2</v>
      </c>
      <c r="N30" s="42">
        <v>95.2</v>
      </c>
      <c r="O30" s="42">
        <v>95.2</v>
      </c>
      <c r="P30" s="42">
        <v>95.2</v>
      </c>
      <c r="Q30" s="42" t="s">
        <v>130</v>
      </c>
      <c r="R30" s="41" t="s">
        <v>101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 t="s">
        <v>233</v>
      </c>
      <c r="AI30" s="52" t="s">
        <v>1461</v>
      </c>
      <c r="AJ30" s="40">
        <v>2201</v>
      </c>
      <c r="AK30" s="17" t="s">
        <v>1523</v>
      </c>
      <c r="AL30" s="17" t="s">
        <v>263</v>
      </c>
      <c r="AM30" s="42" t="s">
        <v>2492</v>
      </c>
      <c r="AN30" s="42">
        <v>2201059</v>
      </c>
      <c r="AO30" s="42" t="s">
        <v>2493</v>
      </c>
      <c r="AP30" s="41">
        <v>17</v>
      </c>
      <c r="AQ30" s="41">
        <v>17</v>
      </c>
      <c r="AR30" s="42" t="s">
        <v>130</v>
      </c>
      <c r="AS30" s="42" t="s">
        <v>232</v>
      </c>
      <c r="AT30" s="42">
        <v>17</v>
      </c>
      <c r="AU30" s="42">
        <v>17</v>
      </c>
      <c r="AV30" s="42">
        <v>17</v>
      </c>
      <c r="AW30" s="42">
        <v>17</v>
      </c>
      <c r="AX30" s="43">
        <v>0</v>
      </c>
      <c r="AY30" s="43">
        <v>0</v>
      </c>
      <c r="AZ30" s="43">
        <v>0</v>
      </c>
      <c r="BA30" s="43">
        <v>1920000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150000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4">
        <v>2070000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1000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4">
        <v>1000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4">
        <v>0</v>
      </c>
      <c r="CU30" s="43">
        <v>0</v>
      </c>
      <c r="CV30" s="43">
        <v>0</v>
      </c>
      <c r="CW30" s="43">
        <v>0</v>
      </c>
      <c r="CX30" s="43">
        <v>0</v>
      </c>
      <c r="CY30" s="43">
        <v>0</v>
      </c>
      <c r="CZ30" s="43">
        <v>0</v>
      </c>
      <c r="DA30" s="43">
        <v>0</v>
      </c>
      <c r="DB30" s="43">
        <v>0</v>
      </c>
      <c r="DC30" s="43">
        <v>0</v>
      </c>
      <c r="DD30" s="43">
        <v>1000</v>
      </c>
      <c r="DE30" s="43">
        <v>0</v>
      </c>
      <c r="DF30" s="43">
        <v>0</v>
      </c>
      <c r="DG30" s="43">
        <v>0</v>
      </c>
      <c r="DH30" s="43">
        <v>0</v>
      </c>
      <c r="DI30" s="43">
        <v>0</v>
      </c>
      <c r="DJ30" s="44">
        <v>1000</v>
      </c>
      <c r="DK30" s="45">
        <f t="shared" si="0"/>
        <v>2072000</v>
      </c>
      <c r="DL30" s="80">
        <f t="shared" si="1"/>
        <v>2072000000</v>
      </c>
    </row>
    <row r="31" spans="1:116" s="2" customFormat="1" ht="75" x14ac:dyDescent="0.25">
      <c r="A31" s="1"/>
      <c r="B31" s="40" t="s">
        <v>232</v>
      </c>
      <c r="C31" s="41" t="s">
        <v>1445</v>
      </c>
      <c r="D31" s="30" t="s">
        <v>1449</v>
      </c>
      <c r="E31" s="30" t="s">
        <v>233</v>
      </c>
      <c r="F31" s="30" t="s">
        <v>1451</v>
      </c>
      <c r="G31" s="30" t="s">
        <v>2282</v>
      </c>
      <c r="H31" s="41" t="s">
        <v>260</v>
      </c>
      <c r="I31" s="41">
        <v>95.2</v>
      </c>
      <c r="J31" s="41" t="s">
        <v>1307</v>
      </c>
      <c r="K31" s="41">
        <v>2019</v>
      </c>
      <c r="L31" s="41">
        <v>95.2</v>
      </c>
      <c r="M31" s="42">
        <v>95.2</v>
      </c>
      <c r="N31" s="42">
        <v>95.2</v>
      </c>
      <c r="O31" s="42">
        <v>95.2</v>
      </c>
      <c r="P31" s="42">
        <v>95.2</v>
      </c>
      <c r="Q31" s="42" t="s">
        <v>130</v>
      </c>
      <c r="R31" s="41" t="s">
        <v>101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 t="s">
        <v>233</v>
      </c>
      <c r="AI31" s="52" t="s">
        <v>1461</v>
      </c>
      <c r="AJ31" s="40">
        <v>2201</v>
      </c>
      <c r="AK31" s="17" t="s">
        <v>1524</v>
      </c>
      <c r="AL31" s="17" t="s">
        <v>264</v>
      </c>
      <c r="AM31" s="42" t="s">
        <v>2505</v>
      </c>
      <c r="AN31" s="42" t="s">
        <v>2506</v>
      </c>
      <c r="AO31" s="42" t="s">
        <v>2507</v>
      </c>
      <c r="AP31" s="41">
        <v>2619</v>
      </c>
      <c r="AQ31" s="41">
        <v>2650</v>
      </c>
      <c r="AR31" s="42" t="s">
        <v>132</v>
      </c>
      <c r="AS31" s="42" t="s">
        <v>232</v>
      </c>
      <c r="AT31" s="42">
        <v>2650</v>
      </c>
      <c r="AU31" s="42">
        <v>2650</v>
      </c>
      <c r="AV31" s="42">
        <v>2650</v>
      </c>
      <c r="AW31" s="42">
        <v>2650</v>
      </c>
      <c r="AX31" s="43">
        <v>0</v>
      </c>
      <c r="AY31" s="43">
        <v>0</v>
      </c>
      <c r="AZ31" s="43">
        <v>0</v>
      </c>
      <c r="BA31" s="43">
        <v>1700000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1000</v>
      </c>
      <c r="BI31" s="43">
        <v>0</v>
      </c>
      <c r="BJ31" s="43">
        <v>500000</v>
      </c>
      <c r="BK31" s="43">
        <v>0</v>
      </c>
      <c r="BL31" s="43">
        <v>0</v>
      </c>
      <c r="BM31" s="43">
        <v>0</v>
      </c>
      <c r="BN31" s="44">
        <v>2201000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1000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4">
        <v>1000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4">
        <v>0</v>
      </c>
      <c r="CU31" s="43">
        <v>0</v>
      </c>
      <c r="CV31" s="43">
        <v>0</v>
      </c>
      <c r="CW31" s="43">
        <v>0</v>
      </c>
      <c r="CX31" s="43">
        <v>0</v>
      </c>
      <c r="CY31" s="43">
        <v>0</v>
      </c>
      <c r="CZ31" s="43">
        <v>0</v>
      </c>
      <c r="DA31" s="43">
        <v>0</v>
      </c>
      <c r="DB31" s="43">
        <v>0</v>
      </c>
      <c r="DC31" s="43">
        <v>0</v>
      </c>
      <c r="DD31" s="43">
        <v>1000</v>
      </c>
      <c r="DE31" s="43">
        <v>0</v>
      </c>
      <c r="DF31" s="43">
        <v>0</v>
      </c>
      <c r="DG31" s="43">
        <v>0</v>
      </c>
      <c r="DH31" s="43">
        <v>0</v>
      </c>
      <c r="DI31" s="43">
        <v>0</v>
      </c>
      <c r="DJ31" s="44">
        <v>1000</v>
      </c>
      <c r="DK31" s="45">
        <f t="shared" si="0"/>
        <v>2203000</v>
      </c>
      <c r="DL31" s="80">
        <f t="shared" si="1"/>
        <v>2203000000</v>
      </c>
    </row>
    <row r="32" spans="1:116" s="2" customFormat="1" ht="120" x14ac:dyDescent="0.25">
      <c r="A32" s="1"/>
      <c r="B32" s="40" t="s">
        <v>232</v>
      </c>
      <c r="C32" s="41" t="s">
        <v>1445</v>
      </c>
      <c r="D32" s="30" t="s">
        <v>1449</v>
      </c>
      <c r="E32" s="30" t="s">
        <v>233</v>
      </c>
      <c r="F32" s="30" t="s">
        <v>1451</v>
      </c>
      <c r="G32" s="30" t="s">
        <v>2282</v>
      </c>
      <c r="H32" s="41" t="s">
        <v>260</v>
      </c>
      <c r="I32" s="41">
        <v>95.2</v>
      </c>
      <c r="J32" s="41" t="s">
        <v>1307</v>
      </c>
      <c r="K32" s="41">
        <v>2019</v>
      </c>
      <c r="L32" s="41">
        <v>95.2</v>
      </c>
      <c r="M32" s="42">
        <v>95.2</v>
      </c>
      <c r="N32" s="42">
        <v>95.2</v>
      </c>
      <c r="O32" s="42">
        <v>95.2</v>
      </c>
      <c r="P32" s="42">
        <v>95.2</v>
      </c>
      <c r="Q32" s="42" t="s">
        <v>130</v>
      </c>
      <c r="R32" s="41" t="s">
        <v>101</v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 t="s">
        <v>233</v>
      </c>
      <c r="AI32" s="52" t="s">
        <v>1461</v>
      </c>
      <c r="AJ32" s="40">
        <v>2201</v>
      </c>
      <c r="AK32" s="17" t="s">
        <v>1525</v>
      </c>
      <c r="AL32" s="17" t="s">
        <v>265</v>
      </c>
      <c r="AM32" s="42" t="s">
        <v>2492</v>
      </c>
      <c r="AN32" s="42">
        <v>2201059</v>
      </c>
      <c r="AO32" s="42" t="s">
        <v>2493</v>
      </c>
      <c r="AP32" s="41">
        <v>2679</v>
      </c>
      <c r="AQ32" s="41">
        <v>2679</v>
      </c>
      <c r="AR32" s="42" t="s">
        <v>130</v>
      </c>
      <c r="AS32" s="42" t="s">
        <v>232</v>
      </c>
      <c r="AT32" s="42">
        <v>2679</v>
      </c>
      <c r="AU32" s="42">
        <v>2679</v>
      </c>
      <c r="AV32" s="42">
        <v>2679</v>
      </c>
      <c r="AW32" s="42">
        <v>2679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1588919.415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4">
        <v>1588919.415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1644531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4">
        <v>1644531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1702090.1789088747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4">
        <v>1702090.1789088747</v>
      </c>
      <c r="CU32" s="43">
        <v>0</v>
      </c>
      <c r="CV32" s="43">
        <v>0</v>
      </c>
      <c r="CW32" s="43">
        <v>0</v>
      </c>
      <c r="CX32" s="43">
        <v>0</v>
      </c>
      <c r="CY32" s="43">
        <v>0</v>
      </c>
      <c r="CZ32" s="43">
        <v>0</v>
      </c>
      <c r="DA32" s="43">
        <v>0</v>
      </c>
      <c r="DB32" s="43">
        <v>0</v>
      </c>
      <c r="DC32" s="43">
        <v>0</v>
      </c>
      <c r="DD32" s="43">
        <v>1761663.3351706853</v>
      </c>
      <c r="DE32" s="43">
        <v>0</v>
      </c>
      <c r="DF32" s="43">
        <v>0</v>
      </c>
      <c r="DG32" s="43">
        <v>0</v>
      </c>
      <c r="DH32" s="43">
        <v>0</v>
      </c>
      <c r="DI32" s="43">
        <v>0</v>
      </c>
      <c r="DJ32" s="44">
        <v>1761663.3351706853</v>
      </c>
      <c r="DK32" s="45">
        <f t="shared" si="0"/>
        <v>6697203.9290795596</v>
      </c>
      <c r="DL32" s="80">
        <f t="shared" si="1"/>
        <v>6697203929.0795593</v>
      </c>
    </row>
    <row r="33" spans="1:116" s="2" customFormat="1" ht="150" x14ac:dyDescent="0.25">
      <c r="A33" s="1"/>
      <c r="B33" s="40" t="s">
        <v>232</v>
      </c>
      <c r="C33" s="41" t="s">
        <v>1445</v>
      </c>
      <c r="D33" s="30" t="s">
        <v>1449</v>
      </c>
      <c r="E33" s="30" t="s">
        <v>233</v>
      </c>
      <c r="F33" s="30" t="s">
        <v>1451</v>
      </c>
      <c r="G33" s="30" t="s">
        <v>2282</v>
      </c>
      <c r="H33" s="41" t="s">
        <v>260</v>
      </c>
      <c r="I33" s="41">
        <v>95.2</v>
      </c>
      <c r="J33" s="41" t="s">
        <v>1307</v>
      </c>
      <c r="K33" s="41">
        <v>2019</v>
      </c>
      <c r="L33" s="41">
        <v>95.2</v>
      </c>
      <c r="M33" s="42">
        <v>95.2</v>
      </c>
      <c r="N33" s="42">
        <v>95.2</v>
      </c>
      <c r="O33" s="42">
        <v>95.2</v>
      </c>
      <c r="P33" s="42">
        <v>95.2</v>
      </c>
      <c r="Q33" s="42" t="s">
        <v>130</v>
      </c>
      <c r="R33" s="41" t="s">
        <v>101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 t="s">
        <v>233</v>
      </c>
      <c r="AI33" s="52" t="s">
        <v>1461</v>
      </c>
      <c r="AJ33" s="40">
        <v>2201</v>
      </c>
      <c r="AK33" s="17" t="s">
        <v>1526</v>
      </c>
      <c r="AL33" s="17" t="s">
        <v>266</v>
      </c>
      <c r="AM33" s="42" t="s">
        <v>2508</v>
      </c>
      <c r="AN33" s="42" t="s">
        <v>2509</v>
      </c>
      <c r="AO33" s="42" t="s">
        <v>2510</v>
      </c>
      <c r="AP33" s="41">
        <v>1</v>
      </c>
      <c r="AQ33" s="41">
        <v>1</v>
      </c>
      <c r="AR33" s="42" t="s">
        <v>130</v>
      </c>
      <c r="AS33" s="42" t="s">
        <v>232</v>
      </c>
      <c r="AT33" s="42">
        <v>1</v>
      </c>
      <c r="AU33" s="42">
        <v>1</v>
      </c>
      <c r="AV33" s="42">
        <v>1</v>
      </c>
      <c r="AW33" s="42">
        <v>1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48000</v>
      </c>
      <c r="BI33" s="43">
        <v>0</v>
      </c>
      <c r="BJ33" s="43">
        <v>52000</v>
      </c>
      <c r="BK33" s="43">
        <v>0</v>
      </c>
      <c r="BL33" s="43">
        <v>0</v>
      </c>
      <c r="BM33" s="43">
        <v>0</v>
      </c>
      <c r="BN33" s="44">
        <v>100000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49680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4">
        <v>49680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v>0</v>
      </c>
      <c r="CM33" s="43">
        <v>0</v>
      </c>
      <c r="CN33" s="43">
        <v>51418.799999999988</v>
      </c>
      <c r="CO33" s="43">
        <v>0</v>
      </c>
      <c r="CP33" s="43">
        <v>0</v>
      </c>
      <c r="CQ33" s="43">
        <v>0</v>
      </c>
      <c r="CR33" s="43">
        <v>0</v>
      </c>
      <c r="CS33" s="43">
        <v>0</v>
      </c>
      <c r="CT33" s="44">
        <v>51418.799999999988</v>
      </c>
      <c r="CU33" s="43">
        <v>0</v>
      </c>
      <c r="CV33" s="43">
        <v>0</v>
      </c>
      <c r="CW33" s="43">
        <v>0</v>
      </c>
      <c r="CX33" s="43">
        <v>0</v>
      </c>
      <c r="CY33" s="43">
        <v>0</v>
      </c>
      <c r="CZ33" s="43">
        <v>0</v>
      </c>
      <c r="DA33" s="43">
        <v>0</v>
      </c>
      <c r="DB33" s="43">
        <v>0</v>
      </c>
      <c r="DC33" s="43">
        <v>0</v>
      </c>
      <c r="DD33" s="43">
        <v>53218.457999999984</v>
      </c>
      <c r="DE33" s="43">
        <v>0</v>
      </c>
      <c r="DF33" s="43">
        <v>0</v>
      </c>
      <c r="DG33" s="43">
        <v>0</v>
      </c>
      <c r="DH33" s="43">
        <v>0</v>
      </c>
      <c r="DI33" s="43">
        <v>0</v>
      </c>
      <c r="DJ33" s="44">
        <v>53218.457999999984</v>
      </c>
      <c r="DK33" s="45">
        <f t="shared" si="0"/>
        <v>254317.25799999997</v>
      </c>
      <c r="DL33" s="80">
        <f t="shared" si="1"/>
        <v>254317257.99999997</v>
      </c>
    </row>
    <row r="34" spans="1:116" s="2" customFormat="1" ht="120" x14ac:dyDescent="0.25">
      <c r="A34" s="1"/>
      <c r="B34" s="40" t="s">
        <v>232</v>
      </c>
      <c r="C34" s="41" t="s">
        <v>1445</v>
      </c>
      <c r="D34" s="30" t="s">
        <v>1449</v>
      </c>
      <c r="E34" s="30" t="s">
        <v>233</v>
      </c>
      <c r="F34" s="30" t="s">
        <v>1451</v>
      </c>
      <c r="G34" s="30" t="s">
        <v>2282</v>
      </c>
      <c r="H34" s="41" t="s">
        <v>260</v>
      </c>
      <c r="I34" s="41">
        <v>95.2</v>
      </c>
      <c r="J34" s="41" t="s">
        <v>1307</v>
      </c>
      <c r="K34" s="41">
        <v>2019</v>
      </c>
      <c r="L34" s="41">
        <v>95.2</v>
      </c>
      <c r="M34" s="42">
        <v>95.2</v>
      </c>
      <c r="N34" s="42">
        <v>95.2</v>
      </c>
      <c r="O34" s="42">
        <v>95.2</v>
      </c>
      <c r="P34" s="42">
        <v>95.2</v>
      </c>
      <c r="Q34" s="42" t="s">
        <v>130</v>
      </c>
      <c r="R34" s="41" t="s">
        <v>101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 t="s">
        <v>233</v>
      </c>
      <c r="AI34" s="52" t="s">
        <v>1461</v>
      </c>
      <c r="AJ34" s="40">
        <v>2201</v>
      </c>
      <c r="AK34" s="17" t="s">
        <v>1527</v>
      </c>
      <c r="AL34" s="17" t="s">
        <v>267</v>
      </c>
      <c r="AM34" s="42" t="s">
        <v>2492</v>
      </c>
      <c r="AN34" s="42">
        <v>2201059</v>
      </c>
      <c r="AO34" s="42" t="s">
        <v>2493</v>
      </c>
      <c r="AP34" s="41">
        <v>3359</v>
      </c>
      <c r="AQ34" s="41">
        <v>2240</v>
      </c>
      <c r="AR34" s="42" t="s">
        <v>131</v>
      </c>
      <c r="AS34" s="42" t="s">
        <v>232</v>
      </c>
      <c r="AT34" s="42">
        <v>3079</v>
      </c>
      <c r="AU34" s="42">
        <v>2800</v>
      </c>
      <c r="AV34" s="42">
        <v>2520</v>
      </c>
      <c r="AW34" s="42">
        <v>2240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28000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4">
        <v>28000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30000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4">
        <v>30000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  <c r="CM34" s="43">
        <v>0</v>
      </c>
      <c r="CN34" s="43">
        <v>24000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4">
        <v>24000</v>
      </c>
      <c r="CU34" s="43">
        <v>0</v>
      </c>
      <c r="CV34" s="43">
        <v>0</v>
      </c>
      <c r="CW34" s="43">
        <v>0</v>
      </c>
      <c r="CX34" s="43">
        <v>0</v>
      </c>
      <c r="CY34" s="43">
        <v>0</v>
      </c>
      <c r="CZ34" s="43">
        <v>0</v>
      </c>
      <c r="DA34" s="43">
        <v>0</v>
      </c>
      <c r="DB34" s="43">
        <v>0</v>
      </c>
      <c r="DC34" s="43">
        <v>0</v>
      </c>
      <c r="DD34" s="43">
        <v>14000</v>
      </c>
      <c r="DE34" s="43">
        <v>0</v>
      </c>
      <c r="DF34" s="43">
        <v>0</v>
      </c>
      <c r="DG34" s="43">
        <v>0</v>
      </c>
      <c r="DH34" s="43">
        <v>0</v>
      </c>
      <c r="DI34" s="43">
        <v>0</v>
      </c>
      <c r="DJ34" s="44">
        <v>14000</v>
      </c>
      <c r="DK34" s="45">
        <f t="shared" si="0"/>
        <v>96000</v>
      </c>
      <c r="DL34" s="80">
        <f t="shared" si="1"/>
        <v>96000000</v>
      </c>
    </row>
    <row r="35" spans="1:116" s="11" customFormat="1" ht="120" x14ac:dyDescent="0.25">
      <c r="B35" s="51" t="s">
        <v>232</v>
      </c>
      <c r="C35" s="52" t="s">
        <v>1445</v>
      </c>
      <c r="D35" s="31" t="s">
        <v>1449</v>
      </c>
      <c r="E35" s="31" t="s">
        <v>233</v>
      </c>
      <c r="F35" s="31" t="s">
        <v>1451</v>
      </c>
      <c r="G35" s="31" t="s">
        <v>2283</v>
      </c>
      <c r="H35" s="52" t="s">
        <v>268</v>
      </c>
      <c r="I35" s="52">
        <v>82.5</v>
      </c>
      <c r="J35" s="52" t="s">
        <v>1307</v>
      </c>
      <c r="K35" s="52">
        <v>2019</v>
      </c>
      <c r="L35" s="52">
        <v>85.76</v>
      </c>
      <c r="M35" s="53">
        <v>83.32</v>
      </c>
      <c r="N35" s="53">
        <v>84.13</v>
      </c>
      <c r="O35" s="53">
        <v>84.95</v>
      </c>
      <c r="P35" s="53">
        <v>85.76</v>
      </c>
      <c r="Q35" s="42" t="s">
        <v>132</v>
      </c>
      <c r="R35" s="52" t="s">
        <v>101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 t="s">
        <v>233</v>
      </c>
      <c r="AI35" s="52" t="s">
        <v>1461</v>
      </c>
      <c r="AJ35" s="51">
        <v>2201</v>
      </c>
      <c r="AK35" s="54" t="s">
        <v>1528</v>
      </c>
      <c r="AL35" s="54" t="s">
        <v>269</v>
      </c>
      <c r="AM35" s="53" t="s">
        <v>2492</v>
      </c>
      <c r="AN35" s="53">
        <v>2201059</v>
      </c>
      <c r="AO35" s="53" t="s">
        <v>2493</v>
      </c>
      <c r="AP35" s="52" t="s">
        <v>1298</v>
      </c>
      <c r="AQ35" s="52">
        <v>49</v>
      </c>
      <c r="AR35" s="42" t="s">
        <v>130</v>
      </c>
      <c r="AS35" s="53" t="s">
        <v>232</v>
      </c>
      <c r="AT35" s="53">
        <v>49</v>
      </c>
      <c r="AU35" s="53">
        <v>49</v>
      </c>
      <c r="AV35" s="53">
        <v>49</v>
      </c>
      <c r="AW35" s="53">
        <v>49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100000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56">
        <v>100000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15000</v>
      </c>
      <c r="BY35" s="55">
        <v>0</v>
      </c>
      <c r="BZ35" s="55">
        <v>0</v>
      </c>
      <c r="CA35" s="55">
        <v>0</v>
      </c>
      <c r="CB35" s="55">
        <v>0</v>
      </c>
      <c r="CC35" s="55">
        <v>0</v>
      </c>
      <c r="CD35" s="56">
        <v>15000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5000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6">
        <v>5000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55">
        <v>0</v>
      </c>
      <c r="DB35" s="55">
        <v>0</v>
      </c>
      <c r="DC35" s="55">
        <v>0</v>
      </c>
      <c r="DD35" s="55">
        <v>50000</v>
      </c>
      <c r="DE35" s="55">
        <v>0</v>
      </c>
      <c r="DF35" s="55">
        <v>0</v>
      </c>
      <c r="DG35" s="55">
        <v>0</v>
      </c>
      <c r="DH35" s="55">
        <v>0</v>
      </c>
      <c r="DI35" s="55">
        <v>0</v>
      </c>
      <c r="DJ35" s="56">
        <v>50000</v>
      </c>
      <c r="DK35" s="57">
        <f t="shared" si="0"/>
        <v>170000</v>
      </c>
      <c r="DL35" s="80">
        <f t="shared" si="1"/>
        <v>170000000</v>
      </c>
    </row>
    <row r="36" spans="1:116" s="2" customFormat="1" ht="120" x14ac:dyDescent="0.25">
      <c r="A36" s="1"/>
      <c r="B36" s="40" t="s">
        <v>232</v>
      </c>
      <c r="C36" s="41" t="s">
        <v>1445</v>
      </c>
      <c r="D36" s="30" t="s">
        <v>1449</v>
      </c>
      <c r="E36" s="30" t="s">
        <v>233</v>
      </c>
      <c r="F36" s="30" t="s">
        <v>1451</v>
      </c>
      <c r="G36" s="30" t="s">
        <v>2283</v>
      </c>
      <c r="H36" s="41" t="s">
        <v>268</v>
      </c>
      <c r="I36" s="41">
        <v>82.5</v>
      </c>
      <c r="J36" s="41" t="s">
        <v>1307</v>
      </c>
      <c r="K36" s="41">
        <v>2019</v>
      </c>
      <c r="L36" s="41">
        <v>85.76</v>
      </c>
      <c r="M36" s="42">
        <v>83.32</v>
      </c>
      <c r="N36" s="42">
        <v>84.13</v>
      </c>
      <c r="O36" s="42">
        <v>84.95</v>
      </c>
      <c r="P36" s="42">
        <v>85.76</v>
      </c>
      <c r="Q36" s="42" t="s">
        <v>132</v>
      </c>
      <c r="R36" s="41" t="s">
        <v>101</v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 t="s">
        <v>233</v>
      </c>
      <c r="AI36" s="52" t="s">
        <v>1461</v>
      </c>
      <c r="AJ36" s="40">
        <v>2201</v>
      </c>
      <c r="AK36" s="17" t="s">
        <v>1529</v>
      </c>
      <c r="AL36" s="17" t="s">
        <v>270</v>
      </c>
      <c r="AM36" s="42" t="s">
        <v>2511</v>
      </c>
      <c r="AN36" s="42" t="s">
        <v>2512</v>
      </c>
      <c r="AO36" s="42" t="s">
        <v>2513</v>
      </c>
      <c r="AP36" s="41" t="s">
        <v>1298</v>
      </c>
      <c r="AQ36" s="41">
        <v>49</v>
      </c>
      <c r="AR36" s="42" t="s">
        <v>132</v>
      </c>
      <c r="AS36" s="42" t="s">
        <v>232</v>
      </c>
      <c r="AT36" s="42">
        <v>15</v>
      </c>
      <c r="AU36" s="42">
        <v>20</v>
      </c>
      <c r="AV36" s="42">
        <v>30</v>
      </c>
      <c r="AW36" s="42">
        <v>49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105014.49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4">
        <v>105014.49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18000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4">
        <v>18000</v>
      </c>
      <c r="CE36" s="43">
        <v>0</v>
      </c>
      <c r="CF36" s="43">
        <v>0</v>
      </c>
      <c r="CG36" s="43"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  <c r="CM36" s="43">
        <v>0</v>
      </c>
      <c r="CN36" s="43">
        <v>5000</v>
      </c>
      <c r="CO36" s="43">
        <v>0</v>
      </c>
      <c r="CP36" s="43">
        <v>0</v>
      </c>
      <c r="CQ36" s="43">
        <v>0</v>
      </c>
      <c r="CR36" s="43">
        <v>0</v>
      </c>
      <c r="CS36" s="43">
        <v>0</v>
      </c>
      <c r="CT36" s="44">
        <v>5000</v>
      </c>
      <c r="CU36" s="43">
        <v>0</v>
      </c>
      <c r="CV36" s="43">
        <v>0</v>
      </c>
      <c r="CW36" s="43">
        <v>0</v>
      </c>
      <c r="CX36" s="43">
        <v>0</v>
      </c>
      <c r="CY36" s="43">
        <v>0</v>
      </c>
      <c r="CZ36" s="43">
        <v>0</v>
      </c>
      <c r="DA36" s="43">
        <v>0</v>
      </c>
      <c r="DB36" s="43">
        <v>0</v>
      </c>
      <c r="DC36" s="43">
        <v>0</v>
      </c>
      <c r="DD36" s="43">
        <v>50000</v>
      </c>
      <c r="DE36" s="43">
        <v>0</v>
      </c>
      <c r="DF36" s="43">
        <v>0</v>
      </c>
      <c r="DG36" s="43">
        <v>0</v>
      </c>
      <c r="DH36" s="43">
        <v>0</v>
      </c>
      <c r="DI36" s="43">
        <v>0</v>
      </c>
      <c r="DJ36" s="44">
        <v>50000</v>
      </c>
      <c r="DK36" s="45">
        <f t="shared" si="0"/>
        <v>178014.49</v>
      </c>
      <c r="DL36" s="80">
        <f t="shared" si="1"/>
        <v>178014490</v>
      </c>
    </row>
    <row r="37" spans="1:116" s="2" customFormat="1" ht="120" x14ac:dyDescent="0.25">
      <c r="A37" s="1"/>
      <c r="B37" s="40" t="s">
        <v>232</v>
      </c>
      <c r="C37" s="41" t="s">
        <v>1445</v>
      </c>
      <c r="D37" s="30" t="s">
        <v>1449</v>
      </c>
      <c r="E37" s="30" t="s">
        <v>233</v>
      </c>
      <c r="F37" s="30" t="s">
        <v>1451</v>
      </c>
      <c r="G37" s="30" t="s">
        <v>2283</v>
      </c>
      <c r="H37" s="41" t="s">
        <v>268</v>
      </c>
      <c r="I37" s="41">
        <v>82.5</v>
      </c>
      <c r="J37" s="41" t="s">
        <v>1307</v>
      </c>
      <c r="K37" s="41">
        <v>2019</v>
      </c>
      <c r="L37" s="41">
        <v>85.76</v>
      </c>
      <c r="M37" s="42">
        <v>83.32</v>
      </c>
      <c r="N37" s="42">
        <v>84.13</v>
      </c>
      <c r="O37" s="42">
        <v>84.95</v>
      </c>
      <c r="P37" s="42">
        <v>85.76</v>
      </c>
      <c r="Q37" s="42" t="s">
        <v>132</v>
      </c>
      <c r="R37" s="41" t="s">
        <v>101</v>
      </c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 t="s">
        <v>233</v>
      </c>
      <c r="AI37" s="52" t="s">
        <v>1461</v>
      </c>
      <c r="AJ37" s="40">
        <v>2201</v>
      </c>
      <c r="AK37" s="17" t="s">
        <v>1530</v>
      </c>
      <c r="AL37" s="17" t="s">
        <v>271</v>
      </c>
      <c r="AM37" s="42" t="s">
        <v>2492</v>
      </c>
      <c r="AN37" s="42">
        <v>2201059</v>
      </c>
      <c r="AO37" s="42" t="s">
        <v>2493</v>
      </c>
      <c r="AP37" s="41">
        <v>8</v>
      </c>
      <c r="AQ37" s="41">
        <v>8</v>
      </c>
      <c r="AR37" s="42" t="s">
        <v>130</v>
      </c>
      <c r="AS37" s="42" t="s">
        <v>232</v>
      </c>
      <c r="AT37" s="42">
        <v>2</v>
      </c>
      <c r="AU37" s="42">
        <v>4</v>
      </c>
      <c r="AV37" s="42">
        <v>6</v>
      </c>
      <c r="AW37" s="42">
        <v>8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50000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4">
        <v>50000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1000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4">
        <v>1000</v>
      </c>
      <c r="CE37" s="43">
        <v>0</v>
      </c>
      <c r="CF37" s="43">
        <v>0</v>
      </c>
      <c r="CG37" s="43">
        <v>0</v>
      </c>
      <c r="CH37" s="43">
        <v>0</v>
      </c>
      <c r="CI37" s="43">
        <v>0</v>
      </c>
      <c r="CJ37" s="43">
        <v>0</v>
      </c>
      <c r="CK37" s="43">
        <v>0</v>
      </c>
      <c r="CL37" s="43">
        <v>0</v>
      </c>
      <c r="CM37" s="43">
        <v>0</v>
      </c>
      <c r="CN37" s="43">
        <v>0</v>
      </c>
      <c r="CO37" s="43">
        <v>0</v>
      </c>
      <c r="CP37" s="43">
        <v>0</v>
      </c>
      <c r="CQ37" s="43">
        <v>0</v>
      </c>
      <c r="CR37" s="43">
        <v>0</v>
      </c>
      <c r="CS37" s="43">
        <v>0</v>
      </c>
      <c r="CT37" s="44">
        <v>0</v>
      </c>
      <c r="CU37" s="43">
        <v>0</v>
      </c>
      <c r="CV37" s="43">
        <v>0</v>
      </c>
      <c r="CW37" s="43">
        <v>0</v>
      </c>
      <c r="CX37" s="43">
        <v>0</v>
      </c>
      <c r="CY37" s="43">
        <v>0</v>
      </c>
      <c r="CZ37" s="43">
        <v>0</v>
      </c>
      <c r="DA37" s="43">
        <v>0</v>
      </c>
      <c r="DB37" s="43">
        <v>0</v>
      </c>
      <c r="DC37" s="43">
        <v>0</v>
      </c>
      <c r="DD37" s="43">
        <v>1000</v>
      </c>
      <c r="DE37" s="43">
        <v>0</v>
      </c>
      <c r="DF37" s="43">
        <v>0</v>
      </c>
      <c r="DG37" s="43">
        <v>0</v>
      </c>
      <c r="DH37" s="43">
        <v>0</v>
      </c>
      <c r="DI37" s="43">
        <v>0</v>
      </c>
      <c r="DJ37" s="44">
        <v>1000</v>
      </c>
      <c r="DK37" s="45">
        <f t="shared" si="0"/>
        <v>52000</v>
      </c>
      <c r="DL37" s="80">
        <f t="shared" si="1"/>
        <v>52000000</v>
      </c>
    </row>
    <row r="38" spans="1:116" s="2" customFormat="1" ht="75" x14ac:dyDescent="0.25">
      <c r="A38" s="1"/>
      <c r="B38" s="40" t="s">
        <v>232</v>
      </c>
      <c r="C38" s="41" t="s">
        <v>1445</v>
      </c>
      <c r="D38" s="30" t="s">
        <v>1449</v>
      </c>
      <c r="E38" s="30" t="s">
        <v>233</v>
      </c>
      <c r="F38" s="30" t="s">
        <v>1451</v>
      </c>
      <c r="G38" s="30" t="s">
        <v>2284</v>
      </c>
      <c r="H38" s="41" t="s">
        <v>268</v>
      </c>
      <c r="I38" s="41">
        <v>82.5</v>
      </c>
      <c r="J38" s="41" t="s">
        <v>1307</v>
      </c>
      <c r="K38" s="41">
        <v>2019</v>
      </c>
      <c r="L38" s="41">
        <v>85.76</v>
      </c>
      <c r="M38" s="42">
        <v>83.32</v>
      </c>
      <c r="N38" s="42">
        <v>84.13</v>
      </c>
      <c r="O38" s="42">
        <v>84.95</v>
      </c>
      <c r="P38" s="42">
        <v>85.76</v>
      </c>
      <c r="Q38" s="42" t="s">
        <v>132</v>
      </c>
      <c r="R38" s="41" t="s">
        <v>101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 t="s">
        <v>233</v>
      </c>
      <c r="AI38" s="52" t="s">
        <v>1461</v>
      </c>
      <c r="AJ38" s="40">
        <v>2201</v>
      </c>
      <c r="AK38" s="17" t="s">
        <v>1531</v>
      </c>
      <c r="AL38" s="17" t="s">
        <v>273</v>
      </c>
      <c r="AM38" s="42" t="s">
        <v>2514</v>
      </c>
      <c r="AN38" s="42" t="s">
        <v>2515</v>
      </c>
      <c r="AO38" s="42" t="s">
        <v>2516</v>
      </c>
      <c r="AP38" s="41">
        <v>20</v>
      </c>
      <c r="AQ38" s="41">
        <v>25</v>
      </c>
      <c r="AR38" s="42" t="s">
        <v>132</v>
      </c>
      <c r="AS38" s="42" t="s">
        <v>232</v>
      </c>
      <c r="AT38" s="42">
        <v>8</v>
      </c>
      <c r="AU38" s="42">
        <v>15</v>
      </c>
      <c r="AV38" s="42">
        <v>20</v>
      </c>
      <c r="AW38" s="42">
        <v>25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100000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4">
        <v>100000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18000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4">
        <v>18000</v>
      </c>
      <c r="CE38" s="43">
        <v>0</v>
      </c>
      <c r="CF38" s="43">
        <v>0</v>
      </c>
      <c r="CG38" s="43">
        <v>0</v>
      </c>
      <c r="CH38" s="43">
        <v>0</v>
      </c>
      <c r="CI38" s="43">
        <v>0</v>
      </c>
      <c r="CJ38" s="43">
        <v>0</v>
      </c>
      <c r="CK38" s="43">
        <v>0</v>
      </c>
      <c r="CL38" s="43">
        <v>0</v>
      </c>
      <c r="CM38" s="43">
        <v>0</v>
      </c>
      <c r="CN38" s="43">
        <v>18000</v>
      </c>
      <c r="CO38" s="43">
        <v>0</v>
      </c>
      <c r="CP38" s="43">
        <v>0</v>
      </c>
      <c r="CQ38" s="43">
        <v>0</v>
      </c>
      <c r="CR38" s="43">
        <v>0</v>
      </c>
      <c r="CS38" s="43">
        <v>0</v>
      </c>
      <c r="CT38" s="44">
        <v>18000</v>
      </c>
      <c r="CU38" s="43">
        <v>0</v>
      </c>
      <c r="CV38" s="43">
        <v>0</v>
      </c>
      <c r="CW38" s="43">
        <v>0</v>
      </c>
      <c r="CX38" s="43">
        <v>0</v>
      </c>
      <c r="CY38" s="43">
        <v>0</v>
      </c>
      <c r="CZ38" s="43">
        <v>0</v>
      </c>
      <c r="DA38" s="43">
        <v>0</v>
      </c>
      <c r="DB38" s="43">
        <v>0</v>
      </c>
      <c r="DC38" s="43">
        <v>0</v>
      </c>
      <c r="DD38" s="43">
        <v>22000</v>
      </c>
      <c r="DE38" s="43">
        <v>0</v>
      </c>
      <c r="DF38" s="43">
        <v>0</v>
      </c>
      <c r="DG38" s="43">
        <v>0</v>
      </c>
      <c r="DH38" s="43">
        <v>0</v>
      </c>
      <c r="DI38" s="43">
        <v>0</v>
      </c>
      <c r="DJ38" s="44">
        <v>22000</v>
      </c>
      <c r="DK38" s="45">
        <f t="shared" si="0"/>
        <v>158000</v>
      </c>
      <c r="DL38" s="80">
        <f t="shared" si="1"/>
        <v>158000000</v>
      </c>
    </row>
    <row r="39" spans="1:116" s="2" customFormat="1" ht="105" x14ac:dyDescent="0.25">
      <c r="A39" s="1"/>
      <c r="B39" s="40" t="s">
        <v>232</v>
      </c>
      <c r="C39" s="41" t="s">
        <v>1445</v>
      </c>
      <c r="D39" s="30" t="s">
        <v>1449</v>
      </c>
      <c r="E39" s="30" t="s">
        <v>233</v>
      </c>
      <c r="F39" s="30" t="s">
        <v>1451</v>
      </c>
      <c r="G39" s="30" t="s">
        <v>2284</v>
      </c>
      <c r="H39" s="41" t="s">
        <v>268</v>
      </c>
      <c r="I39" s="41">
        <v>82.5</v>
      </c>
      <c r="J39" s="41" t="s">
        <v>1307</v>
      </c>
      <c r="K39" s="41">
        <v>2019</v>
      </c>
      <c r="L39" s="41">
        <v>85.76</v>
      </c>
      <c r="M39" s="42">
        <v>83.32</v>
      </c>
      <c r="N39" s="42">
        <v>84.13</v>
      </c>
      <c r="O39" s="42">
        <v>84.95</v>
      </c>
      <c r="P39" s="42">
        <v>85.76</v>
      </c>
      <c r="Q39" s="42" t="s">
        <v>132</v>
      </c>
      <c r="R39" s="41" t="s">
        <v>101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 t="s">
        <v>233</v>
      </c>
      <c r="AI39" s="52" t="s">
        <v>1461</v>
      </c>
      <c r="AJ39" s="40">
        <v>2201</v>
      </c>
      <c r="AK39" s="17" t="s">
        <v>1532</v>
      </c>
      <c r="AL39" s="17" t="s">
        <v>274</v>
      </c>
      <c r="AM39" s="42" t="s">
        <v>2517</v>
      </c>
      <c r="AN39" s="42" t="s">
        <v>2518</v>
      </c>
      <c r="AO39" s="42" t="s">
        <v>2519</v>
      </c>
      <c r="AP39" s="41" t="s">
        <v>1298</v>
      </c>
      <c r="AQ39" s="41">
        <v>6</v>
      </c>
      <c r="AR39" s="42" t="s">
        <v>132</v>
      </c>
      <c r="AS39" s="42" t="s">
        <v>232</v>
      </c>
      <c r="AT39" s="42">
        <v>2</v>
      </c>
      <c r="AU39" s="42">
        <v>4</v>
      </c>
      <c r="AV39" s="42">
        <v>5</v>
      </c>
      <c r="AW39" s="42">
        <v>6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25000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4">
        <v>25000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18000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4">
        <v>18000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3">
        <v>0</v>
      </c>
      <c r="CN39" s="43">
        <v>18000</v>
      </c>
      <c r="CO39" s="43">
        <v>0</v>
      </c>
      <c r="CP39" s="43">
        <v>0</v>
      </c>
      <c r="CQ39" s="43">
        <v>0</v>
      </c>
      <c r="CR39" s="43">
        <v>0</v>
      </c>
      <c r="CS39" s="43">
        <v>0</v>
      </c>
      <c r="CT39" s="44">
        <v>18000</v>
      </c>
      <c r="CU39" s="43">
        <v>0</v>
      </c>
      <c r="CV39" s="43">
        <v>0</v>
      </c>
      <c r="CW39" s="43">
        <v>0</v>
      </c>
      <c r="CX39" s="43">
        <v>0</v>
      </c>
      <c r="CY39" s="43">
        <v>0</v>
      </c>
      <c r="CZ39" s="43">
        <v>0</v>
      </c>
      <c r="DA39" s="43">
        <v>0</v>
      </c>
      <c r="DB39" s="43">
        <v>0</v>
      </c>
      <c r="DC39" s="43">
        <v>0</v>
      </c>
      <c r="DD39" s="43">
        <v>22000</v>
      </c>
      <c r="DE39" s="43">
        <v>0</v>
      </c>
      <c r="DF39" s="43">
        <v>0</v>
      </c>
      <c r="DG39" s="43">
        <v>0</v>
      </c>
      <c r="DH39" s="43">
        <v>0</v>
      </c>
      <c r="DI39" s="43">
        <v>0</v>
      </c>
      <c r="DJ39" s="44">
        <v>22000</v>
      </c>
      <c r="DK39" s="45">
        <f t="shared" si="0"/>
        <v>83000</v>
      </c>
      <c r="DL39" s="80">
        <f t="shared" si="1"/>
        <v>83000000</v>
      </c>
    </row>
    <row r="40" spans="1:116" s="2" customFormat="1" ht="120" x14ac:dyDescent="0.25">
      <c r="A40" s="1"/>
      <c r="B40" s="40" t="s">
        <v>232</v>
      </c>
      <c r="C40" s="41" t="s">
        <v>1445</v>
      </c>
      <c r="D40" s="30" t="s">
        <v>1449</v>
      </c>
      <c r="E40" s="30" t="s">
        <v>233</v>
      </c>
      <c r="F40" s="30" t="s">
        <v>1451</v>
      </c>
      <c r="G40" s="30" t="s">
        <v>2284</v>
      </c>
      <c r="H40" s="41" t="s">
        <v>272</v>
      </c>
      <c r="I40" s="41">
        <v>89.33</v>
      </c>
      <c r="J40" s="41" t="s">
        <v>1307</v>
      </c>
      <c r="K40" s="41">
        <v>2019</v>
      </c>
      <c r="L40" s="41">
        <v>90.59</v>
      </c>
      <c r="M40" s="42">
        <v>89.65</v>
      </c>
      <c r="N40" s="42">
        <v>89.96</v>
      </c>
      <c r="O40" s="42">
        <v>90.28</v>
      </c>
      <c r="P40" s="42">
        <v>90.59</v>
      </c>
      <c r="Q40" s="42" t="s">
        <v>132</v>
      </c>
      <c r="R40" s="41" t="s">
        <v>101</v>
      </c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 t="s">
        <v>233</v>
      </c>
      <c r="AI40" s="52" t="s">
        <v>1461</v>
      </c>
      <c r="AJ40" s="40">
        <v>2201</v>
      </c>
      <c r="AK40" s="17" t="s">
        <v>1533</v>
      </c>
      <c r="AL40" s="17" t="s">
        <v>275</v>
      </c>
      <c r="AM40" s="42" t="s">
        <v>2492</v>
      </c>
      <c r="AN40" s="42">
        <v>2201059</v>
      </c>
      <c r="AO40" s="42" t="s">
        <v>2493</v>
      </c>
      <c r="AP40" s="41">
        <v>49</v>
      </c>
      <c r="AQ40" s="41">
        <v>49</v>
      </c>
      <c r="AR40" s="42" t="s">
        <v>130</v>
      </c>
      <c r="AS40" s="42" t="s">
        <v>232</v>
      </c>
      <c r="AT40" s="42">
        <v>10</v>
      </c>
      <c r="AU40" s="42">
        <v>20</v>
      </c>
      <c r="AV40" s="42">
        <v>30</v>
      </c>
      <c r="AW40" s="42">
        <v>49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30000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4">
        <v>30000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1000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4">
        <v>1000</v>
      </c>
      <c r="CE40" s="43">
        <v>0</v>
      </c>
      <c r="CF40" s="43">
        <v>0</v>
      </c>
      <c r="CG40" s="43">
        <v>0</v>
      </c>
      <c r="CH40" s="43">
        <v>0</v>
      </c>
      <c r="CI40" s="43">
        <v>0</v>
      </c>
      <c r="CJ40" s="43">
        <v>0</v>
      </c>
      <c r="CK40" s="43">
        <v>0</v>
      </c>
      <c r="CL40" s="43">
        <v>0</v>
      </c>
      <c r="CM40" s="43">
        <v>0</v>
      </c>
      <c r="CN40" s="43">
        <v>0</v>
      </c>
      <c r="CO40" s="43">
        <v>0</v>
      </c>
      <c r="CP40" s="43">
        <v>0</v>
      </c>
      <c r="CQ40" s="43">
        <v>0</v>
      </c>
      <c r="CR40" s="43">
        <v>0</v>
      </c>
      <c r="CS40" s="43">
        <v>0</v>
      </c>
      <c r="CT40" s="44">
        <v>0</v>
      </c>
      <c r="CU40" s="43">
        <v>0</v>
      </c>
      <c r="CV40" s="43">
        <v>0</v>
      </c>
      <c r="CW40" s="43">
        <v>0</v>
      </c>
      <c r="CX40" s="43">
        <v>0</v>
      </c>
      <c r="CY40" s="43">
        <v>0</v>
      </c>
      <c r="CZ40" s="43">
        <v>0</v>
      </c>
      <c r="DA40" s="43">
        <v>0</v>
      </c>
      <c r="DB40" s="43">
        <v>0</v>
      </c>
      <c r="DC40" s="43">
        <v>0</v>
      </c>
      <c r="DD40" s="43">
        <v>1000</v>
      </c>
      <c r="DE40" s="43">
        <v>0</v>
      </c>
      <c r="DF40" s="43">
        <v>0</v>
      </c>
      <c r="DG40" s="43">
        <v>0</v>
      </c>
      <c r="DH40" s="43">
        <v>0</v>
      </c>
      <c r="DI40" s="43">
        <v>0</v>
      </c>
      <c r="DJ40" s="44">
        <v>1000</v>
      </c>
      <c r="DK40" s="45">
        <f t="shared" si="0"/>
        <v>32000</v>
      </c>
      <c r="DL40" s="80">
        <f t="shared" si="1"/>
        <v>32000000</v>
      </c>
    </row>
    <row r="41" spans="1:116" s="2" customFormat="1" ht="60" x14ac:dyDescent="0.25">
      <c r="A41" s="1"/>
      <c r="B41" s="40" t="s">
        <v>232</v>
      </c>
      <c r="C41" s="41" t="s">
        <v>1445</v>
      </c>
      <c r="D41" s="30" t="s">
        <v>1449</v>
      </c>
      <c r="E41" s="30" t="s">
        <v>233</v>
      </c>
      <c r="F41" s="30" t="s">
        <v>1451</v>
      </c>
      <c r="G41" s="30" t="s">
        <v>2284</v>
      </c>
      <c r="H41" s="41" t="s">
        <v>272</v>
      </c>
      <c r="I41" s="41">
        <v>89.33</v>
      </c>
      <c r="J41" s="41" t="s">
        <v>1307</v>
      </c>
      <c r="K41" s="41">
        <v>2019</v>
      </c>
      <c r="L41" s="41">
        <v>90.59</v>
      </c>
      <c r="M41" s="42">
        <v>89.65</v>
      </c>
      <c r="N41" s="42">
        <v>89.96</v>
      </c>
      <c r="O41" s="42">
        <v>90.28</v>
      </c>
      <c r="P41" s="42">
        <v>90.59</v>
      </c>
      <c r="Q41" s="42" t="s">
        <v>132</v>
      </c>
      <c r="R41" s="41" t="s">
        <v>101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 t="s">
        <v>233</v>
      </c>
      <c r="AI41" s="52" t="s">
        <v>1461</v>
      </c>
      <c r="AJ41" s="40">
        <v>2201</v>
      </c>
      <c r="AK41" s="17" t="s">
        <v>1534</v>
      </c>
      <c r="AL41" s="17" t="s">
        <v>276</v>
      </c>
      <c r="AM41" s="42" t="s">
        <v>2520</v>
      </c>
      <c r="AN41" s="42" t="s">
        <v>2521</v>
      </c>
      <c r="AO41" s="42" t="s">
        <v>2522</v>
      </c>
      <c r="AP41" s="41">
        <v>20</v>
      </c>
      <c r="AQ41" s="41">
        <v>20</v>
      </c>
      <c r="AR41" s="42" t="s">
        <v>130</v>
      </c>
      <c r="AS41" s="42" t="s">
        <v>232</v>
      </c>
      <c r="AT41" s="42">
        <v>6</v>
      </c>
      <c r="AU41" s="42">
        <v>12</v>
      </c>
      <c r="AV41" s="42">
        <v>20</v>
      </c>
      <c r="AW41" s="42">
        <v>25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40000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4">
        <v>40000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1000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4">
        <v>1000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43">
        <v>0</v>
      </c>
      <c r="CL41" s="43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43">
        <v>0</v>
      </c>
      <c r="CS41" s="43">
        <v>0</v>
      </c>
      <c r="CT41" s="44">
        <v>0</v>
      </c>
      <c r="CU41" s="43">
        <v>0</v>
      </c>
      <c r="CV41" s="43">
        <v>0</v>
      </c>
      <c r="CW41" s="43">
        <v>0</v>
      </c>
      <c r="CX41" s="43">
        <v>0</v>
      </c>
      <c r="CY41" s="43">
        <v>0</v>
      </c>
      <c r="CZ41" s="43">
        <v>0</v>
      </c>
      <c r="DA41" s="43">
        <v>0</v>
      </c>
      <c r="DB41" s="43">
        <v>0</v>
      </c>
      <c r="DC41" s="43">
        <v>0</v>
      </c>
      <c r="DD41" s="43">
        <v>1000</v>
      </c>
      <c r="DE41" s="43">
        <v>0</v>
      </c>
      <c r="DF41" s="43">
        <v>0</v>
      </c>
      <c r="DG41" s="43">
        <v>0</v>
      </c>
      <c r="DH41" s="43">
        <v>0</v>
      </c>
      <c r="DI41" s="43">
        <v>0</v>
      </c>
      <c r="DJ41" s="44">
        <v>1000</v>
      </c>
      <c r="DK41" s="45">
        <f t="shared" si="0"/>
        <v>42000</v>
      </c>
      <c r="DL41" s="80">
        <f t="shared" si="1"/>
        <v>42000000</v>
      </c>
    </row>
    <row r="42" spans="1:116" s="2" customFormat="1" ht="105" x14ac:dyDescent="0.25">
      <c r="A42" s="1"/>
      <c r="B42" s="40" t="s">
        <v>232</v>
      </c>
      <c r="C42" s="41" t="s">
        <v>1445</v>
      </c>
      <c r="D42" s="30" t="s">
        <v>1449</v>
      </c>
      <c r="E42" s="30" t="s">
        <v>233</v>
      </c>
      <c r="F42" s="30" t="s">
        <v>1451</v>
      </c>
      <c r="G42" s="30" t="s">
        <v>2284</v>
      </c>
      <c r="H42" s="41" t="s">
        <v>272</v>
      </c>
      <c r="I42" s="41">
        <v>89.33</v>
      </c>
      <c r="J42" s="41" t="s">
        <v>1307</v>
      </c>
      <c r="K42" s="41">
        <v>2019</v>
      </c>
      <c r="L42" s="41">
        <v>90.59</v>
      </c>
      <c r="M42" s="42">
        <v>89.65</v>
      </c>
      <c r="N42" s="42">
        <v>89.96</v>
      </c>
      <c r="O42" s="42">
        <v>90.28</v>
      </c>
      <c r="P42" s="42">
        <v>90.59</v>
      </c>
      <c r="Q42" s="42" t="s">
        <v>132</v>
      </c>
      <c r="R42" s="41" t="s">
        <v>101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 t="s">
        <v>233</v>
      </c>
      <c r="AI42" s="52" t="s">
        <v>1461</v>
      </c>
      <c r="AJ42" s="40">
        <v>2201</v>
      </c>
      <c r="AK42" s="17" t="s">
        <v>1535</v>
      </c>
      <c r="AL42" s="17" t="s">
        <v>277</v>
      </c>
      <c r="AM42" s="42" t="s">
        <v>2523</v>
      </c>
      <c r="AN42" s="42" t="s">
        <v>2524</v>
      </c>
      <c r="AO42" s="42" t="s">
        <v>2525</v>
      </c>
      <c r="AP42" s="41">
        <v>49</v>
      </c>
      <c r="AQ42" s="41">
        <v>49</v>
      </c>
      <c r="AR42" s="42" t="s">
        <v>130</v>
      </c>
      <c r="AS42" s="42" t="s">
        <v>232</v>
      </c>
      <c r="AT42" s="42">
        <v>10</v>
      </c>
      <c r="AU42" s="42">
        <v>30</v>
      </c>
      <c r="AV42" s="42">
        <v>40</v>
      </c>
      <c r="AW42" s="42">
        <v>49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75000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4">
        <v>75000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1000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4">
        <v>1000</v>
      </c>
      <c r="CE42" s="43">
        <v>0</v>
      </c>
      <c r="CF42" s="43">
        <v>0</v>
      </c>
      <c r="CG42" s="43">
        <v>0</v>
      </c>
      <c r="CH42" s="43">
        <v>0</v>
      </c>
      <c r="CI42" s="43">
        <v>0</v>
      </c>
      <c r="CJ42" s="43">
        <v>0</v>
      </c>
      <c r="CK42" s="43">
        <v>0</v>
      </c>
      <c r="CL42" s="43">
        <v>0</v>
      </c>
      <c r="CM42" s="43">
        <v>0</v>
      </c>
      <c r="CN42" s="43">
        <v>0</v>
      </c>
      <c r="CO42" s="43">
        <v>0</v>
      </c>
      <c r="CP42" s="43">
        <v>0</v>
      </c>
      <c r="CQ42" s="43">
        <v>0</v>
      </c>
      <c r="CR42" s="43">
        <v>0</v>
      </c>
      <c r="CS42" s="43">
        <v>0</v>
      </c>
      <c r="CT42" s="44">
        <v>0</v>
      </c>
      <c r="CU42" s="43">
        <v>0</v>
      </c>
      <c r="CV42" s="43">
        <v>0</v>
      </c>
      <c r="CW42" s="43">
        <v>0</v>
      </c>
      <c r="CX42" s="43">
        <v>0</v>
      </c>
      <c r="CY42" s="43">
        <v>0</v>
      </c>
      <c r="CZ42" s="43">
        <v>0</v>
      </c>
      <c r="DA42" s="43">
        <v>0</v>
      </c>
      <c r="DB42" s="43">
        <v>0</v>
      </c>
      <c r="DC42" s="43">
        <v>0</v>
      </c>
      <c r="DD42" s="43">
        <v>1000</v>
      </c>
      <c r="DE42" s="43">
        <v>0</v>
      </c>
      <c r="DF42" s="43">
        <v>0</v>
      </c>
      <c r="DG42" s="43">
        <v>0</v>
      </c>
      <c r="DH42" s="43">
        <v>0</v>
      </c>
      <c r="DI42" s="43">
        <v>0</v>
      </c>
      <c r="DJ42" s="44">
        <v>1000</v>
      </c>
      <c r="DK42" s="45">
        <f t="shared" si="0"/>
        <v>77000</v>
      </c>
      <c r="DL42" s="80">
        <f t="shared" si="1"/>
        <v>77000000</v>
      </c>
    </row>
    <row r="43" spans="1:116" s="2" customFormat="1" ht="120" x14ac:dyDescent="0.25">
      <c r="A43" s="1"/>
      <c r="B43" s="40" t="s">
        <v>232</v>
      </c>
      <c r="C43" s="41" t="s">
        <v>1445</v>
      </c>
      <c r="D43" s="30" t="s">
        <v>1449</v>
      </c>
      <c r="E43" s="30" t="s">
        <v>233</v>
      </c>
      <c r="F43" s="30" t="s">
        <v>1451</v>
      </c>
      <c r="G43" s="30" t="s">
        <v>2284</v>
      </c>
      <c r="H43" s="41" t="s">
        <v>272</v>
      </c>
      <c r="I43" s="41">
        <v>89.33</v>
      </c>
      <c r="J43" s="41" t="s">
        <v>1307</v>
      </c>
      <c r="K43" s="41">
        <v>2019</v>
      </c>
      <c r="L43" s="41">
        <v>90.59</v>
      </c>
      <c r="M43" s="42">
        <v>89.65</v>
      </c>
      <c r="N43" s="42">
        <v>89.96</v>
      </c>
      <c r="O43" s="42">
        <v>90.28</v>
      </c>
      <c r="P43" s="42">
        <v>90.59</v>
      </c>
      <c r="Q43" s="42" t="s">
        <v>132</v>
      </c>
      <c r="R43" s="41" t="s">
        <v>101</v>
      </c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 t="s">
        <v>233</v>
      </c>
      <c r="AI43" s="52" t="s">
        <v>1461</v>
      </c>
      <c r="AJ43" s="40">
        <v>2201</v>
      </c>
      <c r="AK43" s="17" t="s">
        <v>1536</v>
      </c>
      <c r="AL43" s="17" t="s">
        <v>278</v>
      </c>
      <c r="AM43" s="42" t="s">
        <v>2526</v>
      </c>
      <c r="AN43" s="42" t="s">
        <v>2527</v>
      </c>
      <c r="AO43" s="42" t="s">
        <v>2528</v>
      </c>
      <c r="AP43" s="41">
        <v>49</v>
      </c>
      <c r="AQ43" s="41">
        <v>49</v>
      </c>
      <c r="AR43" s="42" t="s">
        <v>130</v>
      </c>
      <c r="AS43" s="42" t="s">
        <v>232</v>
      </c>
      <c r="AT43" s="42">
        <v>10</v>
      </c>
      <c r="AU43" s="42">
        <v>30</v>
      </c>
      <c r="AV43" s="42">
        <v>40</v>
      </c>
      <c r="AW43" s="42">
        <v>49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80000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4">
        <v>80000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1000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4">
        <v>1000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4">
        <v>0</v>
      </c>
      <c r="CU43" s="43">
        <v>0</v>
      </c>
      <c r="CV43" s="43">
        <v>0</v>
      </c>
      <c r="CW43" s="43">
        <v>0</v>
      </c>
      <c r="CX43" s="43">
        <v>0</v>
      </c>
      <c r="CY43" s="43">
        <v>0</v>
      </c>
      <c r="CZ43" s="43">
        <v>0</v>
      </c>
      <c r="DA43" s="43">
        <v>0</v>
      </c>
      <c r="DB43" s="43">
        <v>0</v>
      </c>
      <c r="DC43" s="43">
        <v>0</v>
      </c>
      <c r="DD43" s="43">
        <v>1000</v>
      </c>
      <c r="DE43" s="43">
        <v>0</v>
      </c>
      <c r="DF43" s="43">
        <v>0</v>
      </c>
      <c r="DG43" s="43">
        <v>0</v>
      </c>
      <c r="DH43" s="43">
        <v>0</v>
      </c>
      <c r="DI43" s="43">
        <v>0</v>
      </c>
      <c r="DJ43" s="44">
        <v>1000</v>
      </c>
      <c r="DK43" s="45">
        <f t="shared" si="0"/>
        <v>82000</v>
      </c>
      <c r="DL43" s="80">
        <f t="shared" si="1"/>
        <v>82000000</v>
      </c>
    </row>
    <row r="44" spans="1:116" s="2" customFormat="1" ht="75" x14ac:dyDescent="0.25">
      <c r="A44" s="1"/>
      <c r="B44" s="40" t="s">
        <v>232</v>
      </c>
      <c r="C44" s="41" t="s">
        <v>1445</v>
      </c>
      <c r="D44" s="30" t="s">
        <v>1449</v>
      </c>
      <c r="E44" s="30" t="s">
        <v>233</v>
      </c>
      <c r="F44" s="30" t="s">
        <v>1451</v>
      </c>
      <c r="G44" s="30" t="s">
        <v>2284</v>
      </c>
      <c r="H44" s="41" t="s">
        <v>272</v>
      </c>
      <c r="I44" s="41">
        <v>89.33</v>
      </c>
      <c r="J44" s="41" t="s">
        <v>1307</v>
      </c>
      <c r="K44" s="41">
        <v>2019</v>
      </c>
      <c r="L44" s="41">
        <v>90.59</v>
      </c>
      <c r="M44" s="42">
        <v>89.65</v>
      </c>
      <c r="N44" s="42">
        <v>89.96</v>
      </c>
      <c r="O44" s="42">
        <v>90.28</v>
      </c>
      <c r="P44" s="42">
        <v>90.59</v>
      </c>
      <c r="Q44" s="42" t="s">
        <v>132</v>
      </c>
      <c r="R44" s="41" t="s">
        <v>101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 t="s">
        <v>233</v>
      </c>
      <c r="AI44" s="52" t="s">
        <v>1461</v>
      </c>
      <c r="AJ44" s="40">
        <v>2201</v>
      </c>
      <c r="AK44" s="17" t="s">
        <v>1537</v>
      </c>
      <c r="AL44" s="17" t="s">
        <v>279</v>
      </c>
      <c r="AM44" s="42" t="s">
        <v>2529</v>
      </c>
      <c r="AN44" s="42" t="s">
        <v>2530</v>
      </c>
      <c r="AO44" s="42" t="s">
        <v>2531</v>
      </c>
      <c r="AP44" s="41" t="s">
        <v>1298</v>
      </c>
      <c r="AQ44" s="41">
        <v>17</v>
      </c>
      <c r="AR44" s="42" t="s">
        <v>132</v>
      </c>
      <c r="AS44" s="42" t="s">
        <v>232</v>
      </c>
      <c r="AT44" s="42">
        <v>0</v>
      </c>
      <c r="AU44" s="42">
        <v>5</v>
      </c>
      <c r="AV44" s="42">
        <v>10</v>
      </c>
      <c r="AW44" s="42">
        <v>17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1000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4">
        <v>1000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16000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4">
        <v>16000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0</v>
      </c>
      <c r="CM44" s="43">
        <v>0</v>
      </c>
      <c r="CN44" s="43">
        <v>16000</v>
      </c>
      <c r="CO44" s="43">
        <v>0</v>
      </c>
      <c r="CP44" s="43">
        <v>0</v>
      </c>
      <c r="CQ44" s="43">
        <v>0</v>
      </c>
      <c r="CR44" s="43">
        <v>0</v>
      </c>
      <c r="CS44" s="43">
        <v>0</v>
      </c>
      <c r="CT44" s="44">
        <v>16000</v>
      </c>
      <c r="CU44" s="43">
        <v>0</v>
      </c>
      <c r="CV44" s="43">
        <v>0</v>
      </c>
      <c r="CW44" s="43">
        <v>0</v>
      </c>
      <c r="CX44" s="43">
        <v>0</v>
      </c>
      <c r="CY44" s="43">
        <v>0</v>
      </c>
      <c r="CZ44" s="43">
        <v>0</v>
      </c>
      <c r="DA44" s="43">
        <v>0</v>
      </c>
      <c r="DB44" s="43">
        <v>0</v>
      </c>
      <c r="DC44" s="43">
        <v>0</v>
      </c>
      <c r="DD44" s="43">
        <v>22000</v>
      </c>
      <c r="DE44" s="43">
        <v>0</v>
      </c>
      <c r="DF44" s="43">
        <v>0</v>
      </c>
      <c r="DG44" s="43">
        <v>0</v>
      </c>
      <c r="DH44" s="43">
        <v>0</v>
      </c>
      <c r="DI44" s="43">
        <v>0</v>
      </c>
      <c r="DJ44" s="44">
        <v>22000</v>
      </c>
      <c r="DK44" s="45">
        <f t="shared" si="0"/>
        <v>55000</v>
      </c>
      <c r="DL44" s="80">
        <f t="shared" si="1"/>
        <v>55000000</v>
      </c>
    </row>
    <row r="45" spans="1:116" s="2" customFormat="1" ht="75" x14ac:dyDescent="0.25">
      <c r="A45" s="1"/>
      <c r="B45" s="40" t="s">
        <v>232</v>
      </c>
      <c r="C45" s="41" t="s">
        <v>1445</v>
      </c>
      <c r="D45" s="30" t="s">
        <v>1449</v>
      </c>
      <c r="E45" s="30" t="s">
        <v>233</v>
      </c>
      <c r="F45" s="30" t="s">
        <v>1451</v>
      </c>
      <c r="G45" s="30" t="s">
        <v>2285</v>
      </c>
      <c r="H45" s="41" t="s">
        <v>280</v>
      </c>
      <c r="I45" s="41">
        <v>97.1</v>
      </c>
      <c r="J45" s="41" t="s">
        <v>1307</v>
      </c>
      <c r="K45" s="41">
        <v>2019</v>
      </c>
      <c r="L45" s="41">
        <v>97.1</v>
      </c>
      <c r="M45" s="42">
        <v>97.1</v>
      </c>
      <c r="N45" s="42">
        <v>97.1</v>
      </c>
      <c r="O45" s="42">
        <v>97.1</v>
      </c>
      <c r="P45" s="42">
        <v>97.1</v>
      </c>
      <c r="Q45" s="42" t="s">
        <v>130</v>
      </c>
      <c r="R45" s="41" t="s">
        <v>101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 t="s">
        <v>233</v>
      </c>
      <c r="AI45" s="52" t="s">
        <v>1461</v>
      </c>
      <c r="AJ45" s="40">
        <v>2201</v>
      </c>
      <c r="AK45" s="17" t="s">
        <v>1538</v>
      </c>
      <c r="AL45" s="17" t="s">
        <v>281</v>
      </c>
      <c r="AM45" s="42" t="s">
        <v>2529</v>
      </c>
      <c r="AN45" s="42" t="s">
        <v>2530</v>
      </c>
      <c r="AO45" s="42" t="s">
        <v>2532</v>
      </c>
      <c r="AP45" s="41">
        <v>9</v>
      </c>
      <c r="AQ45" s="41">
        <v>9</v>
      </c>
      <c r="AR45" s="42" t="s">
        <v>130</v>
      </c>
      <c r="AS45" s="42" t="s">
        <v>232</v>
      </c>
      <c r="AT45" s="42">
        <v>3</v>
      </c>
      <c r="AU45" s="42">
        <v>5</v>
      </c>
      <c r="AV45" s="42">
        <v>7</v>
      </c>
      <c r="AW45" s="42">
        <v>9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375758.56516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4">
        <v>375758.56516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15000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4">
        <v>15000</v>
      </c>
      <c r="CE45" s="43">
        <v>0</v>
      </c>
      <c r="CF45" s="43">
        <v>0</v>
      </c>
      <c r="CG45" s="43">
        <v>0</v>
      </c>
      <c r="CH45" s="43">
        <v>0</v>
      </c>
      <c r="CI45" s="43">
        <v>0</v>
      </c>
      <c r="CJ45" s="43">
        <v>0</v>
      </c>
      <c r="CK45" s="43">
        <v>0</v>
      </c>
      <c r="CL45" s="43">
        <v>0</v>
      </c>
      <c r="CM45" s="43">
        <v>0</v>
      </c>
      <c r="CN45" s="43">
        <v>15000</v>
      </c>
      <c r="CO45" s="43">
        <v>0</v>
      </c>
      <c r="CP45" s="43">
        <v>0</v>
      </c>
      <c r="CQ45" s="43">
        <v>0</v>
      </c>
      <c r="CR45" s="43">
        <v>0</v>
      </c>
      <c r="CS45" s="43">
        <v>0</v>
      </c>
      <c r="CT45" s="44">
        <v>15000</v>
      </c>
      <c r="CU45" s="43">
        <v>0</v>
      </c>
      <c r="CV45" s="43">
        <v>0</v>
      </c>
      <c r="CW45" s="43">
        <v>0</v>
      </c>
      <c r="CX45" s="43">
        <v>0</v>
      </c>
      <c r="CY45" s="43">
        <v>0</v>
      </c>
      <c r="CZ45" s="43">
        <v>0</v>
      </c>
      <c r="DA45" s="43">
        <v>0</v>
      </c>
      <c r="DB45" s="43">
        <v>0</v>
      </c>
      <c r="DC45" s="43">
        <v>0</v>
      </c>
      <c r="DD45" s="43">
        <v>22000</v>
      </c>
      <c r="DE45" s="43">
        <v>0</v>
      </c>
      <c r="DF45" s="43">
        <v>0</v>
      </c>
      <c r="DG45" s="43">
        <v>0</v>
      </c>
      <c r="DH45" s="43">
        <v>0</v>
      </c>
      <c r="DI45" s="43">
        <v>0</v>
      </c>
      <c r="DJ45" s="44">
        <v>22000</v>
      </c>
      <c r="DK45" s="45">
        <f t="shared" si="0"/>
        <v>427758.56516</v>
      </c>
      <c r="DL45" s="80">
        <f t="shared" si="1"/>
        <v>427758565.16000003</v>
      </c>
    </row>
    <row r="46" spans="1:116" s="2" customFormat="1" ht="120" x14ac:dyDescent="0.25">
      <c r="A46" s="1"/>
      <c r="B46" s="40" t="s">
        <v>232</v>
      </c>
      <c r="C46" s="41" t="s">
        <v>1445</v>
      </c>
      <c r="D46" s="30" t="s">
        <v>1449</v>
      </c>
      <c r="E46" s="30" t="s">
        <v>233</v>
      </c>
      <c r="F46" s="30" t="s">
        <v>1451</v>
      </c>
      <c r="G46" s="30" t="s">
        <v>2285</v>
      </c>
      <c r="H46" s="41" t="s">
        <v>280</v>
      </c>
      <c r="I46" s="41">
        <v>97.1</v>
      </c>
      <c r="J46" s="41" t="s">
        <v>1307</v>
      </c>
      <c r="K46" s="41">
        <v>2019</v>
      </c>
      <c r="L46" s="41">
        <v>97.1</v>
      </c>
      <c r="M46" s="42">
        <v>97.1</v>
      </c>
      <c r="N46" s="42">
        <v>97.1</v>
      </c>
      <c r="O46" s="42">
        <v>97.1</v>
      </c>
      <c r="P46" s="42">
        <v>97.1</v>
      </c>
      <c r="Q46" s="42" t="s">
        <v>130</v>
      </c>
      <c r="R46" s="41" t="s">
        <v>101</v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 t="s">
        <v>233</v>
      </c>
      <c r="AI46" s="52" t="s">
        <v>1461</v>
      </c>
      <c r="AJ46" s="40">
        <v>2201</v>
      </c>
      <c r="AK46" s="17" t="s">
        <v>1539</v>
      </c>
      <c r="AL46" s="17" t="s">
        <v>282</v>
      </c>
      <c r="AM46" s="42" t="s">
        <v>2492</v>
      </c>
      <c r="AN46" s="42">
        <v>2201059</v>
      </c>
      <c r="AO46" s="42" t="s">
        <v>2493</v>
      </c>
      <c r="AP46" s="41">
        <v>15</v>
      </c>
      <c r="AQ46" s="41">
        <v>18</v>
      </c>
      <c r="AR46" s="42" t="s">
        <v>132</v>
      </c>
      <c r="AS46" s="42" t="s">
        <v>232</v>
      </c>
      <c r="AT46" s="42">
        <v>5</v>
      </c>
      <c r="AU46" s="42">
        <v>10</v>
      </c>
      <c r="AV46" s="42">
        <v>15</v>
      </c>
      <c r="AW46" s="42">
        <v>18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80000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4">
        <v>80000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1000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4">
        <v>1000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43">
        <v>0</v>
      </c>
      <c r="CK46" s="43">
        <v>0</v>
      </c>
      <c r="CL46" s="43">
        <v>0</v>
      </c>
      <c r="CM46" s="43">
        <v>0</v>
      </c>
      <c r="CN46" s="43">
        <v>0</v>
      </c>
      <c r="CO46" s="43">
        <v>0</v>
      </c>
      <c r="CP46" s="43">
        <v>0</v>
      </c>
      <c r="CQ46" s="43">
        <v>0</v>
      </c>
      <c r="CR46" s="43">
        <v>0</v>
      </c>
      <c r="CS46" s="43">
        <v>0</v>
      </c>
      <c r="CT46" s="44">
        <v>0</v>
      </c>
      <c r="CU46" s="43">
        <v>0</v>
      </c>
      <c r="CV46" s="43">
        <v>0</v>
      </c>
      <c r="CW46" s="43">
        <v>0</v>
      </c>
      <c r="CX46" s="43">
        <v>0</v>
      </c>
      <c r="CY46" s="43">
        <v>0</v>
      </c>
      <c r="CZ46" s="43">
        <v>0</v>
      </c>
      <c r="DA46" s="43">
        <v>0</v>
      </c>
      <c r="DB46" s="43">
        <v>0</v>
      </c>
      <c r="DC46" s="43">
        <v>0</v>
      </c>
      <c r="DD46" s="43">
        <v>1000</v>
      </c>
      <c r="DE46" s="43">
        <v>0</v>
      </c>
      <c r="DF46" s="43">
        <v>0</v>
      </c>
      <c r="DG46" s="43">
        <v>0</v>
      </c>
      <c r="DH46" s="43">
        <v>0</v>
      </c>
      <c r="DI46" s="43">
        <v>0</v>
      </c>
      <c r="DJ46" s="44">
        <v>1000</v>
      </c>
      <c r="DK46" s="45">
        <f t="shared" si="0"/>
        <v>82000</v>
      </c>
      <c r="DL46" s="80">
        <f t="shared" si="1"/>
        <v>82000000</v>
      </c>
    </row>
    <row r="47" spans="1:116" s="2" customFormat="1" ht="120" x14ac:dyDescent="0.25">
      <c r="A47" s="1"/>
      <c r="B47" s="40" t="s">
        <v>232</v>
      </c>
      <c r="C47" s="41" t="s">
        <v>1445</v>
      </c>
      <c r="D47" s="30" t="s">
        <v>1449</v>
      </c>
      <c r="E47" s="30" t="s">
        <v>233</v>
      </c>
      <c r="F47" s="30" t="s">
        <v>1451</v>
      </c>
      <c r="G47" s="30" t="s">
        <v>2285</v>
      </c>
      <c r="H47" s="41" t="s">
        <v>280</v>
      </c>
      <c r="I47" s="41">
        <v>97.1</v>
      </c>
      <c r="J47" s="41" t="s">
        <v>1307</v>
      </c>
      <c r="K47" s="41">
        <v>2019</v>
      </c>
      <c r="L47" s="41">
        <v>97.1</v>
      </c>
      <c r="M47" s="42">
        <v>97.1</v>
      </c>
      <c r="N47" s="42">
        <v>97.1</v>
      </c>
      <c r="O47" s="42">
        <v>97.1</v>
      </c>
      <c r="P47" s="42">
        <v>97.1</v>
      </c>
      <c r="Q47" s="42" t="s">
        <v>130</v>
      </c>
      <c r="R47" s="41" t="s">
        <v>101</v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 t="s">
        <v>233</v>
      </c>
      <c r="AI47" s="52" t="s">
        <v>1461</v>
      </c>
      <c r="AJ47" s="40">
        <v>2201</v>
      </c>
      <c r="AK47" s="17" t="s">
        <v>1540</v>
      </c>
      <c r="AL47" s="17" t="s">
        <v>283</v>
      </c>
      <c r="AM47" s="42" t="s">
        <v>2492</v>
      </c>
      <c r="AN47" s="42">
        <v>2201059</v>
      </c>
      <c r="AO47" s="42" t="s">
        <v>2493</v>
      </c>
      <c r="AP47" s="41">
        <v>10</v>
      </c>
      <c r="AQ47" s="41">
        <v>10</v>
      </c>
      <c r="AR47" s="42" t="s">
        <v>130</v>
      </c>
      <c r="AS47" s="42" t="s">
        <v>232</v>
      </c>
      <c r="AT47" s="42">
        <v>10</v>
      </c>
      <c r="AU47" s="42">
        <v>10</v>
      </c>
      <c r="AV47" s="42">
        <v>10</v>
      </c>
      <c r="AW47" s="42">
        <v>10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1000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4">
        <v>1000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18000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4">
        <v>18000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v>0</v>
      </c>
      <c r="CM47" s="43">
        <v>0</v>
      </c>
      <c r="CN47" s="43">
        <v>5000</v>
      </c>
      <c r="CO47" s="43">
        <v>0</v>
      </c>
      <c r="CP47" s="43">
        <v>0</v>
      </c>
      <c r="CQ47" s="43">
        <v>0</v>
      </c>
      <c r="CR47" s="43">
        <v>0</v>
      </c>
      <c r="CS47" s="43">
        <v>0</v>
      </c>
      <c r="CT47" s="44">
        <v>5000</v>
      </c>
      <c r="CU47" s="43">
        <v>0</v>
      </c>
      <c r="CV47" s="43">
        <v>0</v>
      </c>
      <c r="CW47" s="43">
        <v>0</v>
      </c>
      <c r="CX47" s="43">
        <v>0</v>
      </c>
      <c r="CY47" s="43">
        <v>0</v>
      </c>
      <c r="CZ47" s="43">
        <v>0</v>
      </c>
      <c r="DA47" s="43">
        <v>0</v>
      </c>
      <c r="DB47" s="43">
        <v>0</v>
      </c>
      <c r="DC47" s="43">
        <v>0</v>
      </c>
      <c r="DD47" s="43">
        <v>1000</v>
      </c>
      <c r="DE47" s="43">
        <v>0</v>
      </c>
      <c r="DF47" s="43">
        <v>0</v>
      </c>
      <c r="DG47" s="43">
        <v>0</v>
      </c>
      <c r="DH47" s="43">
        <v>0</v>
      </c>
      <c r="DI47" s="43">
        <v>0</v>
      </c>
      <c r="DJ47" s="44">
        <v>1000</v>
      </c>
      <c r="DK47" s="45">
        <f t="shared" si="0"/>
        <v>25000</v>
      </c>
      <c r="DL47" s="80">
        <f t="shared" si="1"/>
        <v>25000000</v>
      </c>
    </row>
    <row r="48" spans="1:116" s="2" customFormat="1" ht="120" x14ac:dyDescent="0.25">
      <c r="A48" s="1"/>
      <c r="B48" s="40" t="s">
        <v>232</v>
      </c>
      <c r="C48" s="41" t="s">
        <v>1445</v>
      </c>
      <c r="D48" s="30" t="s">
        <v>1449</v>
      </c>
      <c r="E48" s="30" t="s">
        <v>233</v>
      </c>
      <c r="F48" s="30" t="s">
        <v>1451</v>
      </c>
      <c r="G48" s="30" t="s">
        <v>2285</v>
      </c>
      <c r="H48" s="41" t="s">
        <v>280</v>
      </c>
      <c r="I48" s="41">
        <v>97.1</v>
      </c>
      <c r="J48" s="41" t="s">
        <v>1307</v>
      </c>
      <c r="K48" s="41">
        <v>2019</v>
      </c>
      <c r="L48" s="41">
        <v>97.1</v>
      </c>
      <c r="M48" s="42">
        <v>97.1</v>
      </c>
      <c r="N48" s="42">
        <v>97.1</v>
      </c>
      <c r="O48" s="42">
        <v>97.1</v>
      </c>
      <c r="P48" s="42">
        <v>97.1</v>
      </c>
      <c r="Q48" s="42" t="s">
        <v>130</v>
      </c>
      <c r="R48" s="41" t="s">
        <v>101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 t="s">
        <v>233</v>
      </c>
      <c r="AI48" s="52" t="s">
        <v>1461</v>
      </c>
      <c r="AJ48" s="40">
        <v>2201</v>
      </c>
      <c r="AK48" s="17" t="s">
        <v>1541</v>
      </c>
      <c r="AL48" s="17" t="s">
        <v>284</v>
      </c>
      <c r="AM48" s="42" t="s">
        <v>2492</v>
      </c>
      <c r="AN48" s="42">
        <v>2201059</v>
      </c>
      <c r="AO48" s="42" t="s">
        <v>2493</v>
      </c>
      <c r="AP48" s="41">
        <v>18</v>
      </c>
      <c r="AQ48" s="41">
        <v>49</v>
      </c>
      <c r="AR48" s="42" t="s">
        <v>132</v>
      </c>
      <c r="AS48" s="42" t="s">
        <v>232</v>
      </c>
      <c r="AT48" s="42">
        <v>49</v>
      </c>
      <c r="AU48" s="42">
        <v>49</v>
      </c>
      <c r="AV48" s="42">
        <v>49</v>
      </c>
      <c r="AW48" s="42">
        <v>49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1000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4">
        <v>1000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15000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4">
        <v>15000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3">
        <v>0</v>
      </c>
      <c r="CL48" s="43">
        <v>0</v>
      </c>
      <c r="CM48" s="43">
        <v>0</v>
      </c>
      <c r="CN48" s="43">
        <v>10000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4">
        <v>10000</v>
      </c>
      <c r="CU48" s="43">
        <v>0</v>
      </c>
      <c r="CV48" s="43">
        <v>0</v>
      </c>
      <c r="CW48" s="43">
        <v>0</v>
      </c>
      <c r="CX48" s="43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1000</v>
      </c>
      <c r="DE48" s="43">
        <v>0</v>
      </c>
      <c r="DF48" s="43">
        <v>0</v>
      </c>
      <c r="DG48" s="43">
        <v>0</v>
      </c>
      <c r="DH48" s="43">
        <v>0</v>
      </c>
      <c r="DI48" s="43">
        <v>0</v>
      </c>
      <c r="DJ48" s="44">
        <v>1000</v>
      </c>
      <c r="DK48" s="45">
        <f t="shared" si="0"/>
        <v>27000</v>
      </c>
      <c r="DL48" s="80">
        <f t="shared" si="1"/>
        <v>27000000</v>
      </c>
    </row>
    <row r="49" spans="1:116" s="2" customFormat="1" ht="120" x14ac:dyDescent="0.25">
      <c r="A49" s="1"/>
      <c r="B49" s="40" t="s">
        <v>232</v>
      </c>
      <c r="C49" s="41" t="s">
        <v>1445</v>
      </c>
      <c r="D49" s="30" t="s">
        <v>1449</v>
      </c>
      <c r="E49" s="30" t="s">
        <v>233</v>
      </c>
      <c r="F49" s="30" t="s">
        <v>1451</v>
      </c>
      <c r="G49" s="30" t="s">
        <v>2286</v>
      </c>
      <c r="H49" s="41" t="s">
        <v>285</v>
      </c>
      <c r="I49" s="41" t="s">
        <v>1299</v>
      </c>
      <c r="J49" s="41" t="s">
        <v>1307</v>
      </c>
      <c r="K49" s="41">
        <v>2019</v>
      </c>
      <c r="L49" s="41" t="s">
        <v>286</v>
      </c>
      <c r="M49" s="42" t="s">
        <v>1299</v>
      </c>
      <c r="N49" s="42" t="s">
        <v>1299</v>
      </c>
      <c r="O49" s="42" t="s">
        <v>1299</v>
      </c>
      <c r="P49" s="42" t="s">
        <v>286</v>
      </c>
      <c r="Q49" s="42" t="s">
        <v>130</v>
      </c>
      <c r="R49" s="41" t="s">
        <v>101</v>
      </c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 t="s">
        <v>233</v>
      </c>
      <c r="AI49" s="52" t="s">
        <v>1461</v>
      </c>
      <c r="AJ49" s="40">
        <v>2201</v>
      </c>
      <c r="AK49" s="17" t="s">
        <v>1542</v>
      </c>
      <c r="AL49" s="17" t="s">
        <v>287</v>
      </c>
      <c r="AM49" s="42" t="s">
        <v>2492</v>
      </c>
      <c r="AN49" s="42">
        <v>2201059</v>
      </c>
      <c r="AO49" s="42" t="s">
        <v>2493</v>
      </c>
      <c r="AP49" s="41">
        <v>2</v>
      </c>
      <c r="AQ49" s="41">
        <v>2</v>
      </c>
      <c r="AR49" s="42" t="s">
        <v>130</v>
      </c>
      <c r="AS49" s="42" t="s">
        <v>232</v>
      </c>
      <c r="AT49" s="42">
        <v>2</v>
      </c>
      <c r="AU49" s="42">
        <v>2</v>
      </c>
      <c r="AV49" s="42">
        <v>2</v>
      </c>
      <c r="AW49" s="42">
        <v>2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1000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4">
        <v>1000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15000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4">
        <v>15000</v>
      </c>
      <c r="CE49" s="43">
        <v>0</v>
      </c>
      <c r="CF49" s="43">
        <v>0</v>
      </c>
      <c r="CG49" s="43">
        <v>0</v>
      </c>
      <c r="CH49" s="43">
        <v>0</v>
      </c>
      <c r="CI49" s="43">
        <v>0</v>
      </c>
      <c r="CJ49" s="43">
        <v>0</v>
      </c>
      <c r="CK49" s="43">
        <v>0</v>
      </c>
      <c r="CL49" s="43">
        <v>0</v>
      </c>
      <c r="CM49" s="43">
        <v>0</v>
      </c>
      <c r="CN49" s="43">
        <v>10000</v>
      </c>
      <c r="CO49" s="43">
        <v>0</v>
      </c>
      <c r="CP49" s="43">
        <v>0</v>
      </c>
      <c r="CQ49" s="43">
        <v>0</v>
      </c>
      <c r="CR49" s="43">
        <v>0</v>
      </c>
      <c r="CS49" s="43">
        <v>0</v>
      </c>
      <c r="CT49" s="44">
        <v>10000</v>
      </c>
      <c r="CU49" s="43">
        <v>0</v>
      </c>
      <c r="CV49" s="43">
        <v>0</v>
      </c>
      <c r="CW49" s="43">
        <v>0</v>
      </c>
      <c r="CX49" s="43">
        <v>0</v>
      </c>
      <c r="CY49" s="43">
        <v>0</v>
      </c>
      <c r="CZ49" s="43">
        <v>0</v>
      </c>
      <c r="DA49" s="43">
        <v>0</v>
      </c>
      <c r="DB49" s="43">
        <v>0</v>
      </c>
      <c r="DC49" s="43">
        <v>0</v>
      </c>
      <c r="DD49" s="43">
        <v>1000</v>
      </c>
      <c r="DE49" s="43">
        <v>0</v>
      </c>
      <c r="DF49" s="43">
        <v>0</v>
      </c>
      <c r="DG49" s="43">
        <v>0</v>
      </c>
      <c r="DH49" s="43">
        <v>0</v>
      </c>
      <c r="DI49" s="43">
        <v>0</v>
      </c>
      <c r="DJ49" s="44">
        <v>1000</v>
      </c>
      <c r="DK49" s="45">
        <f t="shared" si="0"/>
        <v>27000</v>
      </c>
      <c r="DL49" s="80">
        <f t="shared" si="1"/>
        <v>27000000</v>
      </c>
    </row>
    <row r="50" spans="1:116" s="2" customFormat="1" ht="120" x14ac:dyDescent="0.25">
      <c r="A50" s="1"/>
      <c r="B50" s="40" t="s">
        <v>232</v>
      </c>
      <c r="C50" s="41" t="s">
        <v>1445</v>
      </c>
      <c r="D50" s="30" t="s">
        <v>1449</v>
      </c>
      <c r="E50" s="30" t="s">
        <v>233</v>
      </c>
      <c r="F50" s="30" t="s">
        <v>1451</v>
      </c>
      <c r="G50" s="30" t="s">
        <v>2286</v>
      </c>
      <c r="H50" s="41" t="s">
        <v>285</v>
      </c>
      <c r="I50" s="41" t="s">
        <v>1300</v>
      </c>
      <c r="J50" s="41" t="s">
        <v>1307</v>
      </c>
      <c r="K50" s="41">
        <v>2019</v>
      </c>
      <c r="L50" s="41" t="s">
        <v>288</v>
      </c>
      <c r="M50" s="42" t="s">
        <v>1300</v>
      </c>
      <c r="N50" s="42" t="s">
        <v>1300</v>
      </c>
      <c r="O50" s="42" t="s">
        <v>1300</v>
      </c>
      <c r="P50" s="42" t="s">
        <v>288</v>
      </c>
      <c r="Q50" s="42" t="s">
        <v>130</v>
      </c>
      <c r="R50" s="41" t="s">
        <v>101</v>
      </c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 t="s">
        <v>233</v>
      </c>
      <c r="AI50" s="52" t="s">
        <v>1461</v>
      </c>
      <c r="AJ50" s="40">
        <v>2201</v>
      </c>
      <c r="AK50" s="17" t="s">
        <v>1543</v>
      </c>
      <c r="AL50" s="17" t="s">
        <v>289</v>
      </c>
      <c r="AM50" s="42" t="s">
        <v>2492</v>
      </c>
      <c r="AN50" s="42">
        <v>2201059</v>
      </c>
      <c r="AO50" s="42" t="s">
        <v>2493</v>
      </c>
      <c r="AP50" s="41">
        <v>13</v>
      </c>
      <c r="AQ50" s="41">
        <v>13</v>
      </c>
      <c r="AR50" s="42" t="s">
        <v>130</v>
      </c>
      <c r="AS50" s="42" t="s">
        <v>232</v>
      </c>
      <c r="AT50" s="42">
        <v>13</v>
      </c>
      <c r="AU50" s="42">
        <v>13</v>
      </c>
      <c r="AV50" s="42">
        <v>13</v>
      </c>
      <c r="AW50" s="42">
        <v>13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1000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4">
        <v>1000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15000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4">
        <v>15000</v>
      </c>
      <c r="CE50" s="43">
        <v>0</v>
      </c>
      <c r="CF50" s="43">
        <v>0</v>
      </c>
      <c r="CG50" s="43">
        <v>0</v>
      </c>
      <c r="CH50" s="43">
        <v>0</v>
      </c>
      <c r="CI50" s="43">
        <v>0</v>
      </c>
      <c r="CJ50" s="43">
        <v>0</v>
      </c>
      <c r="CK50" s="43">
        <v>0</v>
      </c>
      <c r="CL50" s="43">
        <v>0</v>
      </c>
      <c r="CM50" s="43">
        <v>0</v>
      </c>
      <c r="CN50" s="43">
        <v>10000</v>
      </c>
      <c r="CO50" s="43">
        <v>0</v>
      </c>
      <c r="CP50" s="43">
        <v>0</v>
      </c>
      <c r="CQ50" s="43">
        <v>0</v>
      </c>
      <c r="CR50" s="43">
        <v>0</v>
      </c>
      <c r="CS50" s="43">
        <v>0</v>
      </c>
      <c r="CT50" s="44">
        <v>10000</v>
      </c>
      <c r="CU50" s="43">
        <v>0</v>
      </c>
      <c r="CV50" s="43">
        <v>0</v>
      </c>
      <c r="CW50" s="43">
        <v>0</v>
      </c>
      <c r="CX50" s="43">
        <v>0</v>
      </c>
      <c r="CY50" s="43">
        <v>0</v>
      </c>
      <c r="CZ50" s="43">
        <v>0</v>
      </c>
      <c r="DA50" s="43">
        <v>0</v>
      </c>
      <c r="DB50" s="43">
        <v>0</v>
      </c>
      <c r="DC50" s="43">
        <v>0</v>
      </c>
      <c r="DD50" s="43">
        <v>1000</v>
      </c>
      <c r="DE50" s="43">
        <v>0</v>
      </c>
      <c r="DF50" s="43">
        <v>0</v>
      </c>
      <c r="DG50" s="43">
        <v>0</v>
      </c>
      <c r="DH50" s="43">
        <v>0</v>
      </c>
      <c r="DI50" s="43">
        <v>0</v>
      </c>
      <c r="DJ50" s="44">
        <v>1000</v>
      </c>
      <c r="DK50" s="45">
        <f t="shared" si="0"/>
        <v>27000</v>
      </c>
      <c r="DL50" s="80">
        <f t="shared" si="1"/>
        <v>27000000</v>
      </c>
    </row>
    <row r="51" spans="1:116" s="2" customFormat="1" ht="120" x14ac:dyDescent="0.25">
      <c r="A51" s="1"/>
      <c r="B51" s="40" t="s">
        <v>232</v>
      </c>
      <c r="C51" s="41" t="s">
        <v>1445</v>
      </c>
      <c r="D51" s="30" t="s">
        <v>1449</v>
      </c>
      <c r="E51" s="30" t="s">
        <v>233</v>
      </c>
      <c r="F51" s="30" t="s">
        <v>1451</v>
      </c>
      <c r="G51" s="30" t="s">
        <v>2286</v>
      </c>
      <c r="H51" s="41" t="s">
        <v>285</v>
      </c>
      <c r="I51" s="41" t="s">
        <v>1301</v>
      </c>
      <c r="J51" s="41" t="s">
        <v>1307</v>
      </c>
      <c r="K51" s="41">
        <v>2019</v>
      </c>
      <c r="L51" s="41" t="s">
        <v>290</v>
      </c>
      <c r="M51" s="42" t="s">
        <v>1301</v>
      </c>
      <c r="N51" s="42" t="s">
        <v>1301</v>
      </c>
      <c r="O51" s="42" t="s">
        <v>1301</v>
      </c>
      <c r="P51" s="42" t="s">
        <v>290</v>
      </c>
      <c r="Q51" s="42" t="s">
        <v>130</v>
      </c>
      <c r="R51" s="41" t="s">
        <v>101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 t="s">
        <v>233</v>
      </c>
      <c r="AI51" s="52" t="s">
        <v>1461</v>
      </c>
      <c r="AJ51" s="40">
        <v>2201</v>
      </c>
      <c r="AK51" s="17" t="s">
        <v>1544</v>
      </c>
      <c r="AL51" s="17" t="s">
        <v>291</v>
      </c>
      <c r="AM51" s="42" t="s">
        <v>2492</v>
      </c>
      <c r="AN51" s="42">
        <v>2201059</v>
      </c>
      <c r="AO51" s="42" t="s">
        <v>2493</v>
      </c>
      <c r="AP51" s="41">
        <v>12</v>
      </c>
      <c r="AQ51" s="41">
        <v>21</v>
      </c>
      <c r="AR51" s="42" t="s">
        <v>132</v>
      </c>
      <c r="AS51" s="42" t="s">
        <v>232</v>
      </c>
      <c r="AT51" s="42">
        <v>12</v>
      </c>
      <c r="AU51" s="42">
        <v>15</v>
      </c>
      <c r="AV51" s="42">
        <v>18</v>
      </c>
      <c r="AW51" s="42">
        <v>21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1000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4">
        <v>1000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15000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4">
        <v>15000</v>
      </c>
      <c r="CE51" s="43">
        <v>0</v>
      </c>
      <c r="CF51" s="43">
        <v>0</v>
      </c>
      <c r="CG51" s="43">
        <v>0</v>
      </c>
      <c r="CH51" s="43">
        <v>0</v>
      </c>
      <c r="CI51" s="43">
        <v>0</v>
      </c>
      <c r="CJ51" s="43">
        <v>0</v>
      </c>
      <c r="CK51" s="43">
        <v>0</v>
      </c>
      <c r="CL51" s="43">
        <v>0</v>
      </c>
      <c r="CM51" s="43">
        <v>0</v>
      </c>
      <c r="CN51" s="43">
        <v>10000</v>
      </c>
      <c r="CO51" s="43">
        <v>0</v>
      </c>
      <c r="CP51" s="43">
        <v>0</v>
      </c>
      <c r="CQ51" s="43">
        <v>0</v>
      </c>
      <c r="CR51" s="43">
        <v>0</v>
      </c>
      <c r="CS51" s="43">
        <v>0</v>
      </c>
      <c r="CT51" s="44">
        <v>10000</v>
      </c>
      <c r="CU51" s="43">
        <v>0</v>
      </c>
      <c r="CV51" s="43">
        <v>0</v>
      </c>
      <c r="CW51" s="43">
        <v>0</v>
      </c>
      <c r="CX51" s="43">
        <v>0</v>
      </c>
      <c r="CY51" s="43">
        <v>0</v>
      </c>
      <c r="CZ51" s="43">
        <v>0</v>
      </c>
      <c r="DA51" s="43">
        <v>0</v>
      </c>
      <c r="DB51" s="43">
        <v>0</v>
      </c>
      <c r="DC51" s="43">
        <v>0</v>
      </c>
      <c r="DD51" s="43">
        <v>1000</v>
      </c>
      <c r="DE51" s="43">
        <v>0</v>
      </c>
      <c r="DF51" s="43">
        <v>0</v>
      </c>
      <c r="DG51" s="43">
        <v>0</v>
      </c>
      <c r="DH51" s="43">
        <v>0</v>
      </c>
      <c r="DI51" s="43">
        <v>0</v>
      </c>
      <c r="DJ51" s="44">
        <v>1000</v>
      </c>
      <c r="DK51" s="45">
        <f t="shared" si="0"/>
        <v>27000</v>
      </c>
      <c r="DL51" s="80">
        <f t="shared" si="1"/>
        <v>27000000</v>
      </c>
    </row>
    <row r="52" spans="1:116" s="2" customFormat="1" ht="120" x14ac:dyDescent="0.25">
      <c r="A52" s="1"/>
      <c r="B52" s="40" t="s">
        <v>232</v>
      </c>
      <c r="C52" s="41" t="s">
        <v>1445</v>
      </c>
      <c r="D52" s="30" t="s">
        <v>1449</v>
      </c>
      <c r="E52" s="30" t="s">
        <v>233</v>
      </c>
      <c r="F52" s="30" t="s">
        <v>1451</v>
      </c>
      <c r="G52" s="30" t="s">
        <v>2286</v>
      </c>
      <c r="H52" s="41" t="s">
        <v>285</v>
      </c>
      <c r="I52" s="41" t="s">
        <v>1302</v>
      </c>
      <c r="J52" s="41" t="s">
        <v>1307</v>
      </c>
      <c r="K52" s="41">
        <v>2019</v>
      </c>
      <c r="L52" s="41" t="s">
        <v>292</v>
      </c>
      <c r="M52" s="42" t="s">
        <v>1302</v>
      </c>
      <c r="N52" s="42" t="s">
        <v>1302</v>
      </c>
      <c r="O52" s="42" t="s">
        <v>1302</v>
      </c>
      <c r="P52" s="42" t="s">
        <v>292</v>
      </c>
      <c r="Q52" s="42" t="s">
        <v>130</v>
      </c>
      <c r="R52" s="41" t="s">
        <v>101</v>
      </c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 t="s">
        <v>233</v>
      </c>
      <c r="AI52" s="52" t="s">
        <v>1461</v>
      </c>
      <c r="AJ52" s="40">
        <v>2201</v>
      </c>
      <c r="AK52" s="17" t="s">
        <v>1545</v>
      </c>
      <c r="AL52" s="17" t="s">
        <v>293</v>
      </c>
      <c r="AM52" s="42" t="s">
        <v>2492</v>
      </c>
      <c r="AN52" s="42">
        <v>2201059</v>
      </c>
      <c r="AO52" s="42" t="s">
        <v>2493</v>
      </c>
      <c r="AP52" s="41">
        <v>12</v>
      </c>
      <c r="AQ52" s="41">
        <v>9</v>
      </c>
      <c r="AR52" s="42" t="s">
        <v>131</v>
      </c>
      <c r="AS52" s="42" t="s">
        <v>232</v>
      </c>
      <c r="AT52" s="42">
        <v>12</v>
      </c>
      <c r="AU52" s="42">
        <v>12</v>
      </c>
      <c r="AV52" s="42">
        <v>11</v>
      </c>
      <c r="AW52" s="42">
        <v>9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1000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4">
        <v>1000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15000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4">
        <v>15000</v>
      </c>
      <c r="CE52" s="43">
        <v>0</v>
      </c>
      <c r="CF52" s="43">
        <v>0</v>
      </c>
      <c r="CG52" s="43">
        <v>0</v>
      </c>
      <c r="CH52" s="43">
        <v>0</v>
      </c>
      <c r="CI52" s="43">
        <v>0</v>
      </c>
      <c r="CJ52" s="43">
        <v>0</v>
      </c>
      <c r="CK52" s="43">
        <v>0</v>
      </c>
      <c r="CL52" s="43">
        <v>0</v>
      </c>
      <c r="CM52" s="43">
        <v>0</v>
      </c>
      <c r="CN52" s="43">
        <v>10000</v>
      </c>
      <c r="CO52" s="43">
        <v>0</v>
      </c>
      <c r="CP52" s="43">
        <v>0</v>
      </c>
      <c r="CQ52" s="43">
        <v>0</v>
      </c>
      <c r="CR52" s="43">
        <v>0</v>
      </c>
      <c r="CS52" s="43">
        <v>0</v>
      </c>
      <c r="CT52" s="44">
        <v>10000</v>
      </c>
      <c r="CU52" s="43">
        <v>0</v>
      </c>
      <c r="CV52" s="43">
        <v>0</v>
      </c>
      <c r="CW52" s="43">
        <v>0</v>
      </c>
      <c r="CX52" s="43">
        <v>0</v>
      </c>
      <c r="CY52" s="43">
        <v>0</v>
      </c>
      <c r="CZ52" s="43">
        <v>0</v>
      </c>
      <c r="DA52" s="43">
        <v>0</v>
      </c>
      <c r="DB52" s="43">
        <v>0</v>
      </c>
      <c r="DC52" s="43">
        <v>0</v>
      </c>
      <c r="DD52" s="43">
        <v>1000</v>
      </c>
      <c r="DE52" s="43">
        <v>0</v>
      </c>
      <c r="DF52" s="43">
        <v>0</v>
      </c>
      <c r="DG52" s="43">
        <v>0</v>
      </c>
      <c r="DH52" s="43">
        <v>0</v>
      </c>
      <c r="DI52" s="43">
        <v>0</v>
      </c>
      <c r="DJ52" s="44">
        <v>1000</v>
      </c>
      <c r="DK52" s="45">
        <f t="shared" si="0"/>
        <v>27000</v>
      </c>
      <c r="DL52" s="80">
        <f t="shared" si="1"/>
        <v>27000000</v>
      </c>
    </row>
    <row r="53" spans="1:116" s="2" customFormat="1" ht="120" x14ac:dyDescent="0.25">
      <c r="A53" s="1"/>
      <c r="B53" s="40" t="s">
        <v>232</v>
      </c>
      <c r="C53" s="41" t="s">
        <v>1445</v>
      </c>
      <c r="D53" s="30" t="s">
        <v>1449</v>
      </c>
      <c r="E53" s="30" t="s">
        <v>233</v>
      </c>
      <c r="F53" s="30" t="s">
        <v>1451</v>
      </c>
      <c r="G53" s="30" t="s">
        <v>2286</v>
      </c>
      <c r="H53" s="41" t="s">
        <v>285</v>
      </c>
      <c r="I53" s="41" t="s">
        <v>294</v>
      </c>
      <c r="J53" s="41" t="s">
        <v>1307</v>
      </c>
      <c r="K53" s="41">
        <v>2019</v>
      </c>
      <c r="L53" s="41" t="s">
        <v>294</v>
      </c>
      <c r="M53" s="42" t="s">
        <v>294</v>
      </c>
      <c r="N53" s="42" t="s">
        <v>294</v>
      </c>
      <c r="O53" s="42" t="s">
        <v>294</v>
      </c>
      <c r="P53" s="42" t="s">
        <v>294</v>
      </c>
      <c r="Q53" s="42" t="s">
        <v>130</v>
      </c>
      <c r="R53" s="41" t="s">
        <v>101</v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 t="s">
        <v>233</v>
      </c>
      <c r="AI53" s="52" t="s">
        <v>1461</v>
      </c>
      <c r="AJ53" s="40">
        <v>2201</v>
      </c>
      <c r="AK53" s="17" t="s">
        <v>1546</v>
      </c>
      <c r="AL53" s="17" t="s">
        <v>295</v>
      </c>
      <c r="AM53" s="42" t="s">
        <v>2492</v>
      </c>
      <c r="AN53" s="42">
        <v>2201059</v>
      </c>
      <c r="AO53" s="42" t="s">
        <v>2493</v>
      </c>
      <c r="AP53" s="41">
        <v>0</v>
      </c>
      <c r="AQ53" s="41">
        <v>0</v>
      </c>
      <c r="AR53" s="42" t="s">
        <v>130</v>
      </c>
      <c r="AS53" s="42" t="s">
        <v>232</v>
      </c>
      <c r="AT53" s="42">
        <v>0</v>
      </c>
      <c r="AU53" s="42">
        <v>0</v>
      </c>
      <c r="AV53" s="42">
        <v>0</v>
      </c>
      <c r="AW53" s="42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1000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4">
        <v>1000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15000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4">
        <v>15000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10000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4">
        <v>10000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3">
        <v>0</v>
      </c>
      <c r="DC53" s="43">
        <v>0</v>
      </c>
      <c r="DD53" s="43">
        <v>1000</v>
      </c>
      <c r="DE53" s="43">
        <v>0</v>
      </c>
      <c r="DF53" s="43">
        <v>0</v>
      </c>
      <c r="DG53" s="43">
        <v>0</v>
      </c>
      <c r="DH53" s="43">
        <v>0</v>
      </c>
      <c r="DI53" s="43">
        <v>0</v>
      </c>
      <c r="DJ53" s="44">
        <v>1000</v>
      </c>
      <c r="DK53" s="45">
        <f t="shared" si="0"/>
        <v>27000</v>
      </c>
      <c r="DL53" s="80">
        <f t="shared" si="1"/>
        <v>27000000</v>
      </c>
    </row>
    <row r="54" spans="1:116" s="2" customFormat="1" ht="120" x14ac:dyDescent="0.25">
      <c r="A54" s="1"/>
      <c r="B54" s="40" t="s">
        <v>232</v>
      </c>
      <c r="C54" s="41" t="s">
        <v>1445</v>
      </c>
      <c r="D54" s="30" t="s">
        <v>1449</v>
      </c>
      <c r="E54" s="30" t="s">
        <v>233</v>
      </c>
      <c r="F54" s="30" t="s">
        <v>1451</v>
      </c>
      <c r="G54" s="30" t="s">
        <v>2287</v>
      </c>
      <c r="H54" s="41" t="s">
        <v>296</v>
      </c>
      <c r="I54" s="41">
        <v>21</v>
      </c>
      <c r="J54" s="41" t="s">
        <v>1308</v>
      </c>
      <c r="K54" s="41">
        <v>2019</v>
      </c>
      <c r="L54" s="41">
        <v>21</v>
      </c>
      <c r="M54" s="42">
        <v>21</v>
      </c>
      <c r="N54" s="42">
        <v>21</v>
      </c>
      <c r="O54" s="42">
        <v>21</v>
      </c>
      <c r="P54" s="42">
        <v>21</v>
      </c>
      <c r="Q54" s="42" t="s">
        <v>130</v>
      </c>
      <c r="R54" s="41" t="s">
        <v>101</v>
      </c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 t="s">
        <v>233</v>
      </c>
      <c r="AI54" s="52" t="s">
        <v>1461</v>
      </c>
      <c r="AJ54" s="40">
        <v>2201</v>
      </c>
      <c r="AK54" s="17" t="s">
        <v>1547</v>
      </c>
      <c r="AL54" s="17" t="s">
        <v>297</v>
      </c>
      <c r="AM54" s="42" t="s">
        <v>2492</v>
      </c>
      <c r="AN54" s="42">
        <v>2201059</v>
      </c>
      <c r="AO54" s="42" t="s">
        <v>2493</v>
      </c>
      <c r="AP54" s="41">
        <v>238</v>
      </c>
      <c r="AQ54" s="41">
        <v>238</v>
      </c>
      <c r="AR54" s="42" t="s">
        <v>130</v>
      </c>
      <c r="AS54" s="42" t="s">
        <v>232</v>
      </c>
      <c r="AT54" s="42">
        <v>238</v>
      </c>
      <c r="AU54" s="42">
        <v>238</v>
      </c>
      <c r="AV54" s="42">
        <v>238</v>
      </c>
      <c r="AW54" s="42">
        <v>238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1000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4">
        <v>1000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15000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4">
        <v>15000</v>
      </c>
      <c r="CE54" s="43">
        <v>0</v>
      </c>
      <c r="CF54" s="43">
        <v>0</v>
      </c>
      <c r="CG54" s="43">
        <v>0</v>
      </c>
      <c r="CH54" s="43">
        <v>0</v>
      </c>
      <c r="CI54" s="43">
        <v>0</v>
      </c>
      <c r="CJ54" s="43">
        <v>0</v>
      </c>
      <c r="CK54" s="43">
        <v>0</v>
      </c>
      <c r="CL54" s="43">
        <v>0</v>
      </c>
      <c r="CM54" s="43">
        <v>0</v>
      </c>
      <c r="CN54" s="43">
        <v>15000</v>
      </c>
      <c r="CO54" s="43">
        <v>0</v>
      </c>
      <c r="CP54" s="43">
        <v>0</v>
      </c>
      <c r="CQ54" s="43">
        <v>0</v>
      </c>
      <c r="CR54" s="43">
        <v>0</v>
      </c>
      <c r="CS54" s="43">
        <v>0</v>
      </c>
      <c r="CT54" s="44">
        <v>15000</v>
      </c>
      <c r="CU54" s="43">
        <v>0</v>
      </c>
      <c r="CV54" s="43">
        <v>0</v>
      </c>
      <c r="CW54" s="43">
        <v>0</v>
      </c>
      <c r="CX54" s="43">
        <v>0</v>
      </c>
      <c r="CY54" s="43">
        <v>0</v>
      </c>
      <c r="CZ54" s="43">
        <v>0</v>
      </c>
      <c r="DA54" s="43">
        <v>0</v>
      </c>
      <c r="DB54" s="43">
        <v>0</v>
      </c>
      <c r="DC54" s="43">
        <v>0</v>
      </c>
      <c r="DD54" s="43">
        <v>20000</v>
      </c>
      <c r="DE54" s="43">
        <v>0</v>
      </c>
      <c r="DF54" s="43">
        <v>0</v>
      </c>
      <c r="DG54" s="43">
        <v>0</v>
      </c>
      <c r="DH54" s="43">
        <v>0</v>
      </c>
      <c r="DI54" s="43">
        <v>0</v>
      </c>
      <c r="DJ54" s="44">
        <v>20000</v>
      </c>
      <c r="DK54" s="45">
        <f t="shared" si="0"/>
        <v>51000</v>
      </c>
      <c r="DL54" s="80">
        <f t="shared" si="1"/>
        <v>51000000</v>
      </c>
    </row>
    <row r="55" spans="1:116" s="2" customFormat="1" ht="90" x14ac:dyDescent="0.25">
      <c r="A55" s="1"/>
      <c r="B55" s="40" t="s">
        <v>232</v>
      </c>
      <c r="C55" s="41" t="s">
        <v>1445</v>
      </c>
      <c r="D55" s="30" t="s">
        <v>1449</v>
      </c>
      <c r="E55" s="30" t="s">
        <v>233</v>
      </c>
      <c r="F55" s="30" t="s">
        <v>1451</v>
      </c>
      <c r="G55" s="30" t="s">
        <v>2288</v>
      </c>
      <c r="H55" s="41" t="s">
        <v>298</v>
      </c>
      <c r="I55" s="41">
        <v>9</v>
      </c>
      <c r="J55" s="41" t="s">
        <v>1309</v>
      </c>
      <c r="K55" s="41">
        <v>2019</v>
      </c>
      <c r="L55" s="41">
        <v>24</v>
      </c>
      <c r="M55" s="42">
        <v>0.09</v>
      </c>
      <c r="N55" s="42">
        <v>0.13</v>
      </c>
      <c r="O55" s="42">
        <v>0.19</v>
      </c>
      <c r="P55" s="42">
        <v>0.24</v>
      </c>
      <c r="Q55" s="42" t="s">
        <v>132</v>
      </c>
      <c r="R55" s="41" t="s">
        <v>101</v>
      </c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 t="s">
        <v>233</v>
      </c>
      <c r="AI55" s="52" t="s">
        <v>1461</v>
      </c>
      <c r="AJ55" s="40">
        <v>2201</v>
      </c>
      <c r="AK55" s="17" t="s">
        <v>1548</v>
      </c>
      <c r="AL55" s="17" t="s">
        <v>299</v>
      </c>
      <c r="AM55" s="42" t="s">
        <v>2533</v>
      </c>
      <c r="AN55" s="42">
        <v>2201033</v>
      </c>
      <c r="AO55" s="42" t="s">
        <v>2534</v>
      </c>
      <c r="AP55" s="41">
        <v>5145</v>
      </c>
      <c r="AQ55" s="41">
        <v>12000</v>
      </c>
      <c r="AR55" s="42" t="s">
        <v>132</v>
      </c>
      <c r="AS55" s="42" t="s">
        <v>232</v>
      </c>
      <c r="AT55" s="42">
        <v>5145</v>
      </c>
      <c r="AU55" s="42">
        <v>6781</v>
      </c>
      <c r="AV55" s="42">
        <v>9835</v>
      </c>
      <c r="AW55" s="42">
        <v>12000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1000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4">
        <v>1000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1000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4">
        <v>1000</v>
      </c>
      <c r="CE55" s="43">
        <v>0</v>
      </c>
      <c r="CF55" s="43">
        <v>0</v>
      </c>
      <c r="CG55" s="43">
        <v>0</v>
      </c>
      <c r="CH55" s="43">
        <v>0</v>
      </c>
      <c r="CI55" s="43">
        <v>0</v>
      </c>
      <c r="CJ55" s="43">
        <v>0</v>
      </c>
      <c r="CK55" s="43">
        <v>0</v>
      </c>
      <c r="CL55" s="43">
        <v>0</v>
      </c>
      <c r="CM55" s="43">
        <v>0</v>
      </c>
      <c r="CN55" s="43">
        <v>0</v>
      </c>
      <c r="CO55" s="43">
        <v>0</v>
      </c>
      <c r="CP55" s="43">
        <v>0</v>
      </c>
      <c r="CQ55" s="43">
        <v>0</v>
      </c>
      <c r="CR55" s="43">
        <v>0</v>
      </c>
      <c r="CS55" s="43">
        <v>0</v>
      </c>
      <c r="CT55" s="44">
        <v>0</v>
      </c>
      <c r="CU55" s="43">
        <v>0</v>
      </c>
      <c r="CV55" s="43">
        <v>0</v>
      </c>
      <c r="CW55" s="43">
        <v>0</v>
      </c>
      <c r="CX55" s="43">
        <v>0</v>
      </c>
      <c r="CY55" s="43">
        <v>0</v>
      </c>
      <c r="CZ55" s="43">
        <v>0</v>
      </c>
      <c r="DA55" s="43">
        <v>0</v>
      </c>
      <c r="DB55" s="43">
        <v>0</v>
      </c>
      <c r="DC55" s="43">
        <v>0</v>
      </c>
      <c r="DD55" s="43">
        <v>1000</v>
      </c>
      <c r="DE55" s="43">
        <v>0</v>
      </c>
      <c r="DF55" s="43">
        <v>0</v>
      </c>
      <c r="DG55" s="43">
        <v>0</v>
      </c>
      <c r="DH55" s="43">
        <v>0</v>
      </c>
      <c r="DI55" s="43">
        <v>0</v>
      </c>
      <c r="DJ55" s="44">
        <v>1000</v>
      </c>
      <c r="DK55" s="45">
        <f t="shared" si="0"/>
        <v>3000</v>
      </c>
      <c r="DL55" s="80">
        <f t="shared" si="1"/>
        <v>3000000</v>
      </c>
    </row>
    <row r="56" spans="1:116" s="2" customFormat="1" ht="90" x14ac:dyDescent="0.25">
      <c r="A56" s="1"/>
      <c r="B56" s="40" t="s">
        <v>232</v>
      </c>
      <c r="C56" s="41" t="s">
        <v>1445</v>
      </c>
      <c r="D56" s="30" t="s">
        <v>1449</v>
      </c>
      <c r="E56" s="30" t="s">
        <v>233</v>
      </c>
      <c r="F56" s="30" t="s">
        <v>1451</v>
      </c>
      <c r="G56" s="30" t="s">
        <v>2288</v>
      </c>
      <c r="H56" s="41" t="s">
        <v>298</v>
      </c>
      <c r="I56" s="41">
        <v>9</v>
      </c>
      <c r="J56" s="41" t="s">
        <v>1309</v>
      </c>
      <c r="K56" s="41">
        <v>2019</v>
      </c>
      <c r="L56" s="41">
        <v>24</v>
      </c>
      <c r="M56" s="42">
        <v>0.09</v>
      </c>
      <c r="N56" s="42">
        <v>0.13</v>
      </c>
      <c r="O56" s="42">
        <v>0.19</v>
      </c>
      <c r="P56" s="42">
        <v>0.24</v>
      </c>
      <c r="Q56" s="42" t="s">
        <v>132</v>
      </c>
      <c r="R56" s="41" t="s">
        <v>101</v>
      </c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 t="s">
        <v>233</v>
      </c>
      <c r="AI56" s="52" t="s">
        <v>1461</v>
      </c>
      <c r="AJ56" s="40">
        <v>2201</v>
      </c>
      <c r="AK56" s="17" t="s">
        <v>1549</v>
      </c>
      <c r="AL56" s="17" t="s">
        <v>300</v>
      </c>
      <c r="AM56" s="42" t="s">
        <v>2533</v>
      </c>
      <c r="AN56" s="42">
        <v>2201033</v>
      </c>
      <c r="AO56" s="42" t="s">
        <v>2534</v>
      </c>
      <c r="AP56" s="41">
        <v>41</v>
      </c>
      <c r="AQ56" s="41">
        <v>60</v>
      </c>
      <c r="AR56" s="42" t="s">
        <v>132</v>
      </c>
      <c r="AS56" s="42" t="s">
        <v>232</v>
      </c>
      <c r="AT56" s="42">
        <v>41</v>
      </c>
      <c r="AU56" s="42">
        <v>46</v>
      </c>
      <c r="AV56" s="42">
        <v>52</v>
      </c>
      <c r="AW56" s="42">
        <v>60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1000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4">
        <v>1000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1000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4">
        <v>1000</v>
      </c>
      <c r="CE56" s="43">
        <v>0</v>
      </c>
      <c r="CF56" s="43">
        <v>0</v>
      </c>
      <c r="CG56" s="43">
        <v>0</v>
      </c>
      <c r="CH56" s="43">
        <v>0</v>
      </c>
      <c r="CI56" s="43">
        <v>0</v>
      </c>
      <c r="CJ56" s="43">
        <v>0</v>
      </c>
      <c r="CK56" s="43">
        <v>0</v>
      </c>
      <c r="CL56" s="43">
        <v>0</v>
      </c>
      <c r="CM56" s="43">
        <v>0</v>
      </c>
      <c r="CN56" s="43">
        <v>0</v>
      </c>
      <c r="CO56" s="43">
        <v>0</v>
      </c>
      <c r="CP56" s="43">
        <v>0</v>
      </c>
      <c r="CQ56" s="43">
        <v>0</v>
      </c>
      <c r="CR56" s="43">
        <v>0</v>
      </c>
      <c r="CS56" s="43">
        <v>0</v>
      </c>
      <c r="CT56" s="44">
        <v>0</v>
      </c>
      <c r="CU56" s="43">
        <v>0</v>
      </c>
      <c r="CV56" s="43">
        <v>0</v>
      </c>
      <c r="CW56" s="43">
        <v>0</v>
      </c>
      <c r="CX56" s="43">
        <v>0</v>
      </c>
      <c r="CY56" s="43">
        <v>0</v>
      </c>
      <c r="CZ56" s="43">
        <v>0</v>
      </c>
      <c r="DA56" s="43">
        <v>0</v>
      </c>
      <c r="DB56" s="43">
        <v>0</v>
      </c>
      <c r="DC56" s="43">
        <v>0</v>
      </c>
      <c r="DD56" s="43">
        <v>1000</v>
      </c>
      <c r="DE56" s="43">
        <v>0</v>
      </c>
      <c r="DF56" s="43">
        <v>0</v>
      </c>
      <c r="DG56" s="43">
        <v>0</v>
      </c>
      <c r="DH56" s="43">
        <v>0</v>
      </c>
      <c r="DI56" s="43">
        <v>0</v>
      </c>
      <c r="DJ56" s="44">
        <v>1000</v>
      </c>
      <c r="DK56" s="45">
        <f t="shared" si="0"/>
        <v>3000</v>
      </c>
      <c r="DL56" s="80">
        <f t="shared" si="1"/>
        <v>3000000</v>
      </c>
    </row>
    <row r="57" spans="1:116" s="2" customFormat="1" ht="75" x14ac:dyDescent="0.25">
      <c r="A57" s="1"/>
      <c r="B57" s="40" t="s">
        <v>232</v>
      </c>
      <c r="C57" s="41" t="s">
        <v>1445</v>
      </c>
      <c r="D57" s="30" t="s">
        <v>1449</v>
      </c>
      <c r="E57" s="30" t="s">
        <v>233</v>
      </c>
      <c r="F57" s="30" t="s">
        <v>1451</v>
      </c>
      <c r="G57" s="30" t="s">
        <v>2288</v>
      </c>
      <c r="H57" s="41" t="s">
        <v>298</v>
      </c>
      <c r="I57" s="41">
        <v>9</v>
      </c>
      <c r="J57" s="41" t="s">
        <v>1309</v>
      </c>
      <c r="K57" s="41">
        <v>2019</v>
      </c>
      <c r="L57" s="41">
        <v>24</v>
      </c>
      <c r="M57" s="42">
        <v>0.09</v>
      </c>
      <c r="N57" s="42">
        <v>0.13</v>
      </c>
      <c r="O57" s="42">
        <v>0.19</v>
      </c>
      <c r="P57" s="42">
        <v>0.24</v>
      </c>
      <c r="Q57" s="42" t="s">
        <v>132</v>
      </c>
      <c r="R57" s="41" t="s">
        <v>101</v>
      </c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 t="s">
        <v>233</v>
      </c>
      <c r="AI57" s="52" t="s">
        <v>1461</v>
      </c>
      <c r="AJ57" s="40">
        <v>2201</v>
      </c>
      <c r="AK57" s="17" t="s">
        <v>1550</v>
      </c>
      <c r="AL57" s="17" t="s">
        <v>301</v>
      </c>
      <c r="AM57" s="42" t="s">
        <v>2535</v>
      </c>
      <c r="AN57" s="42">
        <v>2201051</v>
      </c>
      <c r="AO57" s="42" t="s">
        <v>2536</v>
      </c>
      <c r="AP57" s="41">
        <v>41</v>
      </c>
      <c r="AQ57" s="41">
        <v>20</v>
      </c>
      <c r="AR57" s="42" t="s">
        <v>132</v>
      </c>
      <c r="AS57" s="42" t="s">
        <v>232</v>
      </c>
      <c r="AT57" s="42">
        <v>2</v>
      </c>
      <c r="AU57" s="42">
        <v>5</v>
      </c>
      <c r="AV57" s="42">
        <v>6</v>
      </c>
      <c r="AW57" s="42">
        <v>7</v>
      </c>
      <c r="AX57" s="43">
        <v>0</v>
      </c>
      <c r="AY57" s="43">
        <v>0</v>
      </c>
      <c r="AZ57" s="43">
        <v>0</v>
      </c>
      <c r="BA57" s="43">
        <v>3100000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1000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4">
        <v>3101000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  <c r="BX57" s="43">
        <v>1000</v>
      </c>
      <c r="BY57" s="43">
        <v>0</v>
      </c>
      <c r="BZ57" s="43">
        <v>0</v>
      </c>
      <c r="CA57" s="43">
        <v>0</v>
      </c>
      <c r="CB57" s="43">
        <v>0</v>
      </c>
      <c r="CC57" s="43">
        <v>0</v>
      </c>
      <c r="CD57" s="44">
        <v>1000</v>
      </c>
      <c r="CE57" s="43">
        <v>0</v>
      </c>
      <c r="CF57" s="43">
        <v>0</v>
      </c>
      <c r="CG57" s="43">
        <v>0</v>
      </c>
      <c r="CH57" s="43">
        <v>0</v>
      </c>
      <c r="CI57" s="43">
        <v>0</v>
      </c>
      <c r="CJ57" s="43">
        <v>0</v>
      </c>
      <c r="CK57" s="43">
        <v>0</v>
      </c>
      <c r="CL57" s="43">
        <v>0</v>
      </c>
      <c r="CM57" s="43">
        <v>0</v>
      </c>
      <c r="CN57" s="43">
        <v>0</v>
      </c>
      <c r="CO57" s="43">
        <v>0</v>
      </c>
      <c r="CP57" s="43">
        <v>0</v>
      </c>
      <c r="CQ57" s="43">
        <v>0</v>
      </c>
      <c r="CR57" s="43">
        <v>0</v>
      </c>
      <c r="CS57" s="43">
        <v>0</v>
      </c>
      <c r="CT57" s="44">
        <v>0</v>
      </c>
      <c r="CU57" s="43">
        <v>0</v>
      </c>
      <c r="CV57" s="43">
        <v>0</v>
      </c>
      <c r="CW57" s="43">
        <v>0</v>
      </c>
      <c r="CX57" s="43">
        <v>0</v>
      </c>
      <c r="CY57" s="43">
        <v>0</v>
      </c>
      <c r="CZ57" s="43">
        <v>0</v>
      </c>
      <c r="DA57" s="43">
        <v>0</v>
      </c>
      <c r="DB57" s="43">
        <v>0</v>
      </c>
      <c r="DC57" s="43">
        <v>0</v>
      </c>
      <c r="DD57" s="43">
        <v>600000</v>
      </c>
      <c r="DE57" s="43">
        <v>0</v>
      </c>
      <c r="DF57" s="43">
        <v>0</v>
      </c>
      <c r="DG57" s="43">
        <v>0</v>
      </c>
      <c r="DH57" s="43">
        <v>0</v>
      </c>
      <c r="DI57" s="43">
        <v>0</v>
      </c>
      <c r="DJ57" s="44">
        <v>600000</v>
      </c>
      <c r="DK57" s="45">
        <f t="shared" si="0"/>
        <v>3702000</v>
      </c>
      <c r="DL57" s="80">
        <f t="shared" si="1"/>
        <v>3702000000</v>
      </c>
    </row>
    <row r="58" spans="1:116" s="2" customFormat="1" ht="90" x14ac:dyDescent="0.25">
      <c r="A58" s="1"/>
      <c r="B58" s="40" t="s">
        <v>232</v>
      </c>
      <c r="C58" s="41" t="s">
        <v>1445</v>
      </c>
      <c r="D58" s="30" t="s">
        <v>1449</v>
      </c>
      <c r="E58" s="30" t="s">
        <v>233</v>
      </c>
      <c r="F58" s="30" t="s">
        <v>1451</v>
      </c>
      <c r="G58" s="30" t="s">
        <v>2288</v>
      </c>
      <c r="H58" s="41" t="s">
        <v>298</v>
      </c>
      <c r="I58" s="41">
        <v>9</v>
      </c>
      <c r="J58" s="41" t="s">
        <v>1309</v>
      </c>
      <c r="K58" s="41">
        <v>2019</v>
      </c>
      <c r="L58" s="41">
        <v>24</v>
      </c>
      <c r="M58" s="42">
        <v>0.09</v>
      </c>
      <c r="N58" s="42">
        <v>0.13</v>
      </c>
      <c r="O58" s="42">
        <v>0.19</v>
      </c>
      <c r="P58" s="42">
        <v>0.24</v>
      </c>
      <c r="Q58" s="42" t="s">
        <v>132</v>
      </c>
      <c r="R58" s="41" t="s">
        <v>101</v>
      </c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 t="s">
        <v>233</v>
      </c>
      <c r="AI58" s="52" t="s">
        <v>1461</v>
      </c>
      <c r="AJ58" s="40">
        <v>2201</v>
      </c>
      <c r="AK58" s="17" t="s">
        <v>1551</v>
      </c>
      <c r="AL58" s="17" t="s">
        <v>302</v>
      </c>
      <c r="AM58" s="42" t="s">
        <v>2497</v>
      </c>
      <c r="AN58" s="42">
        <v>2201028</v>
      </c>
      <c r="AO58" s="42" t="s">
        <v>2498</v>
      </c>
      <c r="AP58" s="41">
        <v>5145</v>
      </c>
      <c r="AQ58" s="41">
        <v>12000</v>
      </c>
      <c r="AR58" s="42" t="s">
        <v>132</v>
      </c>
      <c r="AS58" s="42" t="s">
        <v>232</v>
      </c>
      <c r="AT58" s="42">
        <v>5145</v>
      </c>
      <c r="AU58" s="42">
        <v>6781</v>
      </c>
      <c r="AV58" s="42">
        <v>9835</v>
      </c>
      <c r="AW58" s="42">
        <v>12000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1000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4">
        <v>1000</v>
      </c>
      <c r="BO58" s="43">
        <v>0</v>
      </c>
      <c r="BP58" s="43">
        <v>0</v>
      </c>
      <c r="BQ58" s="43">
        <v>0</v>
      </c>
      <c r="BR58" s="43">
        <v>0</v>
      </c>
      <c r="BS58" s="43">
        <v>0</v>
      </c>
      <c r="BT58" s="43">
        <v>0</v>
      </c>
      <c r="BU58" s="43">
        <v>0</v>
      </c>
      <c r="BV58" s="43">
        <v>0</v>
      </c>
      <c r="BW58" s="43">
        <v>0</v>
      </c>
      <c r="BX58" s="43">
        <v>1000</v>
      </c>
      <c r="BY58" s="43">
        <v>0</v>
      </c>
      <c r="BZ58" s="43">
        <v>0</v>
      </c>
      <c r="CA58" s="43">
        <v>0</v>
      </c>
      <c r="CB58" s="43">
        <v>0</v>
      </c>
      <c r="CC58" s="43">
        <v>0</v>
      </c>
      <c r="CD58" s="44">
        <v>1000</v>
      </c>
      <c r="CE58" s="43">
        <v>0</v>
      </c>
      <c r="CF58" s="43">
        <v>0</v>
      </c>
      <c r="CG58" s="43">
        <v>0</v>
      </c>
      <c r="CH58" s="43">
        <v>0</v>
      </c>
      <c r="CI58" s="43">
        <v>0</v>
      </c>
      <c r="CJ58" s="43">
        <v>0</v>
      </c>
      <c r="CK58" s="43">
        <v>0</v>
      </c>
      <c r="CL58" s="43">
        <v>0</v>
      </c>
      <c r="CM58" s="43">
        <v>0</v>
      </c>
      <c r="CN58" s="43">
        <v>0</v>
      </c>
      <c r="CO58" s="43">
        <v>0</v>
      </c>
      <c r="CP58" s="43">
        <v>0</v>
      </c>
      <c r="CQ58" s="43">
        <v>0</v>
      </c>
      <c r="CR58" s="43">
        <v>0</v>
      </c>
      <c r="CS58" s="43">
        <v>0</v>
      </c>
      <c r="CT58" s="44">
        <v>0</v>
      </c>
      <c r="CU58" s="43">
        <v>0</v>
      </c>
      <c r="CV58" s="43">
        <v>0</v>
      </c>
      <c r="CW58" s="43">
        <v>0</v>
      </c>
      <c r="CX58" s="43">
        <v>0</v>
      </c>
      <c r="CY58" s="43">
        <v>0</v>
      </c>
      <c r="CZ58" s="43">
        <v>0</v>
      </c>
      <c r="DA58" s="43">
        <v>0</v>
      </c>
      <c r="DB58" s="43">
        <v>0</v>
      </c>
      <c r="DC58" s="43">
        <v>0</v>
      </c>
      <c r="DD58" s="43">
        <v>1000</v>
      </c>
      <c r="DE58" s="43">
        <v>0</v>
      </c>
      <c r="DF58" s="43">
        <v>0</v>
      </c>
      <c r="DG58" s="43">
        <v>0</v>
      </c>
      <c r="DH58" s="43">
        <v>0</v>
      </c>
      <c r="DI58" s="43">
        <v>0</v>
      </c>
      <c r="DJ58" s="44">
        <v>1000</v>
      </c>
      <c r="DK58" s="45">
        <f t="shared" si="0"/>
        <v>3000</v>
      </c>
      <c r="DL58" s="80">
        <f t="shared" si="1"/>
        <v>3000000</v>
      </c>
    </row>
    <row r="59" spans="1:116" s="2" customFormat="1" ht="75" x14ac:dyDescent="0.25">
      <c r="A59" s="1"/>
      <c r="B59" s="40" t="s">
        <v>232</v>
      </c>
      <c r="C59" s="41" t="s">
        <v>1445</v>
      </c>
      <c r="D59" s="30" t="s">
        <v>1449</v>
      </c>
      <c r="E59" s="30" t="s">
        <v>233</v>
      </c>
      <c r="F59" s="30" t="s">
        <v>1451</v>
      </c>
      <c r="G59" s="30" t="s">
        <v>2288</v>
      </c>
      <c r="H59" s="41" t="s">
        <v>298</v>
      </c>
      <c r="I59" s="41">
        <v>9</v>
      </c>
      <c r="J59" s="41" t="s">
        <v>1309</v>
      </c>
      <c r="K59" s="41">
        <v>2019</v>
      </c>
      <c r="L59" s="41">
        <v>24</v>
      </c>
      <c r="M59" s="42">
        <v>0.09</v>
      </c>
      <c r="N59" s="42">
        <v>0.13</v>
      </c>
      <c r="O59" s="42">
        <v>0.19</v>
      </c>
      <c r="P59" s="42">
        <v>0.24</v>
      </c>
      <c r="Q59" s="42" t="s">
        <v>132</v>
      </c>
      <c r="R59" s="41" t="s">
        <v>101</v>
      </c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 t="s">
        <v>233</v>
      </c>
      <c r="AI59" s="52" t="s">
        <v>1461</v>
      </c>
      <c r="AJ59" s="40">
        <v>2201</v>
      </c>
      <c r="AK59" s="17" t="s">
        <v>2273</v>
      </c>
      <c r="AL59" s="17" t="s">
        <v>303</v>
      </c>
      <c r="AM59" s="42" t="s">
        <v>2537</v>
      </c>
      <c r="AN59" s="42" t="s">
        <v>2538</v>
      </c>
      <c r="AO59" s="42" t="s">
        <v>2539</v>
      </c>
      <c r="AP59" s="41">
        <v>350</v>
      </c>
      <c r="AQ59" s="41">
        <v>350</v>
      </c>
      <c r="AR59" s="42" t="s">
        <v>130</v>
      </c>
      <c r="AS59" s="42" t="s">
        <v>232</v>
      </c>
      <c r="AT59" s="42">
        <v>350</v>
      </c>
      <c r="AU59" s="42">
        <v>350</v>
      </c>
      <c r="AV59" s="42">
        <v>350</v>
      </c>
      <c r="AW59" s="42">
        <v>350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v>1000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4">
        <v>1000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1000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44">
        <v>1000</v>
      </c>
      <c r="CE59" s="43">
        <v>0</v>
      </c>
      <c r="CF59" s="43">
        <v>0</v>
      </c>
      <c r="CG59" s="43">
        <v>0</v>
      </c>
      <c r="CH59" s="43">
        <v>0</v>
      </c>
      <c r="CI59" s="43">
        <v>0</v>
      </c>
      <c r="CJ59" s="43">
        <v>0</v>
      </c>
      <c r="CK59" s="43">
        <v>0</v>
      </c>
      <c r="CL59" s="43">
        <v>0</v>
      </c>
      <c r="CM59" s="43">
        <v>0</v>
      </c>
      <c r="CN59" s="43">
        <v>0</v>
      </c>
      <c r="CO59" s="43">
        <v>0</v>
      </c>
      <c r="CP59" s="43">
        <v>0</v>
      </c>
      <c r="CQ59" s="43">
        <v>0</v>
      </c>
      <c r="CR59" s="43">
        <v>0</v>
      </c>
      <c r="CS59" s="43">
        <v>0</v>
      </c>
      <c r="CT59" s="44">
        <v>0</v>
      </c>
      <c r="CU59" s="43">
        <v>0</v>
      </c>
      <c r="CV59" s="43">
        <v>0</v>
      </c>
      <c r="CW59" s="43">
        <v>0</v>
      </c>
      <c r="CX59" s="43">
        <v>0</v>
      </c>
      <c r="CY59" s="43">
        <v>0</v>
      </c>
      <c r="CZ59" s="43">
        <v>0</v>
      </c>
      <c r="DA59" s="43">
        <v>0</v>
      </c>
      <c r="DB59" s="43">
        <v>0</v>
      </c>
      <c r="DC59" s="43">
        <v>0</v>
      </c>
      <c r="DD59" s="43">
        <v>1000</v>
      </c>
      <c r="DE59" s="43">
        <v>0</v>
      </c>
      <c r="DF59" s="43">
        <v>0</v>
      </c>
      <c r="DG59" s="43">
        <v>0</v>
      </c>
      <c r="DH59" s="43">
        <v>0</v>
      </c>
      <c r="DI59" s="43">
        <v>0</v>
      </c>
      <c r="DJ59" s="44">
        <v>1000</v>
      </c>
      <c r="DK59" s="45">
        <f t="shared" si="0"/>
        <v>3000</v>
      </c>
      <c r="DL59" s="80">
        <f t="shared" si="1"/>
        <v>3000000</v>
      </c>
    </row>
    <row r="60" spans="1:116" s="2" customFormat="1" ht="120" x14ac:dyDescent="0.25">
      <c r="A60" s="1"/>
      <c r="B60" s="40" t="s">
        <v>232</v>
      </c>
      <c r="C60" s="41" t="s">
        <v>1445</v>
      </c>
      <c r="D60" s="30" t="s">
        <v>1449</v>
      </c>
      <c r="E60" s="30" t="s">
        <v>233</v>
      </c>
      <c r="F60" s="30" t="s">
        <v>1451</v>
      </c>
      <c r="G60" s="30" t="s">
        <v>2288</v>
      </c>
      <c r="H60" s="41" t="s">
        <v>298</v>
      </c>
      <c r="I60" s="41">
        <v>9</v>
      </c>
      <c r="J60" s="41" t="s">
        <v>1309</v>
      </c>
      <c r="K60" s="41">
        <v>2019</v>
      </c>
      <c r="L60" s="41">
        <v>24</v>
      </c>
      <c r="M60" s="42">
        <v>0.09</v>
      </c>
      <c r="N60" s="42">
        <v>0.13</v>
      </c>
      <c r="O60" s="42">
        <v>0.19</v>
      </c>
      <c r="P60" s="42">
        <v>0.24</v>
      </c>
      <c r="Q60" s="42" t="s">
        <v>132</v>
      </c>
      <c r="R60" s="41" t="s">
        <v>101</v>
      </c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 t="s">
        <v>233</v>
      </c>
      <c r="AI60" s="52" t="s">
        <v>1461</v>
      </c>
      <c r="AJ60" s="40">
        <v>2201</v>
      </c>
      <c r="AK60" s="17" t="s">
        <v>1552</v>
      </c>
      <c r="AL60" s="17" t="s">
        <v>304</v>
      </c>
      <c r="AM60" s="42" t="s">
        <v>2511</v>
      </c>
      <c r="AN60" s="42" t="s">
        <v>2512</v>
      </c>
      <c r="AO60" s="42" t="s">
        <v>2513</v>
      </c>
      <c r="AP60" s="41">
        <v>41</v>
      </c>
      <c r="AQ60" s="41">
        <v>60</v>
      </c>
      <c r="AR60" s="42" t="s">
        <v>132</v>
      </c>
      <c r="AS60" s="42" t="s">
        <v>232</v>
      </c>
      <c r="AT60" s="42">
        <v>41</v>
      </c>
      <c r="AU60" s="42">
        <v>46</v>
      </c>
      <c r="AV60" s="42">
        <v>52</v>
      </c>
      <c r="AW60" s="42">
        <v>60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1000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4">
        <v>1000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15000</v>
      </c>
      <c r="BY60" s="43">
        <v>0</v>
      </c>
      <c r="BZ60" s="43">
        <v>0</v>
      </c>
      <c r="CA60" s="43">
        <v>0</v>
      </c>
      <c r="CB60" s="43">
        <v>0</v>
      </c>
      <c r="CC60" s="43">
        <v>0</v>
      </c>
      <c r="CD60" s="44">
        <v>15000</v>
      </c>
      <c r="CE60" s="43">
        <v>0</v>
      </c>
      <c r="CF60" s="43">
        <v>0</v>
      </c>
      <c r="CG60" s="43">
        <v>0</v>
      </c>
      <c r="CH60" s="43">
        <v>0</v>
      </c>
      <c r="CI60" s="43">
        <v>0</v>
      </c>
      <c r="CJ60" s="43">
        <v>0</v>
      </c>
      <c r="CK60" s="43">
        <v>0</v>
      </c>
      <c r="CL60" s="43">
        <v>0</v>
      </c>
      <c r="CM60" s="43">
        <v>0</v>
      </c>
      <c r="CN60" s="43">
        <v>10000</v>
      </c>
      <c r="CO60" s="43">
        <v>0</v>
      </c>
      <c r="CP60" s="43">
        <v>0</v>
      </c>
      <c r="CQ60" s="43">
        <v>0</v>
      </c>
      <c r="CR60" s="43">
        <v>0</v>
      </c>
      <c r="CS60" s="43">
        <v>0</v>
      </c>
      <c r="CT60" s="44">
        <v>10000</v>
      </c>
      <c r="CU60" s="43">
        <v>0</v>
      </c>
      <c r="CV60" s="43">
        <v>0</v>
      </c>
      <c r="CW60" s="43">
        <v>0</v>
      </c>
      <c r="CX60" s="43">
        <v>0</v>
      </c>
      <c r="CY60" s="43">
        <v>0</v>
      </c>
      <c r="CZ60" s="43">
        <v>0</v>
      </c>
      <c r="DA60" s="43">
        <v>0</v>
      </c>
      <c r="DB60" s="43">
        <v>0</v>
      </c>
      <c r="DC60" s="43">
        <v>0</v>
      </c>
      <c r="DD60" s="43">
        <v>1000</v>
      </c>
      <c r="DE60" s="43">
        <v>0</v>
      </c>
      <c r="DF60" s="43">
        <v>0</v>
      </c>
      <c r="DG60" s="43">
        <v>0</v>
      </c>
      <c r="DH60" s="43">
        <v>0</v>
      </c>
      <c r="DI60" s="43">
        <v>0</v>
      </c>
      <c r="DJ60" s="44">
        <v>1000</v>
      </c>
      <c r="DK60" s="45">
        <f t="shared" si="0"/>
        <v>27000</v>
      </c>
      <c r="DL60" s="80">
        <f t="shared" si="1"/>
        <v>27000000</v>
      </c>
    </row>
    <row r="61" spans="1:116" s="2" customFormat="1" ht="120" x14ac:dyDescent="0.25">
      <c r="A61" s="1"/>
      <c r="B61" s="40" t="s">
        <v>232</v>
      </c>
      <c r="C61" s="41" t="s">
        <v>1445</v>
      </c>
      <c r="D61" s="30" t="s">
        <v>1449</v>
      </c>
      <c r="E61" s="30" t="s">
        <v>233</v>
      </c>
      <c r="F61" s="30" t="s">
        <v>1451</v>
      </c>
      <c r="G61" s="30" t="s">
        <v>2289</v>
      </c>
      <c r="H61" s="41" t="s">
        <v>305</v>
      </c>
      <c r="I61" s="41" t="s">
        <v>1298</v>
      </c>
      <c r="J61" s="41" t="s">
        <v>1298</v>
      </c>
      <c r="K61" s="41" t="s">
        <v>1298</v>
      </c>
      <c r="L61" s="41">
        <v>8</v>
      </c>
      <c r="M61" s="42">
        <v>2</v>
      </c>
      <c r="N61" s="42">
        <v>4</v>
      </c>
      <c r="O61" s="42">
        <v>6</v>
      </c>
      <c r="P61" s="42">
        <v>8</v>
      </c>
      <c r="Q61" s="42" t="s">
        <v>131</v>
      </c>
      <c r="R61" s="41" t="s">
        <v>101</v>
      </c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 t="s">
        <v>233</v>
      </c>
      <c r="AI61" s="52" t="s">
        <v>1461</v>
      </c>
      <c r="AJ61" s="40">
        <v>2201</v>
      </c>
      <c r="AK61" s="17" t="s">
        <v>1553</v>
      </c>
      <c r="AL61" s="17" t="s">
        <v>306</v>
      </c>
      <c r="AM61" s="42" t="s">
        <v>2511</v>
      </c>
      <c r="AN61" s="42" t="s">
        <v>2512</v>
      </c>
      <c r="AO61" s="42" t="s">
        <v>2513</v>
      </c>
      <c r="AP61" s="41" t="s">
        <v>1298</v>
      </c>
      <c r="AQ61" s="41">
        <v>5</v>
      </c>
      <c r="AR61" s="42" t="s">
        <v>130</v>
      </c>
      <c r="AS61" s="42" t="s">
        <v>232</v>
      </c>
      <c r="AT61" s="42">
        <v>5</v>
      </c>
      <c r="AU61" s="42">
        <v>5</v>
      </c>
      <c r="AV61" s="42">
        <v>5</v>
      </c>
      <c r="AW61" s="42">
        <v>5</v>
      </c>
      <c r="AX61" s="43">
        <v>0</v>
      </c>
      <c r="AY61" s="43">
        <v>0</v>
      </c>
      <c r="AZ61" s="43">
        <v>0</v>
      </c>
      <c r="BA61" s="43">
        <v>60000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40000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4">
        <v>100000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1000</v>
      </c>
      <c r="BY61" s="43">
        <v>0</v>
      </c>
      <c r="BZ61" s="43">
        <v>0</v>
      </c>
      <c r="CA61" s="43">
        <v>0</v>
      </c>
      <c r="CB61" s="43">
        <v>0</v>
      </c>
      <c r="CC61" s="43">
        <v>0</v>
      </c>
      <c r="CD61" s="44">
        <v>1000</v>
      </c>
      <c r="CE61" s="43">
        <v>0</v>
      </c>
      <c r="CF61" s="43">
        <v>0</v>
      </c>
      <c r="CG61" s="43">
        <v>0</v>
      </c>
      <c r="CH61" s="43">
        <v>0</v>
      </c>
      <c r="CI61" s="43">
        <v>0</v>
      </c>
      <c r="CJ61" s="43">
        <v>0</v>
      </c>
      <c r="CK61" s="43">
        <v>0</v>
      </c>
      <c r="CL61" s="43">
        <v>0</v>
      </c>
      <c r="CM61" s="43">
        <v>0</v>
      </c>
      <c r="CN61" s="43">
        <v>0</v>
      </c>
      <c r="CO61" s="43">
        <v>0</v>
      </c>
      <c r="CP61" s="43">
        <v>0</v>
      </c>
      <c r="CQ61" s="43">
        <v>0</v>
      </c>
      <c r="CR61" s="43">
        <v>0</v>
      </c>
      <c r="CS61" s="43">
        <v>0</v>
      </c>
      <c r="CT61" s="44">
        <v>0</v>
      </c>
      <c r="CU61" s="43">
        <v>0</v>
      </c>
      <c r="CV61" s="43">
        <v>0</v>
      </c>
      <c r="CW61" s="43">
        <v>0</v>
      </c>
      <c r="CX61" s="43">
        <v>0</v>
      </c>
      <c r="CY61" s="43">
        <v>0</v>
      </c>
      <c r="CZ61" s="43">
        <v>0</v>
      </c>
      <c r="DA61" s="43">
        <v>0</v>
      </c>
      <c r="DB61" s="43">
        <v>0</v>
      </c>
      <c r="DC61" s="43">
        <v>0</v>
      </c>
      <c r="DD61" s="43">
        <v>1000</v>
      </c>
      <c r="DE61" s="43">
        <v>0</v>
      </c>
      <c r="DF61" s="43">
        <v>0</v>
      </c>
      <c r="DG61" s="43">
        <v>0</v>
      </c>
      <c r="DH61" s="43">
        <v>0</v>
      </c>
      <c r="DI61" s="43">
        <v>0</v>
      </c>
      <c r="DJ61" s="44">
        <v>1000</v>
      </c>
      <c r="DK61" s="45">
        <f t="shared" si="0"/>
        <v>102000</v>
      </c>
      <c r="DL61" s="80">
        <f t="shared" si="1"/>
        <v>102000000</v>
      </c>
    </row>
    <row r="62" spans="1:116" s="2" customFormat="1" ht="120" x14ac:dyDescent="0.25">
      <c r="A62" s="1"/>
      <c r="B62" s="40" t="s">
        <v>232</v>
      </c>
      <c r="C62" s="41" t="s">
        <v>1445</v>
      </c>
      <c r="D62" s="30" t="s">
        <v>1449</v>
      </c>
      <c r="E62" s="30" t="s">
        <v>233</v>
      </c>
      <c r="F62" s="30" t="s">
        <v>1451</v>
      </c>
      <c r="G62" s="30" t="s">
        <v>2289</v>
      </c>
      <c r="H62" s="41" t="s">
        <v>305</v>
      </c>
      <c r="I62" s="41" t="s">
        <v>1298</v>
      </c>
      <c r="J62" s="41" t="s">
        <v>1298</v>
      </c>
      <c r="K62" s="41" t="s">
        <v>1298</v>
      </c>
      <c r="L62" s="41">
        <v>8</v>
      </c>
      <c r="M62" s="42">
        <v>2</v>
      </c>
      <c r="N62" s="42">
        <v>2</v>
      </c>
      <c r="O62" s="42">
        <v>2</v>
      </c>
      <c r="P62" s="42">
        <v>2</v>
      </c>
      <c r="Q62" s="42" t="s">
        <v>131</v>
      </c>
      <c r="R62" s="41" t="s">
        <v>101</v>
      </c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 t="s">
        <v>233</v>
      </c>
      <c r="AI62" s="52" t="s">
        <v>1461</v>
      </c>
      <c r="AJ62" s="40">
        <v>2201</v>
      </c>
      <c r="AK62" s="17" t="s">
        <v>1554</v>
      </c>
      <c r="AL62" s="17" t="s">
        <v>307</v>
      </c>
      <c r="AM62" s="42" t="s">
        <v>2511</v>
      </c>
      <c r="AN62" s="42" t="s">
        <v>2512</v>
      </c>
      <c r="AO62" s="42" t="s">
        <v>2513</v>
      </c>
      <c r="AP62" s="41" t="s">
        <v>1298</v>
      </c>
      <c r="AQ62" s="41">
        <v>49</v>
      </c>
      <c r="AR62" s="42" t="s">
        <v>132</v>
      </c>
      <c r="AS62" s="42" t="s">
        <v>232</v>
      </c>
      <c r="AT62" s="42">
        <v>49</v>
      </c>
      <c r="AU62" s="42">
        <v>49</v>
      </c>
      <c r="AV62" s="42">
        <v>49</v>
      </c>
      <c r="AW62" s="42">
        <v>49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30000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4">
        <v>30000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1000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4">
        <v>1000</v>
      </c>
      <c r="CE62" s="43">
        <v>0</v>
      </c>
      <c r="CF62" s="43">
        <v>0</v>
      </c>
      <c r="CG62" s="43">
        <v>0</v>
      </c>
      <c r="CH62" s="43">
        <v>0</v>
      </c>
      <c r="CI62" s="43">
        <v>0</v>
      </c>
      <c r="CJ62" s="43">
        <v>0</v>
      </c>
      <c r="CK62" s="43">
        <v>0</v>
      </c>
      <c r="CL62" s="43">
        <v>0</v>
      </c>
      <c r="CM62" s="43">
        <v>0</v>
      </c>
      <c r="CN62" s="43">
        <v>0</v>
      </c>
      <c r="CO62" s="43">
        <v>0</v>
      </c>
      <c r="CP62" s="43">
        <v>0</v>
      </c>
      <c r="CQ62" s="43">
        <v>0</v>
      </c>
      <c r="CR62" s="43">
        <v>0</v>
      </c>
      <c r="CS62" s="43">
        <v>0</v>
      </c>
      <c r="CT62" s="44">
        <v>0</v>
      </c>
      <c r="CU62" s="43">
        <v>0</v>
      </c>
      <c r="CV62" s="43">
        <v>0</v>
      </c>
      <c r="CW62" s="43">
        <v>0</v>
      </c>
      <c r="CX62" s="43">
        <v>0</v>
      </c>
      <c r="CY62" s="43">
        <v>0</v>
      </c>
      <c r="CZ62" s="43">
        <v>0</v>
      </c>
      <c r="DA62" s="43">
        <v>0</v>
      </c>
      <c r="DB62" s="43">
        <v>0</v>
      </c>
      <c r="DC62" s="43">
        <v>0</v>
      </c>
      <c r="DD62" s="43">
        <v>1000</v>
      </c>
      <c r="DE62" s="43">
        <v>0</v>
      </c>
      <c r="DF62" s="43">
        <v>0</v>
      </c>
      <c r="DG62" s="43">
        <v>0</v>
      </c>
      <c r="DH62" s="43">
        <v>0</v>
      </c>
      <c r="DI62" s="43">
        <v>0</v>
      </c>
      <c r="DJ62" s="44">
        <v>1000</v>
      </c>
      <c r="DK62" s="45">
        <f t="shared" si="0"/>
        <v>32000</v>
      </c>
      <c r="DL62" s="80">
        <f t="shared" si="1"/>
        <v>32000000</v>
      </c>
    </row>
    <row r="63" spans="1:116" s="2" customFormat="1" ht="120" x14ac:dyDescent="0.25">
      <c r="A63" s="1"/>
      <c r="B63" s="40" t="s">
        <v>232</v>
      </c>
      <c r="C63" s="41" t="s">
        <v>1445</v>
      </c>
      <c r="D63" s="30" t="s">
        <v>1449</v>
      </c>
      <c r="E63" s="30" t="s">
        <v>233</v>
      </c>
      <c r="F63" s="30" t="s">
        <v>1451</v>
      </c>
      <c r="G63" s="30" t="s">
        <v>2289</v>
      </c>
      <c r="H63" s="41" t="s">
        <v>305</v>
      </c>
      <c r="I63" s="41" t="s">
        <v>1298</v>
      </c>
      <c r="J63" s="41" t="s">
        <v>1298</v>
      </c>
      <c r="K63" s="41" t="s">
        <v>1298</v>
      </c>
      <c r="L63" s="41">
        <v>8</v>
      </c>
      <c r="M63" s="42">
        <v>2</v>
      </c>
      <c r="N63" s="42">
        <v>2</v>
      </c>
      <c r="O63" s="42">
        <v>2</v>
      </c>
      <c r="P63" s="42">
        <v>2</v>
      </c>
      <c r="Q63" s="42" t="s">
        <v>131</v>
      </c>
      <c r="R63" s="41" t="s">
        <v>101</v>
      </c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 t="s">
        <v>233</v>
      </c>
      <c r="AI63" s="52" t="s">
        <v>1461</v>
      </c>
      <c r="AJ63" s="40">
        <v>2201</v>
      </c>
      <c r="AK63" s="17" t="s">
        <v>1555</v>
      </c>
      <c r="AL63" s="17" t="s">
        <v>308</v>
      </c>
      <c r="AM63" s="42" t="s">
        <v>2511</v>
      </c>
      <c r="AN63" s="42" t="s">
        <v>2512</v>
      </c>
      <c r="AO63" s="42" t="s">
        <v>2513</v>
      </c>
      <c r="AP63" s="41">
        <v>8</v>
      </c>
      <c r="AQ63" s="41">
        <v>16</v>
      </c>
      <c r="AR63" s="42" t="s">
        <v>132</v>
      </c>
      <c r="AS63" s="42" t="s">
        <v>232</v>
      </c>
      <c r="AT63" s="42">
        <v>8</v>
      </c>
      <c r="AU63" s="42">
        <v>10</v>
      </c>
      <c r="AV63" s="42">
        <v>13</v>
      </c>
      <c r="AW63" s="42">
        <v>16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20000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4">
        <v>20000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1000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4">
        <v>1000</v>
      </c>
      <c r="CE63" s="43">
        <v>0</v>
      </c>
      <c r="CF63" s="43">
        <v>0</v>
      </c>
      <c r="CG63" s="43">
        <v>0</v>
      </c>
      <c r="CH63" s="43">
        <v>0</v>
      </c>
      <c r="CI63" s="43">
        <v>0</v>
      </c>
      <c r="CJ63" s="43">
        <v>0</v>
      </c>
      <c r="CK63" s="43">
        <v>0</v>
      </c>
      <c r="CL63" s="43">
        <v>0</v>
      </c>
      <c r="CM63" s="43">
        <v>0</v>
      </c>
      <c r="CN63" s="43">
        <v>0</v>
      </c>
      <c r="CO63" s="43">
        <v>0</v>
      </c>
      <c r="CP63" s="43">
        <v>0</v>
      </c>
      <c r="CQ63" s="43">
        <v>0</v>
      </c>
      <c r="CR63" s="43">
        <v>0</v>
      </c>
      <c r="CS63" s="43">
        <v>0</v>
      </c>
      <c r="CT63" s="44">
        <v>0</v>
      </c>
      <c r="CU63" s="43">
        <v>0</v>
      </c>
      <c r="CV63" s="43">
        <v>0</v>
      </c>
      <c r="CW63" s="43">
        <v>0</v>
      </c>
      <c r="CX63" s="43">
        <v>0</v>
      </c>
      <c r="CY63" s="43">
        <v>0</v>
      </c>
      <c r="CZ63" s="43">
        <v>0</v>
      </c>
      <c r="DA63" s="43">
        <v>0</v>
      </c>
      <c r="DB63" s="43">
        <v>0</v>
      </c>
      <c r="DC63" s="43">
        <v>0</v>
      </c>
      <c r="DD63" s="43">
        <v>1000</v>
      </c>
      <c r="DE63" s="43">
        <v>0</v>
      </c>
      <c r="DF63" s="43">
        <v>0</v>
      </c>
      <c r="DG63" s="43">
        <v>0</v>
      </c>
      <c r="DH63" s="43">
        <v>0</v>
      </c>
      <c r="DI63" s="43">
        <v>0</v>
      </c>
      <c r="DJ63" s="44">
        <v>1000</v>
      </c>
      <c r="DK63" s="45">
        <f t="shared" si="0"/>
        <v>22000</v>
      </c>
      <c r="DL63" s="80">
        <f t="shared" si="1"/>
        <v>22000000</v>
      </c>
    </row>
    <row r="64" spans="1:116" s="2" customFormat="1" ht="120" x14ac:dyDescent="0.25">
      <c r="A64" s="1"/>
      <c r="B64" s="40" t="s">
        <v>232</v>
      </c>
      <c r="C64" s="41" t="s">
        <v>1445</v>
      </c>
      <c r="D64" s="30" t="s">
        <v>1449</v>
      </c>
      <c r="E64" s="30" t="s">
        <v>233</v>
      </c>
      <c r="F64" s="30" t="s">
        <v>1451</v>
      </c>
      <c r="G64" s="30" t="s">
        <v>2289</v>
      </c>
      <c r="H64" s="41" t="s">
        <v>305</v>
      </c>
      <c r="I64" s="41" t="s">
        <v>1298</v>
      </c>
      <c r="J64" s="41" t="s">
        <v>1298</v>
      </c>
      <c r="K64" s="41" t="s">
        <v>1298</v>
      </c>
      <c r="L64" s="41">
        <v>8</v>
      </c>
      <c r="M64" s="42">
        <v>2</v>
      </c>
      <c r="N64" s="42">
        <v>2</v>
      </c>
      <c r="O64" s="42">
        <v>2</v>
      </c>
      <c r="P64" s="42">
        <v>2</v>
      </c>
      <c r="Q64" s="42" t="s">
        <v>131</v>
      </c>
      <c r="R64" s="41" t="s">
        <v>101</v>
      </c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 t="s">
        <v>233</v>
      </c>
      <c r="AI64" s="52" t="s">
        <v>1461</v>
      </c>
      <c r="AJ64" s="40">
        <v>2201</v>
      </c>
      <c r="AK64" s="17" t="s">
        <v>1556</v>
      </c>
      <c r="AL64" s="17" t="s">
        <v>309</v>
      </c>
      <c r="AM64" s="42" t="s">
        <v>2511</v>
      </c>
      <c r="AN64" s="42" t="s">
        <v>2512</v>
      </c>
      <c r="AO64" s="42" t="s">
        <v>2513</v>
      </c>
      <c r="AP64" s="41">
        <v>49</v>
      </c>
      <c r="AQ64" s="41">
        <v>49</v>
      </c>
      <c r="AR64" s="42" t="s">
        <v>130</v>
      </c>
      <c r="AS64" s="42" t="s">
        <v>232</v>
      </c>
      <c r="AT64" s="42">
        <v>49</v>
      </c>
      <c r="AU64" s="42">
        <v>49</v>
      </c>
      <c r="AV64" s="42">
        <v>49</v>
      </c>
      <c r="AW64" s="42">
        <v>49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45000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4">
        <v>45000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1000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4">
        <v>1000</v>
      </c>
      <c r="CE64" s="43">
        <v>0</v>
      </c>
      <c r="CF64" s="43">
        <v>0</v>
      </c>
      <c r="CG64" s="43">
        <v>0</v>
      </c>
      <c r="CH64" s="43">
        <v>0</v>
      </c>
      <c r="CI64" s="43">
        <v>0</v>
      </c>
      <c r="CJ64" s="43">
        <v>0</v>
      </c>
      <c r="CK64" s="43">
        <v>0</v>
      </c>
      <c r="CL64" s="43">
        <v>0</v>
      </c>
      <c r="CM64" s="43">
        <v>0</v>
      </c>
      <c r="CN64" s="43">
        <v>0</v>
      </c>
      <c r="CO64" s="43">
        <v>0</v>
      </c>
      <c r="CP64" s="43">
        <v>0</v>
      </c>
      <c r="CQ64" s="43">
        <v>0</v>
      </c>
      <c r="CR64" s="43">
        <v>0</v>
      </c>
      <c r="CS64" s="43">
        <v>0</v>
      </c>
      <c r="CT64" s="44">
        <v>0</v>
      </c>
      <c r="CU64" s="43">
        <v>0</v>
      </c>
      <c r="CV64" s="43">
        <v>0</v>
      </c>
      <c r="CW64" s="43">
        <v>0</v>
      </c>
      <c r="CX64" s="43">
        <v>0</v>
      </c>
      <c r="CY64" s="43">
        <v>0</v>
      </c>
      <c r="CZ64" s="43">
        <v>0</v>
      </c>
      <c r="DA64" s="43">
        <v>0</v>
      </c>
      <c r="DB64" s="43">
        <v>0</v>
      </c>
      <c r="DC64" s="43">
        <v>0</v>
      </c>
      <c r="DD64" s="43">
        <v>1000</v>
      </c>
      <c r="DE64" s="43">
        <v>0</v>
      </c>
      <c r="DF64" s="43">
        <v>0</v>
      </c>
      <c r="DG64" s="43">
        <v>0</v>
      </c>
      <c r="DH64" s="43">
        <v>0</v>
      </c>
      <c r="DI64" s="43">
        <v>0</v>
      </c>
      <c r="DJ64" s="44">
        <v>1000</v>
      </c>
      <c r="DK64" s="45">
        <f t="shared" si="0"/>
        <v>47000</v>
      </c>
      <c r="DL64" s="80">
        <f t="shared" si="1"/>
        <v>47000000</v>
      </c>
    </row>
    <row r="65" spans="1:116" s="2" customFormat="1" ht="120" x14ac:dyDescent="0.25">
      <c r="A65" s="1"/>
      <c r="B65" s="40" t="s">
        <v>232</v>
      </c>
      <c r="C65" s="41" t="s">
        <v>1445</v>
      </c>
      <c r="D65" s="30" t="s">
        <v>1449</v>
      </c>
      <c r="E65" s="30" t="s">
        <v>233</v>
      </c>
      <c r="F65" s="30" t="s">
        <v>1451</v>
      </c>
      <c r="G65" s="30" t="s">
        <v>2289</v>
      </c>
      <c r="H65" s="41" t="s">
        <v>305</v>
      </c>
      <c r="I65" s="41" t="s">
        <v>1298</v>
      </c>
      <c r="J65" s="41" t="s">
        <v>1298</v>
      </c>
      <c r="K65" s="41" t="s">
        <v>1298</v>
      </c>
      <c r="L65" s="41">
        <v>8</v>
      </c>
      <c r="M65" s="42">
        <v>2</v>
      </c>
      <c r="N65" s="42">
        <v>2</v>
      </c>
      <c r="O65" s="42">
        <v>2</v>
      </c>
      <c r="P65" s="42">
        <v>2</v>
      </c>
      <c r="Q65" s="42" t="s">
        <v>131</v>
      </c>
      <c r="R65" s="41" t="s">
        <v>101</v>
      </c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 t="s">
        <v>233</v>
      </c>
      <c r="AI65" s="52" t="s">
        <v>1461</v>
      </c>
      <c r="AJ65" s="40">
        <v>2201</v>
      </c>
      <c r="AK65" s="17" t="s">
        <v>2274</v>
      </c>
      <c r="AL65" s="17" t="s">
        <v>310</v>
      </c>
      <c r="AM65" s="42" t="s">
        <v>2511</v>
      </c>
      <c r="AN65" s="42" t="s">
        <v>2512</v>
      </c>
      <c r="AO65" s="42" t="s">
        <v>2513</v>
      </c>
      <c r="AP65" s="41" t="s">
        <v>1298</v>
      </c>
      <c r="AQ65" s="41">
        <v>49</v>
      </c>
      <c r="AR65" s="42" t="s">
        <v>132</v>
      </c>
      <c r="AS65" s="42" t="s">
        <v>232</v>
      </c>
      <c r="AT65" s="42">
        <v>49</v>
      </c>
      <c r="AU65" s="42">
        <v>49</v>
      </c>
      <c r="AV65" s="42">
        <v>49</v>
      </c>
      <c r="AW65" s="42">
        <v>49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40000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4">
        <v>40000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1000</v>
      </c>
      <c r="BY65" s="43">
        <v>0</v>
      </c>
      <c r="BZ65" s="43">
        <v>0</v>
      </c>
      <c r="CA65" s="43">
        <v>0</v>
      </c>
      <c r="CB65" s="43">
        <v>0</v>
      </c>
      <c r="CC65" s="43">
        <v>0</v>
      </c>
      <c r="CD65" s="44">
        <v>1000</v>
      </c>
      <c r="CE65" s="43">
        <v>0</v>
      </c>
      <c r="CF65" s="43">
        <v>0</v>
      </c>
      <c r="CG65" s="43">
        <v>0</v>
      </c>
      <c r="CH65" s="43">
        <v>0</v>
      </c>
      <c r="CI65" s="43">
        <v>0</v>
      </c>
      <c r="CJ65" s="43">
        <v>0</v>
      </c>
      <c r="CK65" s="43">
        <v>0</v>
      </c>
      <c r="CL65" s="43">
        <v>0</v>
      </c>
      <c r="CM65" s="43">
        <v>0</v>
      </c>
      <c r="CN65" s="43">
        <v>0</v>
      </c>
      <c r="CO65" s="43">
        <v>0</v>
      </c>
      <c r="CP65" s="43">
        <v>0</v>
      </c>
      <c r="CQ65" s="43">
        <v>0</v>
      </c>
      <c r="CR65" s="43">
        <v>0</v>
      </c>
      <c r="CS65" s="43">
        <v>0</v>
      </c>
      <c r="CT65" s="44">
        <v>0</v>
      </c>
      <c r="CU65" s="43">
        <v>0</v>
      </c>
      <c r="CV65" s="43">
        <v>0</v>
      </c>
      <c r="CW65" s="43">
        <v>0</v>
      </c>
      <c r="CX65" s="43">
        <v>0</v>
      </c>
      <c r="CY65" s="43">
        <v>0</v>
      </c>
      <c r="CZ65" s="43">
        <v>0</v>
      </c>
      <c r="DA65" s="43">
        <v>0</v>
      </c>
      <c r="DB65" s="43">
        <v>0</v>
      </c>
      <c r="DC65" s="43">
        <v>0</v>
      </c>
      <c r="DD65" s="43">
        <v>1000</v>
      </c>
      <c r="DE65" s="43">
        <v>0</v>
      </c>
      <c r="DF65" s="43">
        <v>0</v>
      </c>
      <c r="DG65" s="43">
        <v>0</v>
      </c>
      <c r="DH65" s="43">
        <v>0</v>
      </c>
      <c r="DI65" s="43">
        <v>0</v>
      </c>
      <c r="DJ65" s="44">
        <v>1000</v>
      </c>
      <c r="DK65" s="45">
        <f t="shared" si="0"/>
        <v>42000</v>
      </c>
      <c r="DL65" s="80">
        <f t="shared" si="1"/>
        <v>42000000</v>
      </c>
    </row>
    <row r="66" spans="1:116" s="2" customFormat="1" ht="120" x14ac:dyDescent="0.25">
      <c r="A66" s="1"/>
      <c r="B66" s="40" t="s">
        <v>232</v>
      </c>
      <c r="C66" s="41" t="s">
        <v>1445</v>
      </c>
      <c r="D66" s="30" t="s">
        <v>1449</v>
      </c>
      <c r="E66" s="30" t="s">
        <v>233</v>
      </c>
      <c r="F66" s="30" t="s">
        <v>1451</v>
      </c>
      <c r="G66" s="30" t="s">
        <v>2289</v>
      </c>
      <c r="H66" s="41" t="s">
        <v>305</v>
      </c>
      <c r="I66" s="41" t="s">
        <v>1298</v>
      </c>
      <c r="J66" s="41" t="s">
        <v>1298</v>
      </c>
      <c r="K66" s="41" t="s">
        <v>1298</v>
      </c>
      <c r="L66" s="41">
        <v>8</v>
      </c>
      <c r="M66" s="42">
        <v>2</v>
      </c>
      <c r="N66" s="42">
        <v>2</v>
      </c>
      <c r="O66" s="42">
        <v>2</v>
      </c>
      <c r="P66" s="42">
        <v>2</v>
      </c>
      <c r="Q66" s="42" t="s">
        <v>131</v>
      </c>
      <c r="R66" s="41" t="s">
        <v>101</v>
      </c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 t="s">
        <v>233</v>
      </c>
      <c r="AI66" s="52" t="s">
        <v>1461</v>
      </c>
      <c r="AJ66" s="40">
        <v>2201</v>
      </c>
      <c r="AK66" s="17" t="s">
        <v>1557</v>
      </c>
      <c r="AL66" s="17" t="s">
        <v>311</v>
      </c>
      <c r="AM66" s="42" t="s">
        <v>2511</v>
      </c>
      <c r="AN66" s="42" t="s">
        <v>2512</v>
      </c>
      <c r="AO66" s="42" t="s">
        <v>2513</v>
      </c>
      <c r="AP66" s="41" t="s">
        <v>1298</v>
      </c>
      <c r="AQ66" s="41">
        <v>1000</v>
      </c>
      <c r="AR66" s="42" t="s">
        <v>132</v>
      </c>
      <c r="AS66" s="42" t="s">
        <v>232</v>
      </c>
      <c r="AT66" s="42">
        <v>200</v>
      </c>
      <c r="AU66" s="42">
        <v>600</v>
      </c>
      <c r="AV66" s="42">
        <v>800</v>
      </c>
      <c r="AW66" s="42">
        <v>1000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10000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4">
        <v>10000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1000</v>
      </c>
      <c r="BY66" s="43">
        <v>0</v>
      </c>
      <c r="BZ66" s="43">
        <v>0</v>
      </c>
      <c r="CA66" s="43">
        <v>0</v>
      </c>
      <c r="CB66" s="43">
        <v>0</v>
      </c>
      <c r="CC66" s="43">
        <v>0</v>
      </c>
      <c r="CD66" s="44">
        <v>1000</v>
      </c>
      <c r="CE66" s="43">
        <v>0</v>
      </c>
      <c r="CF66" s="43">
        <v>0</v>
      </c>
      <c r="CG66" s="43">
        <v>0</v>
      </c>
      <c r="CH66" s="43">
        <v>0</v>
      </c>
      <c r="CI66" s="43">
        <v>0</v>
      </c>
      <c r="CJ66" s="43">
        <v>0</v>
      </c>
      <c r="CK66" s="43">
        <v>0</v>
      </c>
      <c r="CL66" s="43">
        <v>0</v>
      </c>
      <c r="CM66" s="43">
        <v>0</v>
      </c>
      <c r="CN66" s="43">
        <v>0</v>
      </c>
      <c r="CO66" s="43">
        <v>0</v>
      </c>
      <c r="CP66" s="43">
        <v>0</v>
      </c>
      <c r="CQ66" s="43">
        <v>0</v>
      </c>
      <c r="CR66" s="43">
        <v>0</v>
      </c>
      <c r="CS66" s="43">
        <v>0</v>
      </c>
      <c r="CT66" s="44">
        <v>0</v>
      </c>
      <c r="CU66" s="43">
        <v>0</v>
      </c>
      <c r="CV66" s="43">
        <v>0</v>
      </c>
      <c r="CW66" s="43">
        <v>0</v>
      </c>
      <c r="CX66" s="43">
        <v>0</v>
      </c>
      <c r="CY66" s="43">
        <v>0</v>
      </c>
      <c r="CZ66" s="43">
        <v>0</v>
      </c>
      <c r="DA66" s="43">
        <v>0</v>
      </c>
      <c r="DB66" s="43">
        <v>0</v>
      </c>
      <c r="DC66" s="43">
        <v>0</v>
      </c>
      <c r="DD66" s="43">
        <v>1000</v>
      </c>
      <c r="DE66" s="43">
        <v>0</v>
      </c>
      <c r="DF66" s="43">
        <v>0</v>
      </c>
      <c r="DG66" s="43">
        <v>0</v>
      </c>
      <c r="DH66" s="43">
        <v>0</v>
      </c>
      <c r="DI66" s="43">
        <v>0</v>
      </c>
      <c r="DJ66" s="44">
        <v>1000</v>
      </c>
      <c r="DK66" s="45">
        <f t="shared" si="0"/>
        <v>12000</v>
      </c>
      <c r="DL66" s="80">
        <f t="shared" si="1"/>
        <v>12000000</v>
      </c>
    </row>
    <row r="67" spans="1:116" s="2" customFormat="1" ht="195" x14ac:dyDescent="0.25">
      <c r="A67" s="1"/>
      <c r="B67" s="40" t="s">
        <v>232</v>
      </c>
      <c r="C67" s="41" t="s">
        <v>1445</v>
      </c>
      <c r="D67" s="30" t="s">
        <v>1449</v>
      </c>
      <c r="E67" s="30" t="s">
        <v>233</v>
      </c>
      <c r="F67" s="30" t="s">
        <v>1451</v>
      </c>
      <c r="G67" s="30" t="s">
        <v>2290</v>
      </c>
      <c r="H67" s="41" t="s">
        <v>312</v>
      </c>
      <c r="I67" s="41">
        <v>8</v>
      </c>
      <c r="J67" s="41" t="s">
        <v>1310</v>
      </c>
      <c r="K67" s="41">
        <v>2019</v>
      </c>
      <c r="L67" s="41">
        <v>8</v>
      </c>
      <c r="M67" s="42">
        <v>2</v>
      </c>
      <c r="N67" s="42">
        <v>2</v>
      </c>
      <c r="O67" s="42">
        <v>2</v>
      </c>
      <c r="P67" s="42">
        <v>2</v>
      </c>
      <c r="Q67" s="42" t="s">
        <v>131</v>
      </c>
      <c r="R67" s="41" t="s">
        <v>101</v>
      </c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 t="s">
        <v>233</v>
      </c>
      <c r="AI67" s="52" t="s">
        <v>1461</v>
      </c>
      <c r="AJ67" s="40">
        <v>2201</v>
      </c>
      <c r="AK67" s="17" t="s">
        <v>2275</v>
      </c>
      <c r="AL67" s="17" t="s">
        <v>313</v>
      </c>
      <c r="AM67" s="42" t="s">
        <v>2540</v>
      </c>
      <c r="AN67" s="42" t="s">
        <v>2541</v>
      </c>
      <c r="AO67" s="42" t="s">
        <v>2542</v>
      </c>
      <c r="AP67" s="41">
        <v>2000</v>
      </c>
      <c r="AQ67" s="41">
        <v>2000</v>
      </c>
      <c r="AR67" s="42" t="s">
        <v>130</v>
      </c>
      <c r="AS67" s="42" t="s">
        <v>232</v>
      </c>
      <c r="AT67" s="42">
        <v>2000</v>
      </c>
      <c r="AU67" s="42">
        <v>2000</v>
      </c>
      <c r="AV67" s="42">
        <v>2000</v>
      </c>
      <c r="AW67" s="42">
        <v>2000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3">
        <v>0</v>
      </c>
      <c r="BG67" s="43">
        <v>0</v>
      </c>
      <c r="BH67" s="43">
        <v>1000</v>
      </c>
      <c r="BI67" s="43">
        <v>0</v>
      </c>
      <c r="BJ67" s="43">
        <v>0</v>
      </c>
      <c r="BK67" s="43">
        <v>0</v>
      </c>
      <c r="BL67" s="43">
        <v>0</v>
      </c>
      <c r="BM67" s="43">
        <v>0</v>
      </c>
      <c r="BN67" s="44">
        <v>1000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  <c r="BX67" s="43">
        <v>15000</v>
      </c>
      <c r="BY67" s="43">
        <v>0</v>
      </c>
      <c r="BZ67" s="43">
        <v>0</v>
      </c>
      <c r="CA67" s="43">
        <v>0</v>
      </c>
      <c r="CB67" s="43">
        <v>0</v>
      </c>
      <c r="CC67" s="43">
        <v>0</v>
      </c>
      <c r="CD67" s="44">
        <v>15000</v>
      </c>
      <c r="CE67" s="43">
        <v>0</v>
      </c>
      <c r="CF67" s="43">
        <v>0</v>
      </c>
      <c r="CG67" s="43">
        <v>0</v>
      </c>
      <c r="CH67" s="43">
        <v>0</v>
      </c>
      <c r="CI67" s="43">
        <v>0</v>
      </c>
      <c r="CJ67" s="43">
        <v>0</v>
      </c>
      <c r="CK67" s="43">
        <v>0</v>
      </c>
      <c r="CL67" s="43">
        <v>0</v>
      </c>
      <c r="CM67" s="43">
        <v>0</v>
      </c>
      <c r="CN67" s="43">
        <v>5000</v>
      </c>
      <c r="CO67" s="43">
        <v>0</v>
      </c>
      <c r="CP67" s="43">
        <v>0</v>
      </c>
      <c r="CQ67" s="43">
        <v>0</v>
      </c>
      <c r="CR67" s="43">
        <v>0</v>
      </c>
      <c r="CS67" s="43">
        <v>0</v>
      </c>
      <c r="CT67" s="44">
        <v>5000</v>
      </c>
      <c r="CU67" s="43">
        <v>0</v>
      </c>
      <c r="CV67" s="43">
        <v>0</v>
      </c>
      <c r="CW67" s="43">
        <v>0</v>
      </c>
      <c r="CX67" s="43">
        <v>0</v>
      </c>
      <c r="CY67" s="43">
        <v>0</v>
      </c>
      <c r="CZ67" s="43">
        <v>0</v>
      </c>
      <c r="DA67" s="43">
        <v>0</v>
      </c>
      <c r="DB67" s="43">
        <v>0</v>
      </c>
      <c r="DC67" s="43">
        <v>0</v>
      </c>
      <c r="DD67" s="43">
        <v>1000</v>
      </c>
      <c r="DE67" s="43">
        <v>0</v>
      </c>
      <c r="DF67" s="43">
        <v>0</v>
      </c>
      <c r="DG67" s="43">
        <v>0</v>
      </c>
      <c r="DH67" s="43">
        <v>0</v>
      </c>
      <c r="DI67" s="43">
        <v>0</v>
      </c>
      <c r="DJ67" s="44">
        <v>1000</v>
      </c>
      <c r="DK67" s="45">
        <f t="shared" si="0"/>
        <v>22000</v>
      </c>
      <c r="DL67" s="80">
        <f t="shared" si="1"/>
        <v>22000000</v>
      </c>
    </row>
    <row r="68" spans="1:116" s="2" customFormat="1" ht="120" x14ac:dyDescent="0.25">
      <c r="A68" s="1"/>
      <c r="B68" s="40" t="s">
        <v>232</v>
      </c>
      <c r="C68" s="41" t="s">
        <v>1445</v>
      </c>
      <c r="D68" s="30" t="s">
        <v>1449</v>
      </c>
      <c r="E68" s="30" t="s">
        <v>233</v>
      </c>
      <c r="F68" s="30" t="s">
        <v>1451</v>
      </c>
      <c r="G68" s="30" t="s">
        <v>2290</v>
      </c>
      <c r="H68" s="41" t="s">
        <v>312</v>
      </c>
      <c r="I68" s="41">
        <v>8</v>
      </c>
      <c r="J68" s="41" t="s">
        <v>1310</v>
      </c>
      <c r="K68" s="41">
        <v>2019</v>
      </c>
      <c r="L68" s="41">
        <v>8</v>
      </c>
      <c r="M68" s="42">
        <v>2</v>
      </c>
      <c r="N68" s="42">
        <v>2</v>
      </c>
      <c r="O68" s="42">
        <v>2</v>
      </c>
      <c r="P68" s="42">
        <v>2</v>
      </c>
      <c r="Q68" s="42" t="s">
        <v>131</v>
      </c>
      <c r="R68" s="41" t="s">
        <v>101</v>
      </c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 t="s">
        <v>233</v>
      </c>
      <c r="AI68" s="52" t="s">
        <v>1461</v>
      </c>
      <c r="AJ68" s="40">
        <v>2201</v>
      </c>
      <c r="AK68" s="17" t="s">
        <v>1558</v>
      </c>
      <c r="AL68" s="17" t="s">
        <v>314</v>
      </c>
      <c r="AM68" s="42" t="s">
        <v>2543</v>
      </c>
      <c r="AN68" s="42" t="s">
        <v>2544</v>
      </c>
      <c r="AO68" s="42" t="s">
        <v>2545</v>
      </c>
      <c r="AP68" s="41">
        <v>2000</v>
      </c>
      <c r="AQ68" s="41">
        <v>2000</v>
      </c>
      <c r="AR68" s="42" t="s">
        <v>130</v>
      </c>
      <c r="AS68" s="42" t="s">
        <v>232</v>
      </c>
      <c r="AT68" s="42">
        <v>2000</v>
      </c>
      <c r="AU68" s="42">
        <v>2000</v>
      </c>
      <c r="AV68" s="42">
        <v>2000</v>
      </c>
      <c r="AW68" s="42">
        <v>2000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  <c r="BF68" s="43">
        <v>0</v>
      </c>
      <c r="BG68" s="43">
        <v>0</v>
      </c>
      <c r="BH68" s="43">
        <v>1000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4">
        <v>1000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14000</v>
      </c>
      <c r="BY68" s="43">
        <v>0</v>
      </c>
      <c r="BZ68" s="43">
        <v>0</v>
      </c>
      <c r="CA68" s="43">
        <v>0</v>
      </c>
      <c r="CB68" s="43">
        <v>0</v>
      </c>
      <c r="CC68" s="43">
        <v>0</v>
      </c>
      <c r="CD68" s="44">
        <v>14000</v>
      </c>
      <c r="CE68" s="43">
        <v>0</v>
      </c>
      <c r="CF68" s="43">
        <v>0</v>
      </c>
      <c r="CG68" s="43">
        <v>0</v>
      </c>
      <c r="CH68" s="43">
        <v>0</v>
      </c>
      <c r="CI68" s="43">
        <v>0</v>
      </c>
      <c r="CJ68" s="43">
        <v>0</v>
      </c>
      <c r="CK68" s="43">
        <v>0</v>
      </c>
      <c r="CL68" s="43">
        <v>0</v>
      </c>
      <c r="CM68" s="43">
        <v>0</v>
      </c>
      <c r="CN68" s="43">
        <v>5000</v>
      </c>
      <c r="CO68" s="43">
        <v>0</v>
      </c>
      <c r="CP68" s="43">
        <v>0</v>
      </c>
      <c r="CQ68" s="43">
        <v>0</v>
      </c>
      <c r="CR68" s="43">
        <v>0</v>
      </c>
      <c r="CS68" s="43">
        <v>0</v>
      </c>
      <c r="CT68" s="44">
        <v>5000</v>
      </c>
      <c r="CU68" s="43">
        <v>0</v>
      </c>
      <c r="CV68" s="43">
        <v>0</v>
      </c>
      <c r="CW68" s="43">
        <v>0</v>
      </c>
      <c r="CX68" s="43">
        <v>0</v>
      </c>
      <c r="CY68" s="43">
        <v>0</v>
      </c>
      <c r="CZ68" s="43">
        <v>0</v>
      </c>
      <c r="DA68" s="43">
        <v>0</v>
      </c>
      <c r="DB68" s="43">
        <v>0</v>
      </c>
      <c r="DC68" s="43">
        <v>0</v>
      </c>
      <c r="DD68" s="43">
        <v>50000</v>
      </c>
      <c r="DE68" s="43">
        <v>0</v>
      </c>
      <c r="DF68" s="43">
        <v>0</v>
      </c>
      <c r="DG68" s="43">
        <v>0</v>
      </c>
      <c r="DH68" s="43">
        <v>0</v>
      </c>
      <c r="DI68" s="43">
        <v>0</v>
      </c>
      <c r="DJ68" s="44">
        <v>50000</v>
      </c>
      <c r="DK68" s="45">
        <f t="shared" ref="DK68:DK131" si="2">BN68+CD68+CT68+DJ68</f>
        <v>70000</v>
      </c>
      <c r="DL68" s="80">
        <f t="shared" si="1"/>
        <v>70000000</v>
      </c>
    </row>
    <row r="69" spans="1:116" s="2" customFormat="1" ht="60" x14ac:dyDescent="0.25">
      <c r="A69" s="1"/>
      <c r="B69" s="40" t="s">
        <v>232</v>
      </c>
      <c r="C69" s="41" t="s">
        <v>1445</v>
      </c>
      <c r="D69" s="30" t="s">
        <v>1449</v>
      </c>
      <c r="E69" s="30" t="s">
        <v>233</v>
      </c>
      <c r="F69" s="30" t="s">
        <v>1451</v>
      </c>
      <c r="G69" s="30" t="s">
        <v>2291</v>
      </c>
      <c r="H69" s="41" t="s">
        <v>315</v>
      </c>
      <c r="I69" s="41">
        <v>92</v>
      </c>
      <c r="J69" s="41" t="s">
        <v>1311</v>
      </c>
      <c r="K69" s="41">
        <v>2019</v>
      </c>
      <c r="L69" s="41">
        <v>96</v>
      </c>
      <c r="M69" s="42">
        <v>0.93</v>
      </c>
      <c r="N69" s="42">
        <v>0.94</v>
      </c>
      <c r="O69" s="42">
        <v>0.95</v>
      </c>
      <c r="P69" s="42">
        <v>0.96</v>
      </c>
      <c r="Q69" s="42" t="s">
        <v>132</v>
      </c>
      <c r="R69" s="41" t="s">
        <v>101</v>
      </c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 t="s">
        <v>233</v>
      </c>
      <c r="AI69" s="52" t="s">
        <v>1461</v>
      </c>
      <c r="AJ69" s="40">
        <v>2201</v>
      </c>
      <c r="AK69" s="17" t="s">
        <v>1559</v>
      </c>
      <c r="AL69" s="17" t="s">
        <v>316</v>
      </c>
      <c r="AM69" s="42" t="s">
        <v>2546</v>
      </c>
      <c r="AN69" s="42" t="s">
        <v>2547</v>
      </c>
      <c r="AO69" s="42" t="s">
        <v>2548</v>
      </c>
      <c r="AP69" s="41">
        <v>133</v>
      </c>
      <c r="AQ69" s="41">
        <v>80</v>
      </c>
      <c r="AR69" s="42" t="s">
        <v>132</v>
      </c>
      <c r="AS69" s="42" t="s">
        <v>232</v>
      </c>
      <c r="AT69" s="42">
        <v>20</v>
      </c>
      <c r="AU69" s="42">
        <v>20</v>
      </c>
      <c r="AV69" s="42">
        <v>20</v>
      </c>
      <c r="AW69" s="42">
        <v>20</v>
      </c>
      <c r="AX69" s="43">
        <v>495327.103</v>
      </c>
      <c r="AY69" s="43">
        <v>0</v>
      </c>
      <c r="AZ69" s="43">
        <v>0</v>
      </c>
      <c r="BA69" s="43">
        <v>1000000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1000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4">
        <v>1496327.1030000001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0</v>
      </c>
      <c r="BX69" s="43">
        <v>500000</v>
      </c>
      <c r="BY69" s="43">
        <v>0</v>
      </c>
      <c r="BZ69" s="43">
        <v>0</v>
      </c>
      <c r="CA69" s="43">
        <v>0</v>
      </c>
      <c r="CB69" s="43">
        <v>0</v>
      </c>
      <c r="CC69" s="43">
        <v>0</v>
      </c>
      <c r="CD69" s="44">
        <v>500000</v>
      </c>
      <c r="CE69" s="43">
        <v>0</v>
      </c>
      <c r="CF69" s="43">
        <v>0</v>
      </c>
      <c r="CG69" s="43">
        <v>0</v>
      </c>
      <c r="CH69" s="43">
        <v>0</v>
      </c>
      <c r="CI69" s="43">
        <v>0</v>
      </c>
      <c r="CJ69" s="43">
        <v>0</v>
      </c>
      <c r="CK69" s="43">
        <v>0</v>
      </c>
      <c r="CL69" s="43">
        <v>0</v>
      </c>
      <c r="CM69" s="43">
        <v>0</v>
      </c>
      <c r="CN69" s="43">
        <v>400000</v>
      </c>
      <c r="CO69" s="43">
        <v>0</v>
      </c>
      <c r="CP69" s="43">
        <v>0</v>
      </c>
      <c r="CQ69" s="43">
        <v>0</v>
      </c>
      <c r="CR69" s="43">
        <v>0</v>
      </c>
      <c r="CS69" s="43">
        <v>0</v>
      </c>
      <c r="CT69" s="44">
        <v>400000</v>
      </c>
      <c r="CU69" s="43">
        <v>0</v>
      </c>
      <c r="CV69" s="43">
        <v>0</v>
      </c>
      <c r="CW69" s="43">
        <v>0</v>
      </c>
      <c r="CX69" s="43">
        <v>0</v>
      </c>
      <c r="CY69" s="43">
        <v>0</v>
      </c>
      <c r="CZ69" s="43">
        <v>0</v>
      </c>
      <c r="DA69" s="43">
        <v>0</v>
      </c>
      <c r="DB69" s="43">
        <v>0</v>
      </c>
      <c r="DC69" s="43">
        <v>0</v>
      </c>
      <c r="DD69" s="43">
        <v>1000</v>
      </c>
      <c r="DE69" s="43">
        <v>0</v>
      </c>
      <c r="DF69" s="43">
        <v>0</v>
      </c>
      <c r="DG69" s="43">
        <v>0</v>
      </c>
      <c r="DH69" s="43">
        <v>0</v>
      </c>
      <c r="DI69" s="43">
        <v>0</v>
      </c>
      <c r="DJ69" s="44">
        <v>1000</v>
      </c>
      <c r="DK69" s="45">
        <f t="shared" si="2"/>
        <v>2397327.1030000001</v>
      </c>
      <c r="DL69" s="80">
        <f t="shared" si="1"/>
        <v>2397327103</v>
      </c>
    </row>
    <row r="70" spans="1:116" s="2" customFormat="1" ht="60" x14ac:dyDescent="0.25">
      <c r="A70" s="1"/>
      <c r="B70" s="40" t="s">
        <v>232</v>
      </c>
      <c r="C70" s="41" t="s">
        <v>1445</v>
      </c>
      <c r="D70" s="30" t="s">
        <v>1449</v>
      </c>
      <c r="E70" s="30" t="s">
        <v>233</v>
      </c>
      <c r="F70" s="30" t="s">
        <v>1451</v>
      </c>
      <c r="G70" s="30" t="s">
        <v>2291</v>
      </c>
      <c r="H70" s="41" t="s">
        <v>315</v>
      </c>
      <c r="I70" s="41">
        <v>92</v>
      </c>
      <c r="J70" s="41" t="s">
        <v>1311</v>
      </c>
      <c r="K70" s="41">
        <v>2019</v>
      </c>
      <c r="L70" s="41">
        <v>96</v>
      </c>
      <c r="M70" s="42">
        <v>0.93</v>
      </c>
      <c r="N70" s="42">
        <v>0.94</v>
      </c>
      <c r="O70" s="42">
        <v>0.95</v>
      </c>
      <c r="P70" s="42">
        <v>0.96</v>
      </c>
      <c r="Q70" s="42" t="s">
        <v>132</v>
      </c>
      <c r="R70" s="41" t="s">
        <v>101</v>
      </c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 t="s">
        <v>233</v>
      </c>
      <c r="AI70" s="52" t="s">
        <v>1461</v>
      </c>
      <c r="AJ70" s="40">
        <v>2201</v>
      </c>
      <c r="AK70" s="17" t="s">
        <v>1560</v>
      </c>
      <c r="AL70" s="17" t="s">
        <v>317</v>
      </c>
      <c r="AM70" s="42" t="s">
        <v>2549</v>
      </c>
      <c r="AN70" s="42" t="s">
        <v>2550</v>
      </c>
      <c r="AO70" s="42" t="s">
        <v>2551</v>
      </c>
      <c r="AP70" s="41">
        <v>125</v>
      </c>
      <c r="AQ70" s="41">
        <v>25</v>
      </c>
      <c r="AR70" s="42" t="s">
        <v>132</v>
      </c>
      <c r="AS70" s="42" t="s">
        <v>232</v>
      </c>
      <c r="AT70" s="42">
        <v>3</v>
      </c>
      <c r="AU70" s="42">
        <v>7</v>
      </c>
      <c r="AV70" s="42">
        <v>8</v>
      </c>
      <c r="AW70" s="42">
        <v>7</v>
      </c>
      <c r="AX70" s="43">
        <v>0</v>
      </c>
      <c r="AY70" s="43">
        <v>0</v>
      </c>
      <c r="AZ70" s="43">
        <v>0</v>
      </c>
      <c r="BA70" s="43">
        <v>20000</v>
      </c>
      <c r="BB70" s="43">
        <v>0</v>
      </c>
      <c r="BC70" s="43">
        <v>0</v>
      </c>
      <c r="BD70" s="43">
        <v>0</v>
      </c>
      <c r="BE70" s="43">
        <v>0</v>
      </c>
      <c r="BF70" s="43">
        <v>0</v>
      </c>
      <c r="BG70" s="43">
        <v>0</v>
      </c>
      <c r="BH70" s="43">
        <v>1000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4">
        <v>21000</v>
      </c>
      <c r="BO70" s="43">
        <v>0</v>
      </c>
      <c r="BP70" s="43">
        <v>0</v>
      </c>
      <c r="BQ70" s="43">
        <v>0</v>
      </c>
      <c r="BR70" s="43">
        <v>0</v>
      </c>
      <c r="BS70" s="43">
        <v>0</v>
      </c>
      <c r="BT70" s="43">
        <v>0</v>
      </c>
      <c r="BU70" s="43">
        <v>0</v>
      </c>
      <c r="BV70" s="43">
        <v>0</v>
      </c>
      <c r="BW70" s="43">
        <v>0</v>
      </c>
      <c r="BX70" s="43">
        <v>1000</v>
      </c>
      <c r="BY70" s="43">
        <v>0</v>
      </c>
      <c r="BZ70" s="43">
        <v>0</v>
      </c>
      <c r="CA70" s="43">
        <v>0</v>
      </c>
      <c r="CB70" s="43">
        <v>0</v>
      </c>
      <c r="CC70" s="43">
        <v>0</v>
      </c>
      <c r="CD70" s="44">
        <v>1000</v>
      </c>
      <c r="CE70" s="43">
        <v>0</v>
      </c>
      <c r="CF70" s="43">
        <v>0</v>
      </c>
      <c r="CG70" s="43">
        <v>0</v>
      </c>
      <c r="CH70" s="43">
        <v>0</v>
      </c>
      <c r="CI70" s="43">
        <v>0</v>
      </c>
      <c r="CJ70" s="43">
        <v>0</v>
      </c>
      <c r="CK70" s="43">
        <v>0</v>
      </c>
      <c r="CL70" s="43">
        <v>0</v>
      </c>
      <c r="CM70" s="43">
        <v>0</v>
      </c>
      <c r="CN70" s="43">
        <v>0</v>
      </c>
      <c r="CO70" s="43">
        <v>0</v>
      </c>
      <c r="CP70" s="43">
        <v>0</v>
      </c>
      <c r="CQ70" s="43">
        <v>0</v>
      </c>
      <c r="CR70" s="43">
        <v>0</v>
      </c>
      <c r="CS70" s="43">
        <v>0</v>
      </c>
      <c r="CT70" s="44">
        <v>0</v>
      </c>
      <c r="CU70" s="43">
        <v>0</v>
      </c>
      <c r="CV70" s="43">
        <v>0</v>
      </c>
      <c r="CW70" s="43">
        <v>0</v>
      </c>
      <c r="CX70" s="43">
        <v>0</v>
      </c>
      <c r="CY70" s="43">
        <v>0</v>
      </c>
      <c r="CZ70" s="43">
        <v>0</v>
      </c>
      <c r="DA70" s="43">
        <v>0</v>
      </c>
      <c r="DB70" s="43">
        <v>0</v>
      </c>
      <c r="DC70" s="43">
        <v>0</v>
      </c>
      <c r="DD70" s="43">
        <v>1000</v>
      </c>
      <c r="DE70" s="43">
        <v>0</v>
      </c>
      <c r="DF70" s="43">
        <v>0</v>
      </c>
      <c r="DG70" s="43">
        <v>0</v>
      </c>
      <c r="DH70" s="43">
        <v>0</v>
      </c>
      <c r="DI70" s="43">
        <v>0</v>
      </c>
      <c r="DJ70" s="44">
        <v>1000</v>
      </c>
      <c r="DK70" s="45">
        <f t="shared" si="2"/>
        <v>23000</v>
      </c>
      <c r="DL70" s="80">
        <f t="shared" si="1"/>
        <v>23000000</v>
      </c>
    </row>
    <row r="71" spans="1:116" s="2" customFormat="1" ht="60" x14ac:dyDescent="0.25">
      <c r="A71" s="1"/>
      <c r="B71" s="40" t="s">
        <v>232</v>
      </c>
      <c r="C71" s="41" t="s">
        <v>1445</v>
      </c>
      <c r="D71" s="30" t="s">
        <v>1449</v>
      </c>
      <c r="E71" s="30" t="s">
        <v>233</v>
      </c>
      <c r="F71" s="30" t="s">
        <v>1451</v>
      </c>
      <c r="G71" s="30" t="s">
        <v>2291</v>
      </c>
      <c r="H71" s="41" t="s">
        <v>315</v>
      </c>
      <c r="I71" s="41">
        <v>92</v>
      </c>
      <c r="J71" s="41" t="s">
        <v>1311</v>
      </c>
      <c r="K71" s="41">
        <v>2019</v>
      </c>
      <c r="L71" s="41">
        <v>96</v>
      </c>
      <c r="M71" s="42">
        <v>0.93</v>
      </c>
      <c r="N71" s="42">
        <v>0.94</v>
      </c>
      <c r="O71" s="42">
        <v>0.95</v>
      </c>
      <c r="P71" s="42">
        <v>0.96</v>
      </c>
      <c r="Q71" s="42" t="s">
        <v>132</v>
      </c>
      <c r="R71" s="41" t="s">
        <v>101</v>
      </c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 t="s">
        <v>233</v>
      </c>
      <c r="AI71" s="52" t="s">
        <v>1461</v>
      </c>
      <c r="AJ71" s="40">
        <v>2201</v>
      </c>
      <c r="AK71" s="17" t="s">
        <v>1561</v>
      </c>
      <c r="AL71" s="17" t="s">
        <v>318</v>
      </c>
      <c r="AM71" s="42" t="s">
        <v>2535</v>
      </c>
      <c r="AN71" s="42">
        <v>2201051</v>
      </c>
      <c r="AO71" s="42" t="s">
        <v>2536</v>
      </c>
      <c r="AP71" s="41">
        <v>42</v>
      </c>
      <c r="AQ71" s="41">
        <v>30</v>
      </c>
      <c r="AR71" s="42" t="s">
        <v>132</v>
      </c>
      <c r="AS71" s="42" t="s">
        <v>232</v>
      </c>
      <c r="AT71" s="42">
        <v>9</v>
      </c>
      <c r="AU71" s="42">
        <v>6</v>
      </c>
      <c r="AV71" s="42">
        <v>8</v>
      </c>
      <c r="AW71" s="42">
        <v>7</v>
      </c>
      <c r="AX71" s="43">
        <v>0</v>
      </c>
      <c r="AY71" s="43">
        <v>0</v>
      </c>
      <c r="AZ71" s="43">
        <v>0</v>
      </c>
      <c r="BA71" s="43">
        <v>8360471.8715300001</v>
      </c>
      <c r="BB71" s="43">
        <v>0</v>
      </c>
      <c r="BC71" s="43">
        <v>0</v>
      </c>
      <c r="BD71" s="43">
        <v>0</v>
      </c>
      <c r="BE71" s="43">
        <v>0</v>
      </c>
      <c r="BF71" s="43">
        <v>0</v>
      </c>
      <c r="BG71" s="43">
        <v>0</v>
      </c>
      <c r="BH71" s="43">
        <v>1001444.629</v>
      </c>
      <c r="BI71" s="43">
        <v>0</v>
      </c>
      <c r="BJ71" s="43">
        <v>778943.21455999999</v>
      </c>
      <c r="BK71" s="43">
        <v>0</v>
      </c>
      <c r="BL71" s="43">
        <v>0</v>
      </c>
      <c r="BM71" s="43">
        <v>0</v>
      </c>
      <c r="BN71" s="44">
        <v>10140859.715090001</v>
      </c>
      <c r="BO71" s="43">
        <v>0</v>
      </c>
      <c r="BP71" s="43">
        <v>0</v>
      </c>
      <c r="BQ71" s="43">
        <v>0</v>
      </c>
      <c r="BR71" s="43">
        <v>0</v>
      </c>
      <c r="BS71" s="43">
        <v>0</v>
      </c>
      <c r="BT71" s="43">
        <v>0</v>
      </c>
      <c r="BU71" s="43">
        <v>0</v>
      </c>
      <c r="BV71" s="43">
        <v>0</v>
      </c>
      <c r="BW71" s="43">
        <v>0</v>
      </c>
      <c r="BX71" s="43">
        <v>1000</v>
      </c>
      <c r="BY71" s="43">
        <v>0</v>
      </c>
      <c r="BZ71" s="43">
        <v>0</v>
      </c>
      <c r="CA71" s="43">
        <v>0</v>
      </c>
      <c r="CB71" s="43">
        <v>0</v>
      </c>
      <c r="CC71" s="43">
        <v>0</v>
      </c>
      <c r="CD71" s="44">
        <v>1000</v>
      </c>
      <c r="CE71" s="43">
        <v>0</v>
      </c>
      <c r="CF71" s="43">
        <v>0</v>
      </c>
      <c r="CG71" s="43">
        <v>0</v>
      </c>
      <c r="CH71" s="43">
        <v>0</v>
      </c>
      <c r="CI71" s="43">
        <v>0</v>
      </c>
      <c r="CJ71" s="43">
        <v>0</v>
      </c>
      <c r="CK71" s="43">
        <v>0</v>
      </c>
      <c r="CL71" s="43">
        <v>0</v>
      </c>
      <c r="CM71" s="43">
        <v>0</v>
      </c>
      <c r="CN71" s="43">
        <v>0</v>
      </c>
      <c r="CO71" s="43">
        <v>0</v>
      </c>
      <c r="CP71" s="43">
        <v>0</v>
      </c>
      <c r="CQ71" s="43">
        <v>0</v>
      </c>
      <c r="CR71" s="43">
        <v>0</v>
      </c>
      <c r="CS71" s="43">
        <v>0</v>
      </c>
      <c r="CT71" s="44">
        <v>0</v>
      </c>
      <c r="CU71" s="43">
        <v>0</v>
      </c>
      <c r="CV71" s="43">
        <v>0</v>
      </c>
      <c r="CW71" s="43">
        <v>0</v>
      </c>
      <c r="CX71" s="43">
        <v>0</v>
      </c>
      <c r="CY71" s="43">
        <v>0</v>
      </c>
      <c r="CZ71" s="43">
        <v>0</v>
      </c>
      <c r="DA71" s="43">
        <v>0</v>
      </c>
      <c r="DB71" s="43">
        <v>0</v>
      </c>
      <c r="DC71" s="43">
        <v>0</v>
      </c>
      <c r="DD71" s="43">
        <v>1000</v>
      </c>
      <c r="DE71" s="43">
        <v>0</v>
      </c>
      <c r="DF71" s="43">
        <v>0</v>
      </c>
      <c r="DG71" s="43">
        <v>0</v>
      </c>
      <c r="DH71" s="43">
        <v>0</v>
      </c>
      <c r="DI71" s="43">
        <v>0</v>
      </c>
      <c r="DJ71" s="44">
        <v>1000</v>
      </c>
      <c r="DK71" s="45">
        <f t="shared" si="2"/>
        <v>10142859.715090001</v>
      </c>
      <c r="DL71" s="80">
        <f t="shared" si="1"/>
        <v>10142859715.09</v>
      </c>
    </row>
    <row r="72" spans="1:116" s="2" customFormat="1" ht="105" x14ac:dyDescent="0.25">
      <c r="A72" s="1"/>
      <c r="B72" s="40" t="s">
        <v>232</v>
      </c>
      <c r="C72" s="41" t="s">
        <v>1445</v>
      </c>
      <c r="D72" s="30" t="s">
        <v>1449</v>
      </c>
      <c r="E72" s="30" t="s">
        <v>233</v>
      </c>
      <c r="F72" s="30" t="s">
        <v>1451</v>
      </c>
      <c r="G72" s="30" t="s">
        <v>2291</v>
      </c>
      <c r="H72" s="41" t="s">
        <v>315</v>
      </c>
      <c r="I72" s="41">
        <v>92</v>
      </c>
      <c r="J72" s="41" t="s">
        <v>1311</v>
      </c>
      <c r="K72" s="41">
        <v>2019</v>
      </c>
      <c r="L72" s="41">
        <v>96</v>
      </c>
      <c r="M72" s="42">
        <v>0.93</v>
      </c>
      <c r="N72" s="42">
        <v>0.94</v>
      </c>
      <c r="O72" s="42">
        <v>0.95</v>
      </c>
      <c r="P72" s="42">
        <v>0.96</v>
      </c>
      <c r="Q72" s="42" t="s">
        <v>132</v>
      </c>
      <c r="R72" s="41" t="s">
        <v>101</v>
      </c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 t="s">
        <v>233</v>
      </c>
      <c r="AI72" s="52" t="s">
        <v>1461</v>
      </c>
      <c r="AJ72" s="40">
        <v>2201</v>
      </c>
      <c r="AK72" s="17" t="s">
        <v>1562</v>
      </c>
      <c r="AL72" s="17" t="s">
        <v>319</v>
      </c>
      <c r="AM72" s="42" t="s">
        <v>2552</v>
      </c>
      <c r="AN72" s="42" t="s">
        <v>2553</v>
      </c>
      <c r="AO72" s="42" t="s">
        <v>2554</v>
      </c>
      <c r="AP72" s="41">
        <v>9</v>
      </c>
      <c r="AQ72" s="41">
        <v>8</v>
      </c>
      <c r="AR72" s="42" t="s">
        <v>132</v>
      </c>
      <c r="AS72" s="42" t="s">
        <v>232</v>
      </c>
      <c r="AT72" s="42">
        <v>1</v>
      </c>
      <c r="AU72" s="42">
        <v>3</v>
      </c>
      <c r="AV72" s="42">
        <v>2</v>
      </c>
      <c r="AW72" s="42">
        <v>2</v>
      </c>
      <c r="AX72" s="43">
        <v>0</v>
      </c>
      <c r="AY72" s="43">
        <v>0</v>
      </c>
      <c r="AZ72" s="43">
        <v>0</v>
      </c>
      <c r="BA72" s="43">
        <v>600000</v>
      </c>
      <c r="BB72" s="43">
        <v>0</v>
      </c>
      <c r="BC72" s="43">
        <v>0</v>
      </c>
      <c r="BD72" s="43">
        <v>0</v>
      </c>
      <c r="BE72" s="43">
        <v>0</v>
      </c>
      <c r="BF72" s="43">
        <v>0</v>
      </c>
      <c r="BG72" s="43">
        <v>0</v>
      </c>
      <c r="BH72" s="43">
        <v>1000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4">
        <v>601000</v>
      </c>
      <c r="BO72" s="43">
        <v>0</v>
      </c>
      <c r="BP72" s="43">
        <v>0</v>
      </c>
      <c r="BQ72" s="43">
        <v>0</v>
      </c>
      <c r="BR72" s="43">
        <v>0</v>
      </c>
      <c r="BS72" s="43">
        <v>0</v>
      </c>
      <c r="BT72" s="43">
        <v>0</v>
      </c>
      <c r="BU72" s="43">
        <v>0</v>
      </c>
      <c r="BV72" s="43">
        <v>0</v>
      </c>
      <c r="BW72" s="43">
        <v>0</v>
      </c>
      <c r="BX72" s="43">
        <v>1000</v>
      </c>
      <c r="BY72" s="43">
        <v>0</v>
      </c>
      <c r="BZ72" s="43">
        <v>0</v>
      </c>
      <c r="CA72" s="43">
        <v>0</v>
      </c>
      <c r="CB72" s="43">
        <v>0</v>
      </c>
      <c r="CC72" s="43">
        <v>0</v>
      </c>
      <c r="CD72" s="44">
        <v>1000</v>
      </c>
      <c r="CE72" s="43">
        <v>0</v>
      </c>
      <c r="CF72" s="43">
        <v>0</v>
      </c>
      <c r="CG72" s="43">
        <v>0</v>
      </c>
      <c r="CH72" s="43">
        <v>0</v>
      </c>
      <c r="CI72" s="43">
        <v>0</v>
      </c>
      <c r="CJ72" s="43">
        <v>0</v>
      </c>
      <c r="CK72" s="43">
        <v>0</v>
      </c>
      <c r="CL72" s="43">
        <v>0</v>
      </c>
      <c r="CM72" s="43">
        <v>0</v>
      </c>
      <c r="CN72" s="43">
        <v>0</v>
      </c>
      <c r="CO72" s="43">
        <v>0</v>
      </c>
      <c r="CP72" s="43">
        <v>0</v>
      </c>
      <c r="CQ72" s="43">
        <v>0</v>
      </c>
      <c r="CR72" s="43">
        <v>0</v>
      </c>
      <c r="CS72" s="43">
        <v>0</v>
      </c>
      <c r="CT72" s="44">
        <v>0</v>
      </c>
      <c r="CU72" s="43">
        <v>0</v>
      </c>
      <c r="CV72" s="43">
        <v>0</v>
      </c>
      <c r="CW72" s="43">
        <v>0</v>
      </c>
      <c r="CX72" s="43">
        <v>0</v>
      </c>
      <c r="CY72" s="43">
        <v>0</v>
      </c>
      <c r="CZ72" s="43">
        <v>0</v>
      </c>
      <c r="DA72" s="43">
        <v>0</v>
      </c>
      <c r="DB72" s="43">
        <v>0</v>
      </c>
      <c r="DC72" s="43">
        <v>0</v>
      </c>
      <c r="DD72" s="43">
        <v>1000</v>
      </c>
      <c r="DE72" s="43">
        <v>0</v>
      </c>
      <c r="DF72" s="43">
        <v>0</v>
      </c>
      <c r="DG72" s="43">
        <v>0</v>
      </c>
      <c r="DH72" s="43">
        <v>0</v>
      </c>
      <c r="DI72" s="43">
        <v>0</v>
      </c>
      <c r="DJ72" s="44">
        <v>1000</v>
      </c>
      <c r="DK72" s="45">
        <f t="shared" si="2"/>
        <v>603000</v>
      </c>
      <c r="DL72" s="80">
        <f t="shared" ref="DL72:DL84" si="3">DK72*1000</f>
        <v>603000000</v>
      </c>
    </row>
    <row r="73" spans="1:116" s="2" customFormat="1" ht="90" x14ac:dyDescent="0.25">
      <c r="A73" s="1"/>
      <c r="B73" s="40" t="s">
        <v>232</v>
      </c>
      <c r="C73" s="41" t="s">
        <v>1445</v>
      </c>
      <c r="D73" s="30" t="s">
        <v>1449</v>
      </c>
      <c r="E73" s="30" t="s">
        <v>233</v>
      </c>
      <c r="F73" s="30" t="s">
        <v>1451</v>
      </c>
      <c r="G73" s="30" t="s">
        <v>2291</v>
      </c>
      <c r="H73" s="41" t="s">
        <v>315</v>
      </c>
      <c r="I73" s="41">
        <v>92</v>
      </c>
      <c r="J73" s="41" t="s">
        <v>1311</v>
      </c>
      <c r="K73" s="41">
        <v>2019</v>
      </c>
      <c r="L73" s="41">
        <v>96</v>
      </c>
      <c r="M73" s="42">
        <v>0.93</v>
      </c>
      <c r="N73" s="42">
        <v>0.94</v>
      </c>
      <c r="O73" s="42">
        <v>0.95</v>
      </c>
      <c r="P73" s="42">
        <v>0.96</v>
      </c>
      <c r="Q73" s="42" t="s">
        <v>132</v>
      </c>
      <c r="R73" s="41" t="s">
        <v>101</v>
      </c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 t="s">
        <v>233</v>
      </c>
      <c r="AI73" s="52" t="s">
        <v>1461</v>
      </c>
      <c r="AJ73" s="40">
        <v>2201</v>
      </c>
      <c r="AK73" s="17" t="s">
        <v>1563</v>
      </c>
      <c r="AL73" s="17" t="s">
        <v>320</v>
      </c>
      <c r="AM73" s="42" t="s">
        <v>2555</v>
      </c>
      <c r="AN73" s="42" t="s">
        <v>2556</v>
      </c>
      <c r="AO73" s="42" t="s">
        <v>2557</v>
      </c>
      <c r="AP73" s="41">
        <v>49</v>
      </c>
      <c r="AQ73" s="41">
        <v>49</v>
      </c>
      <c r="AR73" s="42" t="s">
        <v>130</v>
      </c>
      <c r="AS73" s="42" t="s">
        <v>232</v>
      </c>
      <c r="AT73" s="42">
        <v>49</v>
      </c>
      <c r="AU73" s="42">
        <v>49</v>
      </c>
      <c r="AV73" s="42">
        <v>49</v>
      </c>
      <c r="AW73" s="42">
        <v>49</v>
      </c>
      <c r="AX73" s="43">
        <v>0</v>
      </c>
      <c r="AY73" s="43">
        <v>0</v>
      </c>
      <c r="AZ73" s="43">
        <v>0</v>
      </c>
      <c r="BA73" s="43">
        <v>0</v>
      </c>
      <c r="BB73" s="43">
        <v>0</v>
      </c>
      <c r="BC73" s="43">
        <v>0</v>
      </c>
      <c r="BD73" s="43">
        <v>0</v>
      </c>
      <c r="BE73" s="43">
        <v>0</v>
      </c>
      <c r="BF73" s="43">
        <v>0</v>
      </c>
      <c r="BG73" s="43">
        <v>0</v>
      </c>
      <c r="BH73" s="43">
        <v>28000</v>
      </c>
      <c r="BI73" s="43">
        <v>0</v>
      </c>
      <c r="BJ73" s="43">
        <v>0</v>
      </c>
      <c r="BK73" s="43">
        <v>0</v>
      </c>
      <c r="BL73" s="43">
        <v>0</v>
      </c>
      <c r="BM73" s="43">
        <v>0</v>
      </c>
      <c r="BN73" s="44">
        <v>28000</v>
      </c>
      <c r="BO73" s="43">
        <v>0</v>
      </c>
      <c r="BP73" s="43">
        <v>0</v>
      </c>
      <c r="BQ73" s="43">
        <v>0</v>
      </c>
      <c r="BR73" s="43">
        <v>0</v>
      </c>
      <c r="BS73" s="43">
        <v>0</v>
      </c>
      <c r="BT73" s="43">
        <v>0</v>
      </c>
      <c r="BU73" s="43">
        <v>0</v>
      </c>
      <c r="BV73" s="43">
        <v>0</v>
      </c>
      <c r="BW73" s="43">
        <v>0</v>
      </c>
      <c r="BX73" s="43">
        <v>30000</v>
      </c>
      <c r="BY73" s="43">
        <v>0</v>
      </c>
      <c r="BZ73" s="43">
        <v>0</v>
      </c>
      <c r="CA73" s="43">
        <v>0</v>
      </c>
      <c r="CB73" s="43">
        <v>0</v>
      </c>
      <c r="CC73" s="43">
        <v>0</v>
      </c>
      <c r="CD73" s="44">
        <v>30000</v>
      </c>
      <c r="CE73" s="43">
        <v>0</v>
      </c>
      <c r="CF73" s="43">
        <v>0</v>
      </c>
      <c r="CG73" s="43">
        <v>0</v>
      </c>
      <c r="CH73" s="43">
        <v>0</v>
      </c>
      <c r="CI73" s="43">
        <v>0</v>
      </c>
      <c r="CJ73" s="43">
        <v>0</v>
      </c>
      <c r="CK73" s="43">
        <v>0</v>
      </c>
      <c r="CL73" s="43">
        <v>0</v>
      </c>
      <c r="CM73" s="43">
        <v>0</v>
      </c>
      <c r="CN73" s="43">
        <v>23000</v>
      </c>
      <c r="CO73" s="43">
        <v>0</v>
      </c>
      <c r="CP73" s="43">
        <v>0</v>
      </c>
      <c r="CQ73" s="43">
        <v>0</v>
      </c>
      <c r="CR73" s="43">
        <v>0</v>
      </c>
      <c r="CS73" s="43">
        <v>0</v>
      </c>
      <c r="CT73" s="44">
        <v>23000</v>
      </c>
      <c r="CU73" s="43">
        <v>0</v>
      </c>
      <c r="CV73" s="43">
        <v>0</v>
      </c>
      <c r="CW73" s="43">
        <v>0</v>
      </c>
      <c r="CX73" s="43">
        <v>0</v>
      </c>
      <c r="CY73" s="43">
        <v>0</v>
      </c>
      <c r="CZ73" s="43">
        <v>0</v>
      </c>
      <c r="DA73" s="43">
        <v>0</v>
      </c>
      <c r="DB73" s="43">
        <v>0</v>
      </c>
      <c r="DC73" s="43">
        <v>0</v>
      </c>
      <c r="DD73" s="43">
        <v>1000</v>
      </c>
      <c r="DE73" s="43">
        <v>0</v>
      </c>
      <c r="DF73" s="43">
        <v>0</v>
      </c>
      <c r="DG73" s="43">
        <v>0</v>
      </c>
      <c r="DH73" s="43">
        <v>0</v>
      </c>
      <c r="DI73" s="43">
        <v>0</v>
      </c>
      <c r="DJ73" s="44">
        <v>1000</v>
      </c>
      <c r="DK73" s="45">
        <f t="shared" si="2"/>
        <v>82000</v>
      </c>
      <c r="DL73" s="80">
        <f t="shared" si="3"/>
        <v>82000000</v>
      </c>
    </row>
    <row r="74" spans="1:116" s="2" customFormat="1" ht="90" x14ac:dyDescent="0.25">
      <c r="A74" s="1"/>
      <c r="B74" s="40" t="s">
        <v>232</v>
      </c>
      <c r="C74" s="41" t="s">
        <v>1445</v>
      </c>
      <c r="D74" s="30" t="s">
        <v>1449</v>
      </c>
      <c r="E74" s="30" t="s">
        <v>233</v>
      </c>
      <c r="F74" s="30" t="s">
        <v>1451</v>
      </c>
      <c r="G74" s="30" t="s">
        <v>2292</v>
      </c>
      <c r="H74" s="41" t="s">
        <v>321</v>
      </c>
      <c r="I74" s="41">
        <v>100</v>
      </c>
      <c r="J74" s="41" t="s">
        <v>1310</v>
      </c>
      <c r="K74" s="41">
        <v>2019</v>
      </c>
      <c r="L74" s="41">
        <v>100</v>
      </c>
      <c r="M74" s="42">
        <v>100</v>
      </c>
      <c r="N74" s="42">
        <v>100</v>
      </c>
      <c r="O74" s="42">
        <v>100</v>
      </c>
      <c r="P74" s="42">
        <v>100</v>
      </c>
      <c r="Q74" s="42" t="s">
        <v>130</v>
      </c>
      <c r="R74" s="41" t="s">
        <v>101</v>
      </c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 t="s">
        <v>233</v>
      </c>
      <c r="AI74" s="52" t="s">
        <v>1461</v>
      </c>
      <c r="AJ74" s="40">
        <v>2201</v>
      </c>
      <c r="AK74" s="17" t="s">
        <v>1564</v>
      </c>
      <c r="AL74" s="17" t="s">
        <v>322</v>
      </c>
      <c r="AM74" s="42" t="s">
        <v>2558</v>
      </c>
      <c r="AN74" s="42" t="s">
        <v>2559</v>
      </c>
      <c r="AO74" s="42" t="s">
        <v>2560</v>
      </c>
      <c r="AP74" s="41">
        <v>49</v>
      </c>
      <c r="AQ74" s="41">
        <v>49</v>
      </c>
      <c r="AR74" s="42" t="s">
        <v>130</v>
      </c>
      <c r="AS74" s="42" t="s">
        <v>232</v>
      </c>
      <c r="AT74" s="42">
        <v>49</v>
      </c>
      <c r="AU74" s="42">
        <v>49</v>
      </c>
      <c r="AV74" s="42">
        <v>49</v>
      </c>
      <c r="AW74" s="42">
        <v>49</v>
      </c>
      <c r="AX74" s="43">
        <v>0</v>
      </c>
      <c r="AY74" s="43">
        <v>0</v>
      </c>
      <c r="AZ74" s="43">
        <v>0</v>
      </c>
      <c r="BA74" s="43">
        <v>450000</v>
      </c>
      <c r="BB74" s="43">
        <v>0</v>
      </c>
      <c r="BC74" s="43">
        <v>0</v>
      </c>
      <c r="BD74" s="43">
        <v>0</v>
      </c>
      <c r="BE74" s="43">
        <v>0</v>
      </c>
      <c r="BF74" s="43">
        <v>0</v>
      </c>
      <c r="BG74" s="43">
        <v>0</v>
      </c>
      <c r="BH74" s="43">
        <v>1001043.399</v>
      </c>
      <c r="BI74" s="43">
        <v>0</v>
      </c>
      <c r="BJ74" s="43">
        <v>0</v>
      </c>
      <c r="BK74" s="43">
        <v>0</v>
      </c>
      <c r="BL74" s="43">
        <v>0</v>
      </c>
      <c r="BM74" s="43">
        <v>0</v>
      </c>
      <c r="BN74" s="44">
        <v>1451043.399</v>
      </c>
      <c r="BO74" s="43">
        <v>0</v>
      </c>
      <c r="BP74" s="43">
        <v>0</v>
      </c>
      <c r="BQ74" s="43">
        <v>0</v>
      </c>
      <c r="BR74" s="43">
        <v>0</v>
      </c>
      <c r="BS74" s="43">
        <v>0</v>
      </c>
      <c r="BT74" s="43">
        <v>0</v>
      </c>
      <c r="BU74" s="43">
        <v>0</v>
      </c>
      <c r="BV74" s="43">
        <v>0</v>
      </c>
      <c r="BW74" s="43">
        <v>0</v>
      </c>
      <c r="BX74" s="43">
        <v>743106</v>
      </c>
      <c r="BY74" s="43">
        <v>0</v>
      </c>
      <c r="BZ74" s="43">
        <v>0</v>
      </c>
      <c r="CA74" s="43">
        <v>0</v>
      </c>
      <c r="CB74" s="43">
        <v>0</v>
      </c>
      <c r="CC74" s="43">
        <v>0</v>
      </c>
      <c r="CD74" s="44">
        <v>743106</v>
      </c>
      <c r="CE74" s="43">
        <v>0</v>
      </c>
      <c r="CF74" s="43">
        <v>0</v>
      </c>
      <c r="CG74" s="43">
        <v>0</v>
      </c>
      <c r="CH74" s="43">
        <v>0</v>
      </c>
      <c r="CI74" s="43">
        <v>0</v>
      </c>
      <c r="CJ74" s="43">
        <v>0</v>
      </c>
      <c r="CK74" s="43">
        <v>0</v>
      </c>
      <c r="CL74" s="43">
        <v>0</v>
      </c>
      <c r="CM74" s="43">
        <v>0</v>
      </c>
      <c r="CN74" s="43">
        <v>769114.71304289997</v>
      </c>
      <c r="CO74" s="43">
        <v>0</v>
      </c>
      <c r="CP74" s="43">
        <v>0</v>
      </c>
      <c r="CQ74" s="43">
        <v>0</v>
      </c>
      <c r="CR74" s="43">
        <v>0</v>
      </c>
      <c r="CS74" s="43">
        <v>0</v>
      </c>
      <c r="CT74" s="44">
        <v>769114.71304289997</v>
      </c>
      <c r="CU74" s="43">
        <v>0</v>
      </c>
      <c r="CV74" s="43">
        <v>0</v>
      </c>
      <c r="CW74" s="43">
        <v>0</v>
      </c>
      <c r="CX74" s="43">
        <v>0</v>
      </c>
      <c r="CY74" s="43">
        <v>0</v>
      </c>
      <c r="CZ74" s="43">
        <v>0</v>
      </c>
      <c r="DA74" s="43">
        <v>0</v>
      </c>
      <c r="DB74" s="43">
        <v>0</v>
      </c>
      <c r="DC74" s="43">
        <v>0</v>
      </c>
      <c r="DD74" s="43">
        <v>796033.7279994014</v>
      </c>
      <c r="DE74" s="43">
        <v>0</v>
      </c>
      <c r="DF74" s="43">
        <v>0</v>
      </c>
      <c r="DG74" s="43">
        <v>0</v>
      </c>
      <c r="DH74" s="43">
        <v>0</v>
      </c>
      <c r="DI74" s="43">
        <v>0</v>
      </c>
      <c r="DJ74" s="44">
        <v>796033.7279994014</v>
      </c>
      <c r="DK74" s="45">
        <f t="shared" si="2"/>
        <v>3759297.8400423015</v>
      </c>
      <c r="DL74" s="80">
        <f t="shared" si="3"/>
        <v>3759297840.0423017</v>
      </c>
    </row>
    <row r="75" spans="1:116" s="2" customFormat="1" ht="90" x14ac:dyDescent="0.25">
      <c r="A75" s="1"/>
      <c r="B75" s="40" t="s">
        <v>232</v>
      </c>
      <c r="C75" s="41" t="s">
        <v>1445</v>
      </c>
      <c r="D75" s="30" t="s">
        <v>1449</v>
      </c>
      <c r="E75" s="30" t="s">
        <v>233</v>
      </c>
      <c r="F75" s="30" t="s">
        <v>1451</v>
      </c>
      <c r="G75" s="30" t="s">
        <v>2292</v>
      </c>
      <c r="H75" s="41" t="s">
        <v>321</v>
      </c>
      <c r="I75" s="41">
        <v>100</v>
      </c>
      <c r="J75" s="41" t="s">
        <v>1310</v>
      </c>
      <c r="K75" s="41">
        <v>2019</v>
      </c>
      <c r="L75" s="41">
        <v>100</v>
      </c>
      <c r="M75" s="42">
        <v>100</v>
      </c>
      <c r="N75" s="42">
        <v>100</v>
      </c>
      <c r="O75" s="42">
        <v>100</v>
      </c>
      <c r="P75" s="42">
        <v>100</v>
      </c>
      <c r="Q75" s="42" t="s">
        <v>130</v>
      </c>
      <c r="R75" s="41" t="s">
        <v>101</v>
      </c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 t="s">
        <v>233</v>
      </c>
      <c r="AI75" s="52" t="s">
        <v>1461</v>
      </c>
      <c r="AJ75" s="40">
        <v>2201</v>
      </c>
      <c r="AK75" s="17" t="s">
        <v>1565</v>
      </c>
      <c r="AL75" s="17" t="s">
        <v>323</v>
      </c>
      <c r="AM75" s="42" t="s">
        <v>2558</v>
      </c>
      <c r="AN75" s="42" t="s">
        <v>2559</v>
      </c>
      <c r="AO75" s="42" t="s">
        <v>2560</v>
      </c>
      <c r="AP75" s="41">
        <v>49</v>
      </c>
      <c r="AQ75" s="41">
        <v>49</v>
      </c>
      <c r="AR75" s="42" t="s">
        <v>130</v>
      </c>
      <c r="AS75" s="42" t="s">
        <v>232</v>
      </c>
      <c r="AT75" s="42">
        <v>49</v>
      </c>
      <c r="AU75" s="42">
        <v>49</v>
      </c>
      <c r="AV75" s="42">
        <v>49</v>
      </c>
      <c r="AW75" s="42">
        <v>49</v>
      </c>
      <c r="AX75" s="43">
        <v>0</v>
      </c>
      <c r="AY75" s="43">
        <v>0</v>
      </c>
      <c r="AZ75" s="43">
        <v>0</v>
      </c>
      <c r="BA75" s="43">
        <v>920000</v>
      </c>
      <c r="BB75" s="43">
        <v>0</v>
      </c>
      <c r="BC75" s="43">
        <v>0</v>
      </c>
      <c r="BD75" s="43">
        <v>0</v>
      </c>
      <c r="BE75" s="43">
        <v>0</v>
      </c>
      <c r="BF75" s="43">
        <v>0</v>
      </c>
      <c r="BG75" s="43">
        <v>0</v>
      </c>
      <c r="BH75" s="43">
        <v>1000</v>
      </c>
      <c r="BI75" s="43">
        <v>0</v>
      </c>
      <c r="BJ75" s="43">
        <v>0</v>
      </c>
      <c r="BK75" s="43">
        <v>0</v>
      </c>
      <c r="BL75" s="43">
        <v>0</v>
      </c>
      <c r="BM75" s="43">
        <v>0</v>
      </c>
      <c r="BN75" s="44">
        <v>921000</v>
      </c>
      <c r="BO75" s="43">
        <v>0</v>
      </c>
      <c r="BP75" s="43">
        <v>0</v>
      </c>
      <c r="BQ75" s="43">
        <v>0</v>
      </c>
      <c r="BR75" s="43">
        <v>0</v>
      </c>
      <c r="BS75" s="43">
        <v>0</v>
      </c>
      <c r="BT75" s="43">
        <v>0</v>
      </c>
      <c r="BU75" s="43">
        <v>0</v>
      </c>
      <c r="BV75" s="43">
        <v>0</v>
      </c>
      <c r="BW75" s="43">
        <v>0</v>
      </c>
      <c r="BX75" s="43">
        <v>1000</v>
      </c>
      <c r="BY75" s="43">
        <v>0</v>
      </c>
      <c r="BZ75" s="43">
        <v>0</v>
      </c>
      <c r="CA75" s="43">
        <v>0</v>
      </c>
      <c r="CB75" s="43">
        <v>0</v>
      </c>
      <c r="CC75" s="43">
        <v>0</v>
      </c>
      <c r="CD75" s="44">
        <v>1000</v>
      </c>
      <c r="CE75" s="43">
        <v>0</v>
      </c>
      <c r="CF75" s="43">
        <v>0</v>
      </c>
      <c r="CG75" s="43">
        <v>0</v>
      </c>
      <c r="CH75" s="43">
        <v>0</v>
      </c>
      <c r="CI75" s="43">
        <v>0</v>
      </c>
      <c r="CJ75" s="43">
        <v>0</v>
      </c>
      <c r="CK75" s="43">
        <v>0</v>
      </c>
      <c r="CL75" s="43">
        <v>0</v>
      </c>
      <c r="CM75" s="43">
        <v>0</v>
      </c>
      <c r="CN75" s="43">
        <v>0</v>
      </c>
      <c r="CO75" s="43">
        <v>0</v>
      </c>
      <c r="CP75" s="43">
        <v>0</v>
      </c>
      <c r="CQ75" s="43">
        <v>0</v>
      </c>
      <c r="CR75" s="43">
        <v>0</v>
      </c>
      <c r="CS75" s="43">
        <v>0</v>
      </c>
      <c r="CT75" s="44">
        <v>0</v>
      </c>
      <c r="CU75" s="43">
        <v>0</v>
      </c>
      <c r="CV75" s="43">
        <v>0</v>
      </c>
      <c r="CW75" s="43">
        <v>0</v>
      </c>
      <c r="CX75" s="43">
        <v>0</v>
      </c>
      <c r="CY75" s="43">
        <v>0</v>
      </c>
      <c r="CZ75" s="43">
        <v>0</v>
      </c>
      <c r="DA75" s="43">
        <v>0</v>
      </c>
      <c r="DB75" s="43">
        <v>0</v>
      </c>
      <c r="DC75" s="43">
        <v>0</v>
      </c>
      <c r="DD75" s="43">
        <v>1000</v>
      </c>
      <c r="DE75" s="43">
        <v>0</v>
      </c>
      <c r="DF75" s="43">
        <v>0</v>
      </c>
      <c r="DG75" s="43">
        <v>0</v>
      </c>
      <c r="DH75" s="43">
        <v>0</v>
      </c>
      <c r="DI75" s="43">
        <v>0</v>
      </c>
      <c r="DJ75" s="44">
        <v>1000</v>
      </c>
      <c r="DK75" s="45">
        <f t="shared" si="2"/>
        <v>923000</v>
      </c>
      <c r="DL75" s="80">
        <f t="shared" si="3"/>
        <v>923000000</v>
      </c>
    </row>
    <row r="76" spans="1:116" s="2" customFormat="1" ht="90" x14ac:dyDescent="0.25">
      <c r="A76" s="1"/>
      <c r="B76" s="40" t="s">
        <v>232</v>
      </c>
      <c r="C76" s="41" t="s">
        <v>1445</v>
      </c>
      <c r="D76" s="30" t="s">
        <v>1449</v>
      </c>
      <c r="E76" s="30" t="s">
        <v>233</v>
      </c>
      <c r="F76" s="30" t="s">
        <v>1451</v>
      </c>
      <c r="G76" s="30" t="s">
        <v>2292</v>
      </c>
      <c r="H76" s="41" t="s">
        <v>321</v>
      </c>
      <c r="I76" s="41">
        <v>100</v>
      </c>
      <c r="J76" s="41" t="s">
        <v>1310</v>
      </c>
      <c r="K76" s="41">
        <v>2019</v>
      </c>
      <c r="L76" s="41">
        <v>100</v>
      </c>
      <c r="M76" s="42">
        <v>100</v>
      </c>
      <c r="N76" s="42">
        <v>100</v>
      </c>
      <c r="O76" s="42">
        <v>100</v>
      </c>
      <c r="P76" s="42">
        <v>100</v>
      </c>
      <c r="Q76" s="42" t="s">
        <v>130</v>
      </c>
      <c r="R76" s="41" t="s">
        <v>101</v>
      </c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 t="s">
        <v>233</v>
      </c>
      <c r="AI76" s="52" t="s">
        <v>1461</v>
      </c>
      <c r="AJ76" s="40">
        <v>2201</v>
      </c>
      <c r="AK76" s="17" t="s">
        <v>1566</v>
      </c>
      <c r="AL76" s="17" t="s">
        <v>324</v>
      </c>
      <c r="AM76" s="42" t="s">
        <v>2558</v>
      </c>
      <c r="AN76" s="42" t="s">
        <v>2559</v>
      </c>
      <c r="AO76" s="42" t="s">
        <v>2560</v>
      </c>
      <c r="AP76" s="41">
        <v>49</v>
      </c>
      <c r="AQ76" s="41">
        <v>49</v>
      </c>
      <c r="AR76" s="42" t="s">
        <v>130</v>
      </c>
      <c r="AS76" s="42" t="s">
        <v>232</v>
      </c>
      <c r="AT76" s="42">
        <v>49</v>
      </c>
      <c r="AU76" s="42">
        <v>49</v>
      </c>
      <c r="AV76" s="42">
        <v>49</v>
      </c>
      <c r="AW76" s="42">
        <v>49</v>
      </c>
      <c r="AX76" s="43">
        <v>0</v>
      </c>
      <c r="AY76" s="43">
        <v>0</v>
      </c>
      <c r="AZ76" s="43">
        <v>0</v>
      </c>
      <c r="BA76" s="43">
        <v>160000</v>
      </c>
      <c r="BB76" s="43">
        <v>0</v>
      </c>
      <c r="BC76" s="43">
        <v>0</v>
      </c>
      <c r="BD76" s="43">
        <v>0</v>
      </c>
      <c r="BE76" s="43">
        <v>0</v>
      </c>
      <c r="BF76" s="43">
        <v>0</v>
      </c>
      <c r="BG76" s="43">
        <v>0</v>
      </c>
      <c r="BH76" s="43">
        <v>1000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4">
        <v>161000</v>
      </c>
      <c r="BO76" s="43">
        <v>0</v>
      </c>
      <c r="BP76" s="43">
        <v>0</v>
      </c>
      <c r="BQ76" s="43">
        <v>0</v>
      </c>
      <c r="BR76" s="43">
        <v>0</v>
      </c>
      <c r="BS76" s="43">
        <v>0</v>
      </c>
      <c r="BT76" s="43">
        <v>0</v>
      </c>
      <c r="BU76" s="43">
        <v>0</v>
      </c>
      <c r="BV76" s="43">
        <v>0</v>
      </c>
      <c r="BW76" s="43">
        <v>0</v>
      </c>
      <c r="BX76" s="43">
        <v>1000</v>
      </c>
      <c r="BY76" s="43">
        <v>0</v>
      </c>
      <c r="BZ76" s="43">
        <v>0</v>
      </c>
      <c r="CA76" s="43">
        <v>0</v>
      </c>
      <c r="CB76" s="43">
        <v>0</v>
      </c>
      <c r="CC76" s="43">
        <v>0</v>
      </c>
      <c r="CD76" s="44">
        <v>1000</v>
      </c>
      <c r="CE76" s="43">
        <v>0</v>
      </c>
      <c r="CF76" s="43">
        <v>0</v>
      </c>
      <c r="CG76" s="43">
        <v>0</v>
      </c>
      <c r="CH76" s="43">
        <v>0</v>
      </c>
      <c r="CI76" s="43">
        <v>0</v>
      </c>
      <c r="CJ76" s="43">
        <v>0</v>
      </c>
      <c r="CK76" s="43">
        <v>0</v>
      </c>
      <c r="CL76" s="43">
        <v>0</v>
      </c>
      <c r="CM76" s="43">
        <v>0</v>
      </c>
      <c r="CN76" s="43">
        <v>0</v>
      </c>
      <c r="CO76" s="43">
        <v>0</v>
      </c>
      <c r="CP76" s="43">
        <v>0</v>
      </c>
      <c r="CQ76" s="43">
        <v>0</v>
      </c>
      <c r="CR76" s="43">
        <v>0</v>
      </c>
      <c r="CS76" s="43">
        <v>0</v>
      </c>
      <c r="CT76" s="44">
        <v>0</v>
      </c>
      <c r="CU76" s="43">
        <v>0</v>
      </c>
      <c r="CV76" s="43">
        <v>0</v>
      </c>
      <c r="CW76" s="43">
        <v>0</v>
      </c>
      <c r="CX76" s="43">
        <v>0</v>
      </c>
      <c r="CY76" s="43">
        <v>0</v>
      </c>
      <c r="CZ76" s="43">
        <v>0</v>
      </c>
      <c r="DA76" s="43">
        <v>0</v>
      </c>
      <c r="DB76" s="43">
        <v>0</v>
      </c>
      <c r="DC76" s="43">
        <v>0</v>
      </c>
      <c r="DD76" s="43">
        <v>1000</v>
      </c>
      <c r="DE76" s="43">
        <v>0</v>
      </c>
      <c r="DF76" s="43">
        <v>0</v>
      </c>
      <c r="DG76" s="43">
        <v>0</v>
      </c>
      <c r="DH76" s="43">
        <v>0</v>
      </c>
      <c r="DI76" s="43">
        <v>0</v>
      </c>
      <c r="DJ76" s="44">
        <v>1000</v>
      </c>
      <c r="DK76" s="45">
        <f t="shared" si="2"/>
        <v>163000</v>
      </c>
      <c r="DL76" s="80">
        <f t="shared" si="3"/>
        <v>163000000</v>
      </c>
    </row>
    <row r="77" spans="1:116" s="2" customFormat="1" ht="105" x14ac:dyDescent="0.25">
      <c r="A77" s="1"/>
      <c r="B77" s="40" t="s">
        <v>232</v>
      </c>
      <c r="C77" s="41" t="s">
        <v>1445</v>
      </c>
      <c r="D77" s="30" t="s">
        <v>1449</v>
      </c>
      <c r="E77" s="30" t="s">
        <v>233</v>
      </c>
      <c r="F77" s="30" t="s">
        <v>1451</v>
      </c>
      <c r="G77" s="30" t="s">
        <v>2293</v>
      </c>
      <c r="H77" s="41" t="s">
        <v>325</v>
      </c>
      <c r="I77" s="41">
        <v>80</v>
      </c>
      <c r="J77" s="41" t="s">
        <v>1312</v>
      </c>
      <c r="K77" s="41">
        <v>2019</v>
      </c>
      <c r="L77" s="41">
        <v>100</v>
      </c>
      <c r="M77" s="42">
        <v>1</v>
      </c>
      <c r="N77" s="42">
        <v>1</v>
      </c>
      <c r="O77" s="42">
        <v>1</v>
      </c>
      <c r="P77" s="42">
        <v>1</v>
      </c>
      <c r="Q77" s="42" t="s">
        <v>130</v>
      </c>
      <c r="R77" s="41" t="s">
        <v>101</v>
      </c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 t="s">
        <v>233</v>
      </c>
      <c r="AI77" s="52" t="s">
        <v>1461</v>
      </c>
      <c r="AJ77" s="40">
        <v>2201</v>
      </c>
      <c r="AK77" s="17" t="s">
        <v>1567</v>
      </c>
      <c r="AL77" s="17" t="s">
        <v>326</v>
      </c>
      <c r="AM77" s="42" t="s">
        <v>2561</v>
      </c>
      <c r="AN77" s="42" t="s">
        <v>2562</v>
      </c>
      <c r="AO77" s="42" t="s">
        <v>2563</v>
      </c>
      <c r="AP77" s="41">
        <v>4</v>
      </c>
      <c r="AQ77" s="41">
        <v>4</v>
      </c>
      <c r="AR77" s="42" t="s">
        <v>130</v>
      </c>
      <c r="AS77" s="42" t="s">
        <v>232</v>
      </c>
      <c r="AT77" s="42">
        <v>4</v>
      </c>
      <c r="AU77" s="42">
        <v>4</v>
      </c>
      <c r="AV77" s="42">
        <v>4</v>
      </c>
      <c r="AW77" s="42">
        <v>4</v>
      </c>
      <c r="AX77" s="43">
        <v>0</v>
      </c>
      <c r="AY77" s="43">
        <v>0</v>
      </c>
      <c r="AZ77" s="43">
        <v>0</v>
      </c>
      <c r="BA77" s="43">
        <v>20000</v>
      </c>
      <c r="BB77" s="43">
        <v>0</v>
      </c>
      <c r="BC77" s="43">
        <v>0</v>
      </c>
      <c r="BD77" s="43">
        <v>0</v>
      </c>
      <c r="BE77" s="43">
        <v>0</v>
      </c>
      <c r="BF77" s="43">
        <v>0</v>
      </c>
      <c r="BG77" s="43">
        <v>0</v>
      </c>
      <c r="BH77" s="43">
        <v>1000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4">
        <v>21000</v>
      </c>
      <c r="BO77" s="43">
        <v>0</v>
      </c>
      <c r="BP77" s="43">
        <v>0</v>
      </c>
      <c r="BQ77" s="43">
        <v>0</v>
      </c>
      <c r="BR77" s="43">
        <v>0</v>
      </c>
      <c r="BS77" s="43">
        <v>0</v>
      </c>
      <c r="BT77" s="43">
        <v>0</v>
      </c>
      <c r="BU77" s="43">
        <v>0</v>
      </c>
      <c r="BV77" s="43">
        <v>0</v>
      </c>
      <c r="BW77" s="43">
        <v>0</v>
      </c>
      <c r="BX77" s="43">
        <v>1000</v>
      </c>
      <c r="BY77" s="43">
        <v>0</v>
      </c>
      <c r="BZ77" s="43">
        <v>0</v>
      </c>
      <c r="CA77" s="43">
        <v>0</v>
      </c>
      <c r="CB77" s="43">
        <v>0</v>
      </c>
      <c r="CC77" s="43">
        <v>0</v>
      </c>
      <c r="CD77" s="44">
        <v>1000</v>
      </c>
      <c r="CE77" s="43">
        <v>0</v>
      </c>
      <c r="CF77" s="43">
        <v>0</v>
      </c>
      <c r="CG77" s="43">
        <v>0</v>
      </c>
      <c r="CH77" s="43">
        <v>0</v>
      </c>
      <c r="CI77" s="43">
        <v>0</v>
      </c>
      <c r="CJ77" s="43">
        <v>0</v>
      </c>
      <c r="CK77" s="43">
        <v>0</v>
      </c>
      <c r="CL77" s="43">
        <v>0</v>
      </c>
      <c r="CM77" s="43">
        <v>0</v>
      </c>
      <c r="CN77" s="43">
        <v>0</v>
      </c>
      <c r="CO77" s="43">
        <v>0</v>
      </c>
      <c r="CP77" s="43">
        <v>0</v>
      </c>
      <c r="CQ77" s="43">
        <v>0</v>
      </c>
      <c r="CR77" s="43">
        <v>0</v>
      </c>
      <c r="CS77" s="43">
        <v>0</v>
      </c>
      <c r="CT77" s="44">
        <v>0</v>
      </c>
      <c r="CU77" s="43">
        <v>0</v>
      </c>
      <c r="CV77" s="43">
        <v>0</v>
      </c>
      <c r="CW77" s="43">
        <v>0</v>
      </c>
      <c r="CX77" s="43">
        <v>0</v>
      </c>
      <c r="CY77" s="43">
        <v>0</v>
      </c>
      <c r="CZ77" s="43">
        <v>0</v>
      </c>
      <c r="DA77" s="43">
        <v>0</v>
      </c>
      <c r="DB77" s="43">
        <v>0</v>
      </c>
      <c r="DC77" s="43">
        <v>0</v>
      </c>
      <c r="DD77" s="43">
        <v>1000</v>
      </c>
      <c r="DE77" s="43">
        <v>0</v>
      </c>
      <c r="DF77" s="43">
        <v>0</v>
      </c>
      <c r="DG77" s="43">
        <v>0</v>
      </c>
      <c r="DH77" s="43">
        <v>0</v>
      </c>
      <c r="DI77" s="43">
        <v>0</v>
      </c>
      <c r="DJ77" s="44">
        <v>1000</v>
      </c>
      <c r="DK77" s="45">
        <f t="shared" si="2"/>
        <v>23000</v>
      </c>
      <c r="DL77" s="80">
        <f t="shared" si="3"/>
        <v>23000000</v>
      </c>
    </row>
    <row r="78" spans="1:116" s="2" customFormat="1" ht="105" x14ac:dyDescent="0.25">
      <c r="A78" s="1"/>
      <c r="B78" s="40" t="s">
        <v>232</v>
      </c>
      <c r="C78" s="41" t="s">
        <v>1445</v>
      </c>
      <c r="D78" s="30" t="s">
        <v>1449</v>
      </c>
      <c r="E78" s="30" t="s">
        <v>233</v>
      </c>
      <c r="F78" s="30" t="s">
        <v>1451</v>
      </c>
      <c r="G78" s="30" t="s">
        <v>2293</v>
      </c>
      <c r="H78" s="41" t="s">
        <v>325</v>
      </c>
      <c r="I78" s="41">
        <v>80</v>
      </c>
      <c r="J78" s="41" t="s">
        <v>1312</v>
      </c>
      <c r="K78" s="41">
        <v>2019</v>
      </c>
      <c r="L78" s="41">
        <v>100</v>
      </c>
      <c r="M78" s="42">
        <v>1</v>
      </c>
      <c r="N78" s="42">
        <v>1</v>
      </c>
      <c r="O78" s="42">
        <v>1</v>
      </c>
      <c r="P78" s="42">
        <v>1</v>
      </c>
      <c r="Q78" s="42" t="s">
        <v>130</v>
      </c>
      <c r="R78" s="41" t="s">
        <v>101</v>
      </c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 t="s">
        <v>233</v>
      </c>
      <c r="AI78" s="52" t="s">
        <v>1461</v>
      </c>
      <c r="AJ78" s="40">
        <v>2201</v>
      </c>
      <c r="AK78" s="17" t="s">
        <v>1568</v>
      </c>
      <c r="AL78" s="17" t="s">
        <v>327</v>
      </c>
      <c r="AM78" s="42" t="s">
        <v>2561</v>
      </c>
      <c r="AN78" s="42" t="s">
        <v>2562</v>
      </c>
      <c r="AO78" s="42" t="s">
        <v>2563</v>
      </c>
      <c r="AP78" s="41">
        <v>7</v>
      </c>
      <c r="AQ78" s="41">
        <v>7</v>
      </c>
      <c r="AR78" s="42" t="s">
        <v>130</v>
      </c>
      <c r="AS78" s="42" t="s">
        <v>232</v>
      </c>
      <c r="AT78" s="42">
        <v>7</v>
      </c>
      <c r="AU78" s="42">
        <v>7</v>
      </c>
      <c r="AV78" s="42">
        <v>7</v>
      </c>
      <c r="AW78" s="42">
        <v>7</v>
      </c>
      <c r="AX78" s="43">
        <v>0</v>
      </c>
      <c r="AY78" s="43">
        <v>0</v>
      </c>
      <c r="AZ78" s="43">
        <v>0</v>
      </c>
      <c r="BA78" s="43">
        <v>0</v>
      </c>
      <c r="BB78" s="43">
        <v>0</v>
      </c>
      <c r="BC78" s="43">
        <v>0</v>
      </c>
      <c r="BD78" s="43">
        <v>0</v>
      </c>
      <c r="BE78" s="43">
        <v>0</v>
      </c>
      <c r="BF78" s="43">
        <v>0</v>
      </c>
      <c r="BG78" s="43">
        <v>0</v>
      </c>
      <c r="BH78" s="43">
        <v>1000</v>
      </c>
      <c r="BI78" s="43">
        <v>0</v>
      </c>
      <c r="BJ78" s="43">
        <v>0</v>
      </c>
      <c r="BK78" s="43">
        <v>0</v>
      </c>
      <c r="BL78" s="43">
        <v>0</v>
      </c>
      <c r="BM78" s="43">
        <v>0</v>
      </c>
      <c r="BN78" s="44">
        <v>1000</v>
      </c>
      <c r="BO78" s="43">
        <v>0</v>
      </c>
      <c r="BP78" s="43">
        <v>0</v>
      </c>
      <c r="BQ78" s="43">
        <v>0</v>
      </c>
      <c r="BR78" s="43">
        <v>0</v>
      </c>
      <c r="BS78" s="43">
        <v>0</v>
      </c>
      <c r="BT78" s="43">
        <v>0</v>
      </c>
      <c r="BU78" s="43">
        <v>0</v>
      </c>
      <c r="BV78" s="43">
        <v>0</v>
      </c>
      <c r="BW78" s="43">
        <v>0</v>
      </c>
      <c r="BX78" s="43">
        <v>1000</v>
      </c>
      <c r="BY78" s="43">
        <v>0</v>
      </c>
      <c r="BZ78" s="43">
        <v>0</v>
      </c>
      <c r="CA78" s="43">
        <v>0</v>
      </c>
      <c r="CB78" s="43">
        <v>0</v>
      </c>
      <c r="CC78" s="43">
        <v>0</v>
      </c>
      <c r="CD78" s="44">
        <v>1000</v>
      </c>
      <c r="CE78" s="43">
        <v>0</v>
      </c>
      <c r="CF78" s="43">
        <v>0</v>
      </c>
      <c r="CG78" s="43">
        <v>0</v>
      </c>
      <c r="CH78" s="43">
        <v>0</v>
      </c>
      <c r="CI78" s="43">
        <v>0</v>
      </c>
      <c r="CJ78" s="43">
        <v>0</v>
      </c>
      <c r="CK78" s="43">
        <v>0</v>
      </c>
      <c r="CL78" s="43">
        <v>0</v>
      </c>
      <c r="CM78" s="43">
        <v>0</v>
      </c>
      <c r="CN78" s="43">
        <v>0</v>
      </c>
      <c r="CO78" s="43">
        <v>0</v>
      </c>
      <c r="CP78" s="43">
        <v>0</v>
      </c>
      <c r="CQ78" s="43">
        <v>0</v>
      </c>
      <c r="CR78" s="43">
        <v>0</v>
      </c>
      <c r="CS78" s="43">
        <v>0</v>
      </c>
      <c r="CT78" s="44">
        <v>0</v>
      </c>
      <c r="CU78" s="43">
        <v>0</v>
      </c>
      <c r="CV78" s="43">
        <v>0</v>
      </c>
      <c r="CW78" s="43">
        <v>0</v>
      </c>
      <c r="CX78" s="43">
        <v>0</v>
      </c>
      <c r="CY78" s="43">
        <v>0</v>
      </c>
      <c r="CZ78" s="43">
        <v>0</v>
      </c>
      <c r="DA78" s="43">
        <v>0</v>
      </c>
      <c r="DB78" s="43">
        <v>0</v>
      </c>
      <c r="DC78" s="43">
        <v>0</v>
      </c>
      <c r="DD78" s="43">
        <v>1000</v>
      </c>
      <c r="DE78" s="43">
        <v>0</v>
      </c>
      <c r="DF78" s="43">
        <v>0</v>
      </c>
      <c r="DG78" s="43">
        <v>0</v>
      </c>
      <c r="DH78" s="43">
        <v>0</v>
      </c>
      <c r="DI78" s="43">
        <v>0</v>
      </c>
      <c r="DJ78" s="44">
        <v>1000</v>
      </c>
      <c r="DK78" s="45">
        <f t="shared" si="2"/>
        <v>3000</v>
      </c>
      <c r="DL78" s="80">
        <f t="shared" si="3"/>
        <v>3000000</v>
      </c>
    </row>
    <row r="79" spans="1:116" s="2" customFormat="1" ht="105" x14ac:dyDescent="0.25">
      <c r="A79" s="1"/>
      <c r="B79" s="40" t="s">
        <v>232</v>
      </c>
      <c r="C79" s="41" t="s">
        <v>1445</v>
      </c>
      <c r="D79" s="30" t="s">
        <v>1449</v>
      </c>
      <c r="E79" s="30" t="s">
        <v>233</v>
      </c>
      <c r="F79" s="30" t="s">
        <v>1451</v>
      </c>
      <c r="G79" s="30" t="s">
        <v>2293</v>
      </c>
      <c r="H79" s="41" t="s">
        <v>325</v>
      </c>
      <c r="I79" s="41">
        <v>80</v>
      </c>
      <c r="J79" s="41" t="s">
        <v>1312</v>
      </c>
      <c r="K79" s="41">
        <v>2019</v>
      </c>
      <c r="L79" s="41">
        <v>100</v>
      </c>
      <c r="M79" s="42">
        <v>1</v>
      </c>
      <c r="N79" s="42">
        <v>1</v>
      </c>
      <c r="O79" s="42">
        <v>1</v>
      </c>
      <c r="P79" s="42">
        <v>1</v>
      </c>
      <c r="Q79" s="42" t="s">
        <v>130</v>
      </c>
      <c r="R79" s="41" t="s">
        <v>101</v>
      </c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 t="s">
        <v>233</v>
      </c>
      <c r="AI79" s="52" t="s">
        <v>1461</v>
      </c>
      <c r="AJ79" s="40">
        <v>2201</v>
      </c>
      <c r="AK79" s="17" t="s">
        <v>1569</v>
      </c>
      <c r="AL79" s="17" t="s">
        <v>328</v>
      </c>
      <c r="AM79" s="42" t="s">
        <v>2564</v>
      </c>
      <c r="AN79" s="42" t="s">
        <v>2565</v>
      </c>
      <c r="AO79" s="42" t="s">
        <v>2566</v>
      </c>
      <c r="AP79" s="41">
        <v>49</v>
      </c>
      <c r="AQ79" s="41">
        <v>49</v>
      </c>
      <c r="AR79" s="42" t="s">
        <v>130</v>
      </c>
      <c r="AS79" s="42" t="s">
        <v>232</v>
      </c>
      <c r="AT79" s="42">
        <v>49</v>
      </c>
      <c r="AU79" s="42">
        <v>49</v>
      </c>
      <c r="AV79" s="42">
        <v>49</v>
      </c>
      <c r="AW79" s="42">
        <v>49</v>
      </c>
      <c r="AX79" s="43">
        <v>0</v>
      </c>
      <c r="AY79" s="43">
        <v>0</v>
      </c>
      <c r="AZ79" s="43">
        <v>0</v>
      </c>
      <c r="BA79" s="43">
        <v>0</v>
      </c>
      <c r="BB79" s="43">
        <v>0</v>
      </c>
      <c r="BC79" s="43">
        <v>0</v>
      </c>
      <c r="BD79" s="43">
        <v>0</v>
      </c>
      <c r="BE79" s="43">
        <v>0</v>
      </c>
      <c r="BF79" s="43">
        <v>0</v>
      </c>
      <c r="BG79" s="43">
        <v>0</v>
      </c>
      <c r="BH79" s="43">
        <v>1000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4">
        <v>1000</v>
      </c>
      <c r="BO79" s="43">
        <v>0</v>
      </c>
      <c r="BP79" s="43">
        <v>0</v>
      </c>
      <c r="BQ79" s="43">
        <v>0</v>
      </c>
      <c r="BR79" s="43">
        <v>0</v>
      </c>
      <c r="BS79" s="43">
        <v>0</v>
      </c>
      <c r="BT79" s="43">
        <v>0</v>
      </c>
      <c r="BU79" s="43">
        <v>0</v>
      </c>
      <c r="BV79" s="43">
        <v>0</v>
      </c>
      <c r="BW79" s="43">
        <v>0</v>
      </c>
      <c r="BX79" s="43">
        <v>1000</v>
      </c>
      <c r="BY79" s="43">
        <v>0</v>
      </c>
      <c r="BZ79" s="43">
        <v>0</v>
      </c>
      <c r="CA79" s="43">
        <v>0</v>
      </c>
      <c r="CB79" s="43">
        <v>0</v>
      </c>
      <c r="CC79" s="43">
        <v>0</v>
      </c>
      <c r="CD79" s="44">
        <v>1000</v>
      </c>
      <c r="CE79" s="43">
        <v>0</v>
      </c>
      <c r="CF79" s="43">
        <v>0</v>
      </c>
      <c r="CG79" s="43">
        <v>0</v>
      </c>
      <c r="CH79" s="43">
        <v>0</v>
      </c>
      <c r="CI79" s="43">
        <v>0</v>
      </c>
      <c r="CJ79" s="43">
        <v>0</v>
      </c>
      <c r="CK79" s="43">
        <v>0</v>
      </c>
      <c r="CL79" s="43">
        <v>0</v>
      </c>
      <c r="CM79" s="43">
        <v>0</v>
      </c>
      <c r="CN79" s="43">
        <v>0</v>
      </c>
      <c r="CO79" s="43">
        <v>0</v>
      </c>
      <c r="CP79" s="43">
        <v>0</v>
      </c>
      <c r="CQ79" s="43">
        <v>0</v>
      </c>
      <c r="CR79" s="43">
        <v>0</v>
      </c>
      <c r="CS79" s="43">
        <v>0</v>
      </c>
      <c r="CT79" s="44">
        <v>0</v>
      </c>
      <c r="CU79" s="43">
        <v>0</v>
      </c>
      <c r="CV79" s="43">
        <v>0</v>
      </c>
      <c r="CW79" s="43">
        <v>0</v>
      </c>
      <c r="CX79" s="43">
        <v>0</v>
      </c>
      <c r="CY79" s="43">
        <v>0</v>
      </c>
      <c r="CZ79" s="43">
        <v>0</v>
      </c>
      <c r="DA79" s="43">
        <v>0</v>
      </c>
      <c r="DB79" s="43">
        <v>0</v>
      </c>
      <c r="DC79" s="43">
        <v>0</v>
      </c>
      <c r="DD79" s="43">
        <v>1000</v>
      </c>
      <c r="DE79" s="43">
        <v>0</v>
      </c>
      <c r="DF79" s="43">
        <v>0</v>
      </c>
      <c r="DG79" s="43">
        <v>0</v>
      </c>
      <c r="DH79" s="43">
        <v>0</v>
      </c>
      <c r="DI79" s="43">
        <v>0</v>
      </c>
      <c r="DJ79" s="44">
        <v>1000</v>
      </c>
      <c r="DK79" s="45">
        <f t="shared" si="2"/>
        <v>3000</v>
      </c>
      <c r="DL79" s="80">
        <f t="shared" si="3"/>
        <v>3000000</v>
      </c>
    </row>
    <row r="80" spans="1:116" s="2" customFormat="1" ht="105" x14ac:dyDescent="0.25">
      <c r="A80" s="1"/>
      <c r="B80" s="40" t="s">
        <v>232</v>
      </c>
      <c r="C80" s="41" t="s">
        <v>1445</v>
      </c>
      <c r="D80" s="30" t="s">
        <v>1449</v>
      </c>
      <c r="E80" s="30" t="s">
        <v>233</v>
      </c>
      <c r="F80" s="30" t="s">
        <v>1451</v>
      </c>
      <c r="G80" s="30" t="s">
        <v>2293</v>
      </c>
      <c r="H80" s="41" t="s">
        <v>325</v>
      </c>
      <c r="I80" s="41">
        <v>80</v>
      </c>
      <c r="J80" s="41" t="s">
        <v>1312</v>
      </c>
      <c r="K80" s="41">
        <v>2019</v>
      </c>
      <c r="L80" s="41">
        <v>100</v>
      </c>
      <c r="M80" s="42">
        <v>1</v>
      </c>
      <c r="N80" s="42">
        <v>1</v>
      </c>
      <c r="O80" s="42">
        <v>1</v>
      </c>
      <c r="P80" s="42">
        <v>1</v>
      </c>
      <c r="Q80" s="42" t="s">
        <v>130</v>
      </c>
      <c r="R80" s="41" t="s">
        <v>101</v>
      </c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 t="s">
        <v>233</v>
      </c>
      <c r="AI80" s="52" t="s">
        <v>1461</v>
      </c>
      <c r="AJ80" s="40">
        <v>2201</v>
      </c>
      <c r="AK80" s="17" t="s">
        <v>1570</v>
      </c>
      <c r="AL80" s="17" t="s">
        <v>329</v>
      </c>
      <c r="AM80" s="42" t="s">
        <v>2488</v>
      </c>
      <c r="AN80" s="42" t="s">
        <v>2488</v>
      </c>
      <c r="AO80" s="42" t="s">
        <v>2491</v>
      </c>
      <c r="AP80" s="41">
        <v>1</v>
      </c>
      <c r="AQ80" s="41">
        <v>1</v>
      </c>
      <c r="AR80" s="42" t="s">
        <v>132</v>
      </c>
      <c r="AS80" s="42" t="s">
        <v>232</v>
      </c>
      <c r="AT80" s="42">
        <v>0</v>
      </c>
      <c r="AU80" s="42">
        <v>0</v>
      </c>
      <c r="AV80" s="42">
        <v>1</v>
      </c>
      <c r="AW80" s="42">
        <v>1</v>
      </c>
      <c r="AX80" s="43">
        <v>0</v>
      </c>
      <c r="AY80" s="43">
        <v>0</v>
      </c>
      <c r="AZ80" s="43">
        <v>0</v>
      </c>
      <c r="BA80" s="43">
        <v>0</v>
      </c>
      <c r="BB80" s="43">
        <v>0</v>
      </c>
      <c r="BC80" s="43">
        <v>0</v>
      </c>
      <c r="BD80" s="43">
        <v>0</v>
      </c>
      <c r="BE80" s="43">
        <v>0</v>
      </c>
      <c r="BF80" s="43">
        <v>0</v>
      </c>
      <c r="BG80" s="43">
        <v>0</v>
      </c>
      <c r="BH80" s="43">
        <v>20000</v>
      </c>
      <c r="BI80" s="43">
        <v>0</v>
      </c>
      <c r="BJ80" s="43">
        <v>0</v>
      </c>
      <c r="BK80" s="43">
        <v>0</v>
      </c>
      <c r="BL80" s="43">
        <v>0</v>
      </c>
      <c r="BM80" s="43">
        <v>0</v>
      </c>
      <c r="BN80" s="44">
        <v>20000</v>
      </c>
      <c r="BO80" s="43">
        <v>0</v>
      </c>
      <c r="BP80" s="43">
        <v>0</v>
      </c>
      <c r="BQ80" s="43">
        <v>0</v>
      </c>
      <c r="BR80" s="43">
        <v>0</v>
      </c>
      <c r="BS80" s="43">
        <v>0</v>
      </c>
      <c r="BT80" s="43">
        <v>0</v>
      </c>
      <c r="BU80" s="43">
        <v>0</v>
      </c>
      <c r="BV80" s="43">
        <v>0</v>
      </c>
      <c r="BW80" s="43">
        <v>0</v>
      </c>
      <c r="BX80" s="43">
        <v>24000</v>
      </c>
      <c r="BY80" s="43">
        <v>0</v>
      </c>
      <c r="BZ80" s="43">
        <v>0</v>
      </c>
      <c r="CA80" s="43">
        <v>0</v>
      </c>
      <c r="CB80" s="43">
        <v>0</v>
      </c>
      <c r="CC80" s="43">
        <v>0</v>
      </c>
      <c r="CD80" s="44">
        <v>24000</v>
      </c>
      <c r="CE80" s="43">
        <v>0</v>
      </c>
      <c r="CF80" s="43">
        <v>0</v>
      </c>
      <c r="CG80" s="43">
        <v>0</v>
      </c>
      <c r="CH80" s="43">
        <v>0</v>
      </c>
      <c r="CI80" s="43">
        <v>0</v>
      </c>
      <c r="CJ80" s="43">
        <v>0</v>
      </c>
      <c r="CK80" s="43">
        <v>0</v>
      </c>
      <c r="CL80" s="43">
        <v>0</v>
      </c>
      <c r="CM80" s="43">
        <v>0</v>
      </c>
      <c r="CN80" s="43">
        <v>23000</v>
      </c>
      <c r="CO80" s="43">
        <v>0</v>
      </c>
      <c r="CP80" s="43">
        <v>0</v>
      </c>
      <c r="CQ80" s="43">
        <v>0</v>
      </c>
      <c r="CR80" s="43">
        <v>0</v>
      </c>
      <c r="CS80" s="43">
        <v>0</v>
      </c>
      <c r="CT80" s="44">
        <v>23000</v>
      </c>
      <c r="CU80" s="43">
        <v>0</v>
      </c>
      <c r="CV80" s="43">
        <v>0</v>
      </c>
      <c r="CW80" s="43">
        <v>0</v>
      </c>
      <c r="CX80" s="43">
        <v>0</v>
      </c>
      <c r="CY80" s="43">
        <v>0</v>
      </c>
      <c r="CZ80" s="43">
        <v>0</v>
      </c>
      <c r="DA80" s="43">
        <v>0</v>
      </c>
      <c r="DB80" s="43">
        <v>0</v>
      </c>
      <c r="DC80" s="43">
        <v>0</v>
      </c>
      <c r="DD80" s="43">
        <v>1000</v>
      </c>
      <c r="DE80" s="43">
        <v>0</v>
      </c>
      <c r="DF80" s="43">
        <v>0</v>
      </c>
      <c r="DG80" s="43">
        <v>0</v>
      </c>
      <c r="DH80" s="43">
        <v>0</v>
      </c>
      <c r="DI80" s="43">
        <v>0</v>
      </c>
      <c r="DJ80" s="44">
        <v>1000</v>
      </c>
      <c r="DK80" s="45">
        <f t="shared" si="2"/>
        <v>68000</v>
      </c>
      <c r="DL80" s="80">
        <f t="shared" si="3"/>
        <v>68000000</v>
      </c>
    </row>
    <row r="81" spans="1:116" s="2" customFormat="1" ht="105" x14ac:dyDescent="0.25">
      <c r="A81" s="1"/>
      <c r="B81" s="40" t="s">
        <v>232</v>
      </c>
      <c r="C81" s="41" t="s">
        <v>1445</v>
      </c>
      <c r="D81" s="30" t="s">
        <v>1449</v>
      </c>
      <c r="E81" s="30" t="s">
        <v>233</v>
      </c>
      <c r="F81" s="30" t="s">
        <v>1451</v>
      </c>
      <c r="G81" s="30" t="s">
        <v>2293</v>
      </c>
      <c r="H81" s="41" t="s">
        <v>325</v>
      </c>
      <c r="I81" s="41">
        <v>80</v>
      </c>
      <c r="J81" s="41" t="s">
        <v>1312</v>
      </c>
      <c r="K81" s="41">
        <v>2019</v>
      </c>
      <c r="L81" s="41">
        <v>100</v>
      </c>
      <c r="M81" s="42">
        <v>1</v>
      </c>
      <c r="N81" s="42">
        <v>1</v>
      </c>
      <c r="O81" s="42">
        <v>1</v>
      </c>
      <c r="P81" s="42">
        <v>1</v>
      </c>
      <c r="Q81" s="42" t="s">
        <v>130</v>
      </c>
      <c r="R81" s="41" t="s">
        <v>101</v>
      </c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 t="s">
        <v>233</v>
      </c>
      <c r="AI81" s="52" t="s">
        <v>1461</v>
      </c>
      <c r="AJ81" s="40">
        <v>2201</v>
      </c>
      <c r="AK81" s="17" t="s">
        <v>1571</v>
      </c>
      <c r="AL81" s="17" t="s">
        <v>330</v>
      </c>
      <c r="AM81" s="42" t="s">
        <v>2564</v>
      </c>
      <c r="AN81" s="42" t="s">
        <v>2565</v>
      </c>
      <c r="AO81" s="42" t="s">
        <v>2566</v>
      </c>
      <c r="AP81" s="41">
        <v>46478</v>
      </c>
      <c r="AQ81" s="41">
        <v>52110</v>
      </c>
      <c r="AR81" s="42" t="s">
        <v>132</v>
      </c>
      <c r="AS81" s="42" t="s">
        <v>232</v>
      </c>
      <c r="AT81" s="42">
        <v>52110</v>
      </c>
      <c r="AU81" s="42">
        <v>52110</v>
      </c>
      <c r="AV81" s="42">
        <v>52110</v>
      </c>
      <c r="AW81" s="42">
        <v>52110</v>
      </c>
      <c r="AX81" s="43">
        <v>0</v>
      </c>
      <c r="AY81" s="43">
        <v>0</v>
      </c>
      <c r="AZ81" s="43">
        <v>0</v>
      </c>
      <c r="BA81" s="43">
        <v>9294253.0262499992</v>
      </c>
      <c r="BB81" s="43">
        <v>0</v>
      </c>
      <c r="BC81" s="43">
        <v>2428385.9921399998</v>
      </c>
      <c r="BD81" s="43">
        <v>0</v>
      </c>
      <c r="BE81" s="43">
        <v>0</v>
      </c>
      <c r="BF81" s="43">
        <v>0</v>
      </c>
      <c r="BG81" s="43">
        <v>0</v>
      </c>
      <c r="BH81" s="43">
        <v>167211829.50347999</v>
      </c>
      <c r="BI81" s="43">
        <v>0</v>
      </c>
      <c r="BJ81" s="43">
        <v>1169056.78544</v>
      </c>
      <c r="BK81" s="43">
        <v>0</v>
      </c>
      <c r="BL81" s="43">
        <v>0</v>
      </c>
      <c r="BM81" s="43">
        <v>0</v>
      </c>
      <c r="BN81" s="44">
        <v>180103525.30730999</v>
      </c>
      <c r="BO81" s="43">
        <v>0</v>
      </c>
      <c r="BP81" s="43">
        <v>0</v>
      </c>
      <c r="BQ81" s="43">
        <v>0</v>
      </c>
      <c r="BR81" s="43">
        <v>0</v>
      </c>
      <c r="BS81" s="43">
        <v>1841000</v>
      </c>
      <c r="BT81" s="43">
        <v>0</v>
      </c>
      <c r="BU81" s="43">
        <v>0</v>
      </c>
      <c r="BV81" s="43">
        <v>0</v>
      </c>
      <c r="BW81" s="43">
        <v>0</v>
      </c>
      <c r="BX81" s="43">
        <v>250448381</v>
      </c>
      <c r="BY81" s="43">
        <v>0</v>
      </c>
      <c r="BZ81" s="43">
        <v>0</v>
      </c>
      <c r="CA81" s="43">
        <v>0</v>
      </c>
      <c r="CB81" s="43">
        <v>0</v>
      </c>
      <c r="CC81" s="43">
        <v>0</v>
      </c>
      <c r="CD81" s="44">
        <v>252289381</v>
      </c>
      <c r="CE81" s="43">
        <v>0</v>
      </c>
      <c r="CF81" s="43">
        <v>0</v>
      </c>
      <c r="CG81" s="43">
        <v>0</v>
      </c>
      <c r="CH81" s="43">
        <v>0</v>
      </c>
      <c r="CI81" s="43">
        <v>3161000</v>
      </c>
      <c r="CJ81" s="43">
        <v>0</v>
      </c>
      <c r="CK81" s="43">
        <v>0</v>
      </c>
      <c r="CL81" s="43">
        <v>0</v>
      </c>
      <c r="CM81" s="43">
        <v>0</v>
      </c>
      <c r="CN81" s="43">
        <v>276729944.70999998</v>
      </c>
      <c r="CO81" s="43">
        <v>0</v>
      </c>
      <c r="CP81" s="43">
        <v>0</v>
      </c>
      <c r="CQ81" s="43">
        <v>0</v>
      </c>
      <c r="CR81" s="43">
        <v>0</v>
      </c>
      <c r="CS81" s="43">
        <v>0</v>
      </c>
      <c r="CT81" s="44">
        <v>279890944.70999998</v>
      </c>
      <c r="CU81" s="43">
        <v>0</v>
      </c>
      <c r="CV81" s="43">
        <v>0</v>
      </c>
      <c r="CW81" s="43">
        <v>0</v>
      </c>
      <c r="CX81" s="43">
        <v>0</v>
      </c>
      <c r="CY81" s="43">
        <v>4224000</v>
      </c>
      <c r="CZ81" s="43">
        <v>0</v>
      </c>
      <c r="DA81" s="43">
        <v>0</v>
      </c>
      <c r="DB81" s="43">
        <v>0</v>
      </c>
      <c r="DC81" s="43">
        <v>0</v>
      </c>
      <c r="DD81" s="43">
        <v>305530896</v>
      </c>
      <c r="DE81" s="43">
        <v>0</v>
      </c>
      <c r="DF81" s="43">
        <v>0</v>
      </c>
      <c r="DG81" s="43">
        <v>0</v>
      </c>
      <c r="DH81" s="43">
        <v>0</v>
      </c>
      <c r="DI81" s="43">
        <v>0</v>
      </c>
      <c r="DJ81" s="44">
        <v>309754896</v>
      </c>
      <c r="DK81" s="45">
        <f t="shared" si="2"/>
        <v>1022038747.0173099</v>
      </c>
      <c r="DL81" s="80">
        <f t="shared" si="3"/>
        <v>1022038747017.3099</v>
      </c>
    </row>
    <row r="82" spans="1:116" s="2" customFormat="1" ht="105" x14ac:dyDescent="0.25">
      <c r="A82" s="1"/>
      <c r="B82" s="40" t="s">
        <v>232</v>
      </c>
      <c r="C82" s="41" t="s">
        <v>1445</v>
      </c>
      <c r="D82" s="30" t="s">
        <v>1449</v>
      </c>
      <c r="E82" s="30" t="s">
        <v>233</v>
      </c>
      <c r="F82" s="30" t="s">
        <v>1451</v>
      </c>
      <c r="G82" s="30" t="s">
        <v>2293</v>
      </c>
      <c r="H82" s="41" t="s">
        <v>325</v>
      </c>
      <c r="I82" s="41">
        <v>80</v>
      </c>
      <c r="J82" s="41" t="s">
        <v>1312</v>
      </c>
      <c r="K82" s="41">
        <v>2019</v>
      </c>
      <c r="L82" s="41">
        <v>100</v>
      </c>
      <c r="M82" s="42">
        <v>1</v>
      </c>
      <c r="N82" s="42">
        <v>1</v>
      </c>
      <c r="O82" s="42">
        <v>1</v>
      </c>
      <c r="P82" s="42">
        <v>1</v>
      </c>
      <c r="Q82" s="42" t="s">
        <v>130</v>
      </c>
      <c r="R82" s="41" t="s">
        <v>101</v>
      </c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 t="s">
        <v>233</v>
      </c>
      <c r="AI82" s="52" t="s">
        <v>1461</v>
      </c>
      <c r="AJ82" s="40">
        <v>2201</v>
      </c>
      <c r="AK82" s="17" t="s">
        <v>1572</v>
      </c>
      <c r="AL82" s="17" t="s">
        <v>331</v>
      </c>
      <c r="AM82" s="42" t="s">
        <v>2564</v>
      </c>
      <c r="AN82" s="42" t="s">
        <v>2565</v>
      </c>
      <c r="AO82" s="42" t="s">
        <v>2566</v>
      </c>
      <c r="AP82" s="41">
        <v>2600</v>
      </c>
      <c r="AQ82" s="41">
        <v>3000</v>
      </c>
      <c r="AR82" s="42" t="s">
        <v>132</v>
      </c>
      <c r="AS82" s="42" t="s">
        <v>232</v>
      </c>
      <c r="AT82" s="42">
        <v>30000</v>
      </c>
      <c r="AU82" s="42">
        <v>30000</v>
      </c>
      <c r="AV82" s="42">
        <v>30000</v>
      </c>
      <c r="AW82" s="42">
        <v>30000</v>
      </c>
      <c r="AX82" s="43">
        <v>0</v>
      </c>
      <c r="AY82" s="43">
        <v>0</v>
      </c>
      <c r="AZ82" s="43">
        <v>0</v>
      </c>
      <c r="BA82" s="43">
        <v>0</v>
      </c>
      <c r="BB82" s="43">
        <v>0</v>
      </c>
      <c r="BC82" s="43">
        <v>91000</v>
      </c>
      <c r="BD82" s="43">
        <v>0</v>
      </c>
      <c r="BE82" s="43">
        <v>0</v>
      </c>
      <c r="BF82" s="43">
        <v>0</v>
      </c>
      <c r="BG82" s="43">
        <v>0</v>
      </c>
      <c r="BH82" s="43">
        <v>1000</v>
      </c>
      <c r="BI82" s="43">
        <v>0</v>
      </c>
      <c r="BJ82" s="43">
        <v>0</v>
      </c>
      <c r="BK82" s="43">
        <v>0</v>
      </c>
      <c r="BL82" s="43">
        <v>0</v>
      </c>
      <c r="BM82" s="43">
        <v>0</v>
      </c>
      <c r="BN82" s="44">
        <v>92000</v>
      </c>
      <c r="BO82" s="43">
        <v>0</v>
      </c>
      <c r="BP82" s="43">
        <v>0</v>
      </c>
      <c r="BQ82" s="43">
        <v>0</v>
      </c>
      <c r="BR82" s="43">
        <v>0</v>
      </c>
      <c r="BS82" s="43">
        <v>80000</v>
      </c>
      <c r="BT82" s="43">
        <v>0</v>
      </c>
      <c r="BU82" s="43">
        <v>0</v>
      </c>
      <c r="BV82" s="43">
        <v>0</v>
      </c>
      <c r="BW82" s="43">
        <v>0</v>
      </c>
      <c r="BX82" s="43">
        <v>1000</v>
      </c>
      <c r="BY82" s="43">
        <v>0</v>
      </c>
      <c r="BZ82" s="43">
        <v>0</v>
      </c>
      <c r="CA82" s="43">
        <v>0</v>
      </c>
      <c r="CB82" s="43">
        <v>0</v>
      </c>
      <c r="CC82" s="43">
        <v>0</v>
      </c>
      <c r="CD82" s="44">
        <v>81000</v>
      </c>
      <c r="CE82" s="43">
        <v>0</v>
      </c>
      <c r="CF82" s="43">
        <v>0</v>
      </c>
      <c r="CG82" s="43">
        <v>0</v>
      </c>
      <c r="CH82" s="43">
        <v>0</v>
      </c>
      <c r="CI82" s="43">
        <v>80000</v>
      </c>
      <c r="CJ82" s="43">
        <v>0</v>
      </c>
      <c r="CK82" s="43">
        <v>0</v>
      </c>
      <c r="CL82" s="43">
        <v>0</v>
      </c>
      <c r="CM82" s="43">
        <v>0</v>
      </c>
      <c r="CN82" s="43">
        <v>0</v>
      </c>
      <c r="CO82" s="43">
        <v>0</v>
      </c>
      <c r="CP82" s="43">
        <v>0</v>
      </c>
      <c r="CQ82" s="43">
        <v>0</v>
      </c>
      <c r="CR82" s="43">
        <v>0</v>
      </c>
      <c r="CS82" s="43">
        <v>0</v>
      </c>
      <c r="CT82" s="44">
        <v>80000</v>
      </c>
      <c r="CU82" s="43">
        <v>0</v>
      </c>
      <c r="CV82" s="43">
        <v>0</v>
      </c>
      <c r="CW82" s="43">
        <v>0</v>
      </c>
      <c r="CX82" s="43">
        <v>0</v>
      </c>
      <c r="CY82" s="43">
        <v>80000</v>
      </c>
      <c r="CZ82" s="43">
        <v>0</v>
      </c>
      <c r="DA82" s="43">
        <v>0</v>
      </c>
      <c r="DB82" s="43">
        <v>0</v>
      </c>
      <c r="DC82" s="43">
        <v>0</v>
      </c>
      <c r="DD82" s="43">
        <v>1000</v>
      </c>
      <c r="DE82" s="43">
        <v>0</v>
      </c>
      <c r="DF82" s="43">
        <v>0</v>
      </c>
      <c r="DG82" s="43">
        <v>0</v>
      </c>
      <c r="DH82" s="43">
        <v>0</v>
      </c>
      <c r="DI82" s="43">
        <v>0</v>
      </c>
      <c r="DJ82" s="44">
        <v>81000</v>
      </c>
      <c r="DK82" s="45">
        <f t="shared" si="2"/>
        <v>334000</v>
      </c>
      <c r="DL82" s="80">
        <f t="shared" si="3"/>
        <v>334000000</v>
      </c>
    </row>
    <row r="83" spans="1:116" s="2" customFormat="1" ht="165" x14ac:dyDescent="0.25">
      <c r="A83" s="1"/>
      <c r="B83" s="40" t="s">
        <v>232</v>
      </c>
      <c r="C83" s="41" t="s">
        <v>1445</v>
      </c>
      <c r="D83" s="30" t="s">
        <v>1449</v>
      </c>
      <c r="E83" s="30" t="s">
        <v>233</v>
      </c>
      <c r="F83" s="30" t="s">
        <v>1451</v>
      </c>
      <c r="G83" s="30" t="s">
        <v>2293</v>
      </c>
      <c r="H83" s="41" t="s">
        <v>325</v>
      </c>
      <c r="I83" s="41">
        <v>80</v>
      </c>
      <c r="J83" s="41" t="s">
        <v>1312</v>
      </c>
      <c r="K83" s="41">
        <v>2019</v>
      </c>
      <c r="L83" s="41">
        <v>100</v>
      </c>
      <c r="M83" s="42">
        <v>1</v>
      </c>
      <c r="N83" s="42">
        <v>1</v>
      </c>
      <c r="O83" s="42">
        <v>1</v>
      </c>
      <c r="P83" s="42">
        <v>1</v>
      </c>
      <c r="Q83" s="42" t="s">
        <v>130</v>
      </c>
      <c r="R83" s="41" t="s">
        <v>101</v>
      </c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 t="s">
        <v>233</v>
      </c>
      <c r="AI83" s="52" t="s">
        <v>1461</v>
      </c>
      <c r="AJ83" s="40">
        <v>2201</v>
      </c>
      <c r="AK83" s="17" t="s">
        <v>1573</v>
      </c>
      <c r="AL83" s="17" t="s">
        <v>332</v>
      </c>
      <c r="AM83" s="42" t="s">
        <v>2567</v>
      </c>
      <c r="AN83" s="42" t="s">
        <v>2568</v>
      </c>
      <c r="AO83" s="42" t="s">
        <v>2569</v>
      </c>
      <c r="AP83" s="41">
        <v>541</v>
      </c>
      <c r="AQ83" s="41">
        <v>541</v>
      </c>
      <c r="AR83" s="42" t="s">
        <v>130</v>
      </c>
      <c r="AS83" s="42" t="s">
        <v>232</v>
      </c>
      <c r="AT83" s="42">
        <v>541</v>
      </c>
      <c r="AU83" s="42">
        <v>541</v>
      </c>
      <c r="AV83" s="42">
        <v>541</v>
      </c>
      <c r="AW83" s="42">
        <v>541</v>
      </c>
      <c r="AX83" s="43">
        <v>0</v>
      </c>
      <c r="AY83" s="43">
        <v>0</v>
      </c>
      <c r="AZ83" s="43">
        <v>0</v>
      </c>
      <c r="BA83" s="43">
        <v>0</v>
      </c>
      <c r="BB83" s="43">
        <v>0</v>
      </c>
      <c r="BC83" s="43">
        <v>80000</v>
      </c>
      <c r="BD83" s="43">
        <v>0</v>
      </c>
      <c r="BE83" s="43">
        <v>0</v>
      </c>
      <c r="BF83" s="43">
        <v>0</v>
      </c>
      <c r="BG83" s="43">
        <v>0</v>
      </c>
      <c r="BH83" s="43">
        <v>1000</v>
      </c>
      <c r="BI83" s="43">
        <v>0</v>
      </c>
      <c r="BJ83" s="43">
        <v>0</v>
      </c>
      <c r="BK83" s="43">
        <v>0</v>
      </c>
      <c r="BL83" s="43">
        <v>0</v>
      </c>
      <c r="BM83" s="43">
        <v>0</v>
      </c>
      <c r="BN83" s="44">
        <v>81000</v>
      </c>
      <c r="BO83" s="43">
        <v>0</v>
      </c>
      <c r="BP83" s="43">
        <v>0</v>
      </c>
      <c r="BQ83" s="43">
        <v>0</v>
      </c>
      <c r="BR83" s="43">
        <v>0</v>
      </c>
      <c r="BS83" s="43">
        <v>70000</v>
      </c>
      <c r="BT83" s="43">
        <v>0</v>
      </c>
      <c r="BU83" s="43">
        <v>0</v>
      </c>
      <c r="BV83" s="43">
        <v>0</v>
      </c>
      <c r="BW83" s="43">
        <v>0</v>
      </c>
      <c r="BX83" s="43">
        <v>1000</v>
      </c>
      <c r="BY83" s="43">
        <v>0</v>
      </c>
      <c r="BZ83" s="43">
        <v>0</v>
      </c>
      <c r="CA83" s="43">
        <v>0</v>
      </c>
      <c r="CB83" s="43">
        <v>0</v>
      </c>
      <c r="CC83" s="43">
        <v>0</v>
      </c>
      <c r="CD83" s="44">
        <v>71000</v>
      </c>
      <c r="CE83" s="43">
        <v>0</v>
      </c>
      <c r="CF83" s="43">
        <v>0</v>
      </c>
      <c r="CG83" s="43">
        <v>0</v>
      </c>
      <c r="CH83" s="43">
        <v>0</v>
      </c>
      <c r="CI83" s="43">
        <v>70000</v>
      </c>
      <c r="CJ83" s="43">
        <v>0</v>
      </c>
      <c r="CK83" s="43">
        <v>0</v>
      </c>
      <c r="CL83" s="43">
        <v>0</v>
      </c>
      <c r="CM83" s="43">
        <v>0</v>
      </c>
      <c r="CN83" s="43">
        <v>0</v>
      </c>
      <c r="CO83" s="43">
        <v>0</v>
      </c>
      <c r="CP83" s="43">
        <v>0</v>
      </c>
      <c r="CQ83" s="43">
        <v>0</v>
      </c>
      <c r="CR83" s="43">
        <v>0</v>
      </c>
      <c r="CS83" s="43">
        <v>0</v>
      </c>
      <c r="CT83" s="44">
        <v>70000</v>
      </c>
      <c r="CU83" s="43">
        <v>0</v>
      </c>
      <c r="CV83" s="43">
        <v>0</v>
      </c>
      <c r="CW83" s="43">
        <v>0</v>
      </c>
      <c r="CX83" s="43">
        <v>0</v>
      </c>
      <c r="CY83" s="43">
        <v>70000</v>
      </c>
      <c r="CZ83" s="43">
        <v>0</v>
      </c>
      <c r="DA83" s="43">
        <v>0</v>
      </c>
      <c r="DB83" s="43">
        <v>0</v>
      </c>
      <c r="DC83" s="43">
        <v>0</v>
      </c>
      <c r="DD83" s="43">
        <v>1000</v>
      </c>
      <c r="DE83" s="43">
        <v>0</v>
      </c>
      <c r="DF83" s="43">
        <v>0</v>
      </c>
      <c r="DG83" s="43">
        <v>0</v>
      </c>
      <c r="DH83" s="43">
        <v>0</v>
      </c>
      <c r="DI83" s="43">
        <v>0</v>
      </c>
      <c r="DJ83" s="44">
        <v>71000</v>
      </c>
      <c r="DK83" s="45">
        <f t="shared" si="2"/>
        <v>293000</v>
      </c>
      <c r="DL83" s="80">
        <f t="shared" si="3"/>
        <v>293000000</v>
      </c>
    </row>
    <row r="84" spans="1:116" s="2" customFormat="1" ht="105" x14ac:dyDescent="0.25">
      <c r="A84" s="1"/>
      <c r="B84" s="40" t="s">
        <v>232</v>
      </c>
      <c r="C84" s="41" t="s">
        <v>1445</v>
      </c>
      <c r="D84" s="30" t="s">
        <v>1449</v>
      </c>
      <c r="E84" s="30" t="s">
        <v>233</v>
      </c>
      <c r="F84" s="30" t="s">
        <v>1451</v>
      </c>
      <c r="G84" s="30" t="s">
        <v>2293</v>
      </c>
      <c r="H84" s="41" t="s">
        <v>325</v>
      </c>
      <c r="I84" s="41">
        <v>80</v>
      </c>
      <c r="J84" s="41" t="s">
        <v>1312</v>
      </c>
      <c r="K84" s="41">
        <v>2019</v>
      </c>
      <c r="L84" s="41">
        <v>100</v>
      </c>
      <c r="M84" s="42">
        <v>1</v>
      </c>
      <c r="N84" s="42">
        <v>1</v>
      </c>
      <c r="O84" s="42">
        <v>1</v>
      </c>
      <c r="P84" s="42">
        <v>1</v>
      </c>
      <c r="Q84" s="42" t="s">
        <v>130</v>
      </c>
      <c r="R84" s="41" t="s">
        <v>101</v>
      </c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 t="s">
        <v>233</v>
      </c>
      <c r="AI84" s="52" t="s">
        <v>1461</v>
      </c>
      <c r="AJ84" s="40">
        <v>2201</v>
      </c>
      <c r="AK84" s="17" t="s">
        <v>1574</v>
      </c>
      <c r="AL84" s="17" t="s">
        <v>333</v>
      </c>
      <c r="AM84" s="42" t="s">
        <v>2564</v>
      </c>
      <c r="AN84" s="42" t="s">
        <v>2565</v>
      </c>
      <c r="AO84" s="42" t="s">
        <v>2566</v>
      </c>
      <c r="AP84" s="41">
        <v>1</v>
      </c>
      <c r="AQ84" s="41">
        <v>1</v>
      </c>
      <c r="AR84" s="42" t="s">
        <v>132</v>
      </c>
      <c r="AS84" s="42" t="s">
        <v>232</v>
      </c>
      <c r="AT84" s="42">
        <v>0</v>
      </c>
      <c r="AU84" s="42">
        <v>0</v>
      </c>
      <c r="AV84" s="42">
        <v>1</v>
      </c>
      <c r="AW84" s="42">
        <v>1</v>
      </c>
      <c r="AX84" s="43">
        <v>0</v>
      </c>
      <c r="AY84" s="43">
        <v>0</v>
      </c>
      <c r="AZ84" s="43">
        <v>0</v>
      </c>
      <c r="BA84" s="43">
        <v>0</v>
      </c>
      <c r="BB84" s="43">
        <v>0</v>
      </c>
      <c r="BC84" s="43">
        <v>0</v>
      </c>
      <c r="BD84" s="43">
        <v>0</v>
      </c>
      <c r="BE84" s="43">
        <v>0</v>
      </c>
      <c r="BF84" s="43">
        <v>0</v>
      </c>
      <c r="BG84" s="43">
        <v>0</v>
      </c>
      <c r="BH84" s="43">
        <v>18000</v>
      </c>
      <c r="BI84" s="43">
        <v>0</v>
      </c>
      <c r="BJ84" s="43">
        <v>0</v>
      </c>
      <c r="BK84" s="43">
        <v>0</v>
      </c>
      <c r="BL84" s="43">
        <v>0</v>
      </c>
      <c r="BM84" s="43">
        <v>0</v>
      </c>
      <c r="BN84" s="44">
        <v>18000</v>
      </c>
      <c r="BO84" s="43">
        <v>0</v>
      </c>
      <c r="BP84" s="43">
        <v>0</v>
      </c>
      <c r="BQ84" s="43">
        <v>0</v>
      </c>
      <c r="BR84" s="43">
        <v>0</v>
      </c>
      <c r="BS84" s="43">
        <v>0</v>
      </c>
      <c r="BT84" s="43">
        <v>0</v>
      </c>
      <c r="BU84" s="43">
        <v>0</v>
      </c>
      <c r="BV84" s="43">
        <v>0</v>
      </c>
      <c r="BW84" s="43">
        <v>0</v>
      </c>
      <c r="BX84" s="43">
        <v>30000</v>
      </c>
      <c r="BY84" s="43">
        <v>0</v>
      </c>
      <c r="BZ84" s="43">
        <v>0</v>
      </c>
      <c r="CA84" s="43">
        <v>0</v>
      </c>
      <c r="CB84" s="43">
        <v>0</v>
      </c>
      <c r="CC84" s="43">
        <v>0</v>
      </c>
      <c r="CD84" s="44">
        <v>30000</v>
      </c>
      <c r="CE84" s="43">
        <v>0</v>
      </c>
      <c r="CF84" s="43">
        <v>0</v>
      </c>
      <c r="CG84" s="43">
        <v>0</v>
      </c>
      <c r="CH84" s="43">
        <v>0</v>
      </c>
      <c r="CI84" s="43">
        <v>0</v>
      </c>
      <c r="CJ84" s="43">
        <v>0</v>
      </c>
      <c r="CK84" s="43">
        <v>0</v>
      </c>
      <c r="CL84" s="43">
        <v>0</v>
      </c>
      <c r="CM84" s="43">
        <v>0</v>
      </c>
      <c r="CN84" s="43">
        <v>23000</v>
      </c>
      <c r="CO84" s="43">
        <v>0</v>
      </c>
      <c r="CP84" s="43">
        <v>0</v>
      </c>
      <c r="CQ84" s="43">
        <v>0</v>
      </c>
      <c r="CR84" s="43">
        <v>0</v>
      </c>
      <c r="CS84" s="43">
        <v>0</v>
      </c>
      <c r="CT84" s="44">
        <v>23000</v>
      </c>
      <c r="CU84" s="43">
        <v>0</v>
      </c>
      <c r="CV84" s="43">
        <v>0</v>
      </c>
      <c r="CW84" s="43">
        <v>0</v>
      </c>
      <c r="CX84" s="43">
        <v>0</v>
      </c>
      <c r="CY84" s="43">
        <v>0</v>
      </c>
      <c r="CZ84" s="43">
        <v>0</v>
      </c>
      <c r="DA84" s="43">
        <v>0</v>
      </c>
      <c r="DB84" s="43">
        <v>0</v>
      </c>
      <c r="DC84" s="43">
        <v>0</v>
      </c>
      <c r="DD84" s="43">
        <v>1000</v>
      </c>
      <c r="DE84" s="43">
        <v>0</v>
      </c>
      <c r="DF84" s="43">
        <v>0</v>
      </c>
      <c r="DG84" s="43">
        <v>0</v>
      </c>
      <c r="DH84" s="43">
        <v>0</v>
      </c>
      <c r="DI84" s="43">
        <v>0</v>
      </c>
      <c r="DJ84" s="44">
        <v>1000</v>
      </c>
      <c r="DK84" s="45">
        <f t="shared" si="2"/>
        <v>72000</v>
      </c>
      <c r="DL84" s="80">
        <f t="shared" si="3"/>
        <v>72000000</v>
      </c>
    </row>
    <row r="85" spans="1:116" s="11" customFormat="1" ht="75" x14ac:dyDescent="0.25">
      <c r="B85" s="51" t="s">
        <v>334</v>
      </c>
      <c r="C85" s="52" t="s">
        <v>1445</v>
      </c>
      <c r="D85" s="31" t="s">
        <v>1448</v>
      </c>
      <c r="E85" s="31" t="s">
        <v>335</v>
      </c>
      <c r="F85" s="31" t="s">
        <v>1439</v>
      </c>
      <c r="G85" s="31" t="s">
        <v>2294</v>
      </c>
      <c r="H85" s="52" t="s">
        <v>336</v>
      </c>
      <c r="I85" s="52">
        <v>90.1</v>
      </c>
      <c r="J85" s="52" t="s">
        <v>1313</v>
      </c>
      <c r="K85" s="52">
        <v>2019</v>
      </c>
      <c r="L85" s="52">
        <v>92</v>
      </c>
      <c r="M85" s="53">
        <v>90.5</v>
      </c>
      <c r="N85" s="53">
        <v>91</v>
      </c>
      <c r="O85" s="53">
        <v>91.5</v>
      </c>
      <c r="P85" s="53">
        <v>92</v>
      </c>
      <c r="Q85" s="53" t="s">
        <v>132</v>
      </c>
      <c r="R85" s="36" t="s">
        <v>100</v>
      </c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 t="s">
        <v>335</v>
      </c>
      <c r="AI85" s="52" t="s">
        <v>1460</v>
      </c>
      <c r="AJ85" s="51">
        <v>1905</v>
      </c>
      <c r="AK85" s="54" t="s">
        <v>1575</v>
      </c>
      <c r="AL85" s="54" t="s">
        <v>337</v>
      </c>
      <c r="AM85" s="53"/>
      <c r="AN85" s="53"/>
      <c r="AO85" s="53"/>
      <c r="AP85" s="52">
        <v>24</v>
      </c>
      <c r="AQ85" s="52">
        <v>96</v>
      </c>
      <c r="AR85" s="53" t="s">
        <v>130</v>
      </c>
      <c r="AS85" s="53" t="s">
        <v>334</v>
      </c>
      <c r="AT85" s="53">
        <v>24</v>
      </c>
      <c r="AU85" s="53">
        <v>24</v>
      </c>
      <c r="AV85" s="53">
        <v>24</v>
      </c>
      <c r="AW85" s="53">
        <v>24</v>
      </c>
      <c r="AX85" s="55">
        <v>0</v>
      </c>
      <c r="AY85" s="55">
        <v>0</v>
      </c>
      <c r="AZ85" s="55">
        <v>0</v>
      </c>
      <c r="BA85" s="55">
        <v>0</v>
      </c>
      <c r="BB85" s="55">
        <v>0</v>
      </c>
      <c r="BC85" s="55">
        <v>103200000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56">
        <v>103200000</v>
      </c>
      <c r="BO85" s="55">
        <v>0</v>
      </c>
      <c r="BP85" s="55">
        <v>0</v>
      </c>
      <c r="BQ85" s="55">
        <v>0</v>
      </c>
      <c r="BR85" s="55">
        <v>0</v>
      </c>
      <c r="BS85" s="55">
        <v>105949248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55">
        <v>0</v>
      </c>
      <c r="CB85" s="55">
        <v>0</v>
      </c>
      <c r="CC85" s="55">
        <v>0</v>
      </c>
      <c r="CD85" s="56">
        <v>105949248</v>
      </c>
      <c r="CE85" s="55">
        <v>0</v>
      </c>
      <c r="CF85" s="55">
        <v>0</v>
      </c>
      <c r="CG85" s="55">
        <v>0</v>
      </c>
      <c r="CH85" s="55">
        <v>0</v>
      </c>
      <c r="CI85" s="55">
        <v>110889237.63724799</v>
      </c>
      <c r="CJ85" s="55">
        <v>0</v>
      </c>
      <c r="CK85" s="55">
        <v>0</v>
      </c>
      <c r="CL85" s="55">
        <v>0</v>
      </c>
      <c r="CM85" s="55">
        <v>0</v>
      </c>
      <c r="CN85" s="55">
        <v>0</v>
      </c>
      <c r="CO85" s="55">
        <v>0</v>
      </c>
      <c r="CP85" s="55">
        <v>0</v>
      </c>
      <c r="CQ85" s="55">
        <v>0</v>
      </c>
      <c r="CR85" s="55">
        <v>0</v>
      </c>
      <c r="CS85" s="55">
        <v>0</v>
      </c>
      <c r="CT85" s="56">
        <v>110889237.63724799</v>
      </c>
      <c r="CU85" s="55">
        <v>0</v>
      </c>
      <c r="CV85" s="55">
        <v>0</v>
      </c>
      <c r="CW85" s="55">
        <v>0</v>
      </c>
      <c r="CX85" s="55">
        <v>0</v>
      </c>
      <c r="CY85" s="55">
        <v>115548359.8458146</v>
      </c>
      <c r="CZ85" s="55">
        <v>0</v>
      </c>
      <c r="DA85" s="55">
        <v>0</v>
      </c>
      <c r="DB85" s="55">
        <v>0</v>
      </c>
      <c r="DC85" s="55">
        <v>0</v>
      </c>
      <c r="DD85" s="55">
        <v>0</v>
      </c>
      <c r="DE85" s="55">
        <v>0</v>
      </c>
      <c r="DF85" s="55">
        <v>0</v>
      </c>
      <c r="DG85" s="55">
        <v>0</v>
      </c>
      <c r="DH85" s="55">
        <v>0</v>
      </c>
      <c r="DI85" s="55">
        <v>0</v>
      </c>
      <c r="DJ85" s="56">
        <v>115548359.8458146</v>
      </c>
      <c r="DK85" s="57">
        <f t="shared" si="2"/>
        <v>435586845.48306257</v>
      </c>
    </row>
    <row r="86" spans="1:116" s="2" customFormat="1" ht="90" x14ac:dyDescent="0.25">
      <c r="A86" s="1"/>
      <c r="B86" s="40" t="s">
        <v>334</v>
      </c>
      <c r="C86" s="41" t="s">
        <v>1445</v>
      </c>
      <c r="D86" s="30" t="s">
        <v>1448</v>
      </c>
      <c r="E86" s="30" t="s">
        <v>335</v>
      </c>
      <c r="F86" s="30" t="s">
        <v>1439</v>
      </c>
      <c r="G86" s="30" t="s">
        <v>2295</v>
      </c>
      <c r="H86" s="41" t="s">
        <v>338</v>
      </c>
      <c r="I86" s="41" t="s">
        <v>1298</v>
      </c>
      <c r="J86" s="41" t="s">
        <v>1298</v>
      </c>
      <c r="K86" s="41">
        <v>2019</v>
      </c>
      <c r="L86" s="41">
        <v>100</v>
      </c>
      <c r="M86" s="42">
        <v>100</v>
      </c>
      <c r="N86" s="42">
        <v>100</v>
      </c>
      <c r="O86" s="42">
        <v>100</v>
      </c>
      <c r="P86" s="42">
        <v>100</v>
      </c>
      <c r="Q86" s="42" t="s">
        <v>130</v>
      </c>
      <c r="R86" s="34" t="s">
        <v>100</v>
      </c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 t="s">
        <v>335</v>
      </c>
      <c r="AI86" s="52" t="s">
        <v>1460</v>
      </c>
      <c r="AJ86" s="40">
        <v>1905</v>
      </c>
      <c r="AK86" s="17" t="s">
        <v>1576</v>
      </c>
      <c r="AL86" s="17" t="s">
        <v>339</v>
      </c>
      <c r="AM86" s="42"/>
      <c r="AN86" s="42"/>
      <c r="AO86" s="42"/>
      <c r="AP86" s="41">
        <v>48</v>
      </c>
      <c r="AQ86" s="41">
        <v>120</v>
      </c>
      <c r="AR86" s="42" t="s">
        <v>132</v>
      </c>
      <c r="AS86" s="42" t="s">
        <v>334</v>
      </c>
      <c r="AT86" s="42">
        <v>24</v>
      </c>
      <c r="AU86" s="42">
        <v>32</v>
      </c>
      <c r="AV86" s="42">
        <v>32</v>
      </c>
      <c r="AW86" s="42">
        <v>32</v>
      </c>
      <c r="AX86" s="43">
        <v>0</v>
      </c>
      <c r="AY86" s="43">
        <v>0</v>
      </c>
      <c r="AZ86" s="43">
        <v>0</v>
      </c>
      <c r="BA86" s="43">
        <v>145297739822</v>
      </c>
      <c r="BB86" s="43">
        <v>0</v>
      </c>
      <c r="BC86" s="43">
        <v>93600000</v>
      </c>
      <c r="BD86" s="43">
        <v>0</v>
      </c>
      <c r="BE86" s="43">
        <v>0</v>
      </c>
      <c r="BF86" s="43">
        <v>0</v>
      </c>
      <c r="BG86" s="43">
        <v>0</v>
      </c>
      <c r="BH86" s="43">
        <v>0</v>
      </c>
      <c r="BI86" s="43">
        <v>0</v>
      </c>
      <c r="BJ86" s="43">
        <v>0</v>
      </c>
      <c r="BK86" s="43">
        <v>0</v>
      </c>
      <c r="BL86" s="43">
        <v>80511518000</v>
      </c>
      <c r="BM86" s="43">
        <v>0</v>
      </c>
      <c r="BN86" s="44">
        <v>225902857822</v>
      </c>
      <c r="BO86" s="43">
        <v>0</v>
      </c>
      <c r="BP86" s="43">
        <v>0</v>
      </c>
      <c r="BQ86" s="43">
        <v>0</v>
      </c>
      <c r="BR86" s="43">
        <v>149168471610.85809</v>
      </c>
      <c r="BS86" s="43">
        <v>96093504</v>
      </c>
      <c r="BT86" s="43">
        <v>0</v>
      </c>
      <c r="BU86" s="43">
        <v>0</v>
      </c>
      <c r="BV86" s="43">
        <v>0</v>
      </c>
      <c r="BW86" s="43">
        <v>0</v>
      </c>
      <c r="BX86" s="43">
        <v>0</v>
      </c>
      <c r="BY86" s="43">
        <v>0</v>
      </c>
      <c r="BZ86" s="43">
        <v>0</v>
      </c>
      <c r="CA86" s="43">
        <v>0</v>
      </c>
      <c r="CB86" s="43">
        <v>82656344839.520004</v>
      </c>
      <c r="CC86" s="43">
        <v>0</v>
      </c>
      <c r="CD86" s="44">
        <v>231920909954.37811</v>
      </c>
      <c r="CE86" s="43">
        <v>0</v>
      </c>
      <c r="CF86" s="43">
        <v>0</v>
      </c>
      <c r="CG86" s="43">
        <v>0</v>
      </c>
      <c r="CH86" s="43">
        <v>156123600768.18597</v>
      </c>
      <c r="CI86" s="43">
        <v>100573959.71750399</v>
      </c>
      <c r="CJ86" s="43">
        <v>0</v>
      </c>
      <c r="CK86" s="43">
        <v>0</v>
      </c>
      <c r="CL86" s="43">
        <v>0</v>
      </c>
      <c r="CM86" s="43">
        <v>0</v>
      </c>
      <c r="CN86" s="43">
        <v>0</v>
      </c>
      <c r="CO86" s="43">
        <v>0</v>
      </c>
      <c r="CP86" s="43">
        <v>0</v>
      </c>
      <c r="CQ86" s="43">
        <v>0</v>
      </c>
      <c r="CR86" s="43">
        <v>86510279574.007462</v>
      </c>
      <c r="CS86" s="43">
        <v>0</v>
      </c>
      <c r="CT86" s="44">
        <v>242734454301.91095</v>
      </c>
      <c r="CU86" s="43">
        <v>0</v>
      </c>
      <c r="CV86" s="43">
        <v>0</v>
      </c>
      <c r="CW86" s="43">
        <v>0</v>
      </c>
      <c r="CX86" s="43">
        <v>162683289978.06207</v>
      </c>
      <c r="CY86" s="43">
        <v>104799675.20899464</v>
      </c>
      <c r="CZ86" s="43">
        <v>0</v>
      </c>
      <c r="DA86" s="43">
        <v>0</v>
      </c>
      <c r="DB86" s="43">
        <v>0</v>
      </c>
      <c r="DC86" s="43">
        <v>0</v>
      </c>
      <c r="DD86" s="43">
        <v>0</v>
      </c>
      <c r="DE86" s="43">
        <v>0</v>
      </c>
      <c r="DF86" s="43">
        <v>0</v>
      </c>
      <c r="DG86" s="43">
        <v>0</v>
      </c>
      <c r="DH86" s="43">
        <v>90145095480.588959</v>
      </c>
      <c r="DI86" s="43">
        <v>0</v>
      </c>
      <c r="DJ86" s="44">
        <v>252933185133.86002</v>
      </c>
      <c r="DK86" s="45">
        <f t="shared" si="2"/>
        <v>953491407212.14905</v>
      </c>
    </row>
    <row r="87" spans="1:116" s="2" customFormat="1" ht="60" x14ac:dyDescent="0.25">
      <c r="A87" s="1"/>
      <c r="B87" s="40" t="s">
        <v>334</v>
      </c>
      <c r="C87" s="41" t="s">
        <v>1445</v>
      </c>
      <c r="D87" s="30" t="s">
        <v>1448</v>
      </c>
      <c r="E87" s="30" t="s">
        <v>335</v>
      </c>
      <c r="F87" s="30" t="s">
        <v>1439</v>
      </c>
      <c r="G87" s="30" t="s">
        <v>2296</v>
      </c>
      <c r="H87" s="41" t="s">
        <v>340</v>
      </c>
      <c r="I87" s="41">
        <v>6.8</v>
      </c>
      <c r="J87" s="41" t="s">
        <v>1314</v>
      </c>
      <c r="K87" s="41">
        <v>2019</v>
      </c>
      <c r="L87" s="41">
        <v>50</v>
      </c>
      <c r="M87" s="42">
        <v>100</v>
      </c>
      <c r="N87" s="42">
        <v>100</v>
      </c>
      <c r="O87" s="42">
        <v>100</v>
      </c>
      <c r="P87" s="42">
        <v>100</v>
      </c>
      <c r="Q87" s="42" t="s">
        <v>130</v>
      </c>
      <c r="R87" s="34" t="s">
        <v>100</v>
      </c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 t="s">
        <v>335</v>
      </c>
      <c r="AI87" s="52" t="s">
        <v>1460</v>
      </c>
      <c r="AJ87" s="40">
        <v>1905</v>
      </c>
      <c r="AK87" s="17" t="s">
        <v>1577</v>
      </c>
      <c r="AL87" s="17" t="s">
        <v>341</v>
      </c>
      <c r="AM87" s="42"/>
      <c r="AN87" s="42"/>
      <c r="AO87" s="42"/>
      <c r="AP87" s="41">
        <v>44</v>
      </c>
      <c r="AQ87" s="41">
        <v>166</v>
      </c>
      <c r="AR87" s="42" t="s">
        <v>132</v>
      </c>
      <c r="AS87" s="42" t="s">
        <v>334</v>
      </c>
      <c r="AT87" s="42">
        <v>34</v>
      </c>
      <c r="AU87" s="42">
        <v>44</v>
      </c>
      <c r="AV87" s="42">
        <v>44</v>
      </c>
      <c r="AW87" s="42">
        <v>44</v>
      </c>
      <c r="AX87" s="43">
        <v>0</v>
      </c>
      <c r="AY87" s="43">
        <v>0</v>
      </c>
      <c r="AZ87" s="43">
        <v>0</v>
      </c>
      <c r="BA87" s="43">
        <v>0</v>
      </c>
      <c r="BB87" s="43">
        <v>0</v>
      </c>
      <c r="BC87" s="43">
        <v>110400000</v>
      </c>
      <c r="BD87" s="43">
        <v>0</v>
      </c>
      <c r="BE87" s="43">
        <v>0</v>
      </c>
      <c r="BF87" s="43">
        <v>0</v>
      </c>
      <c r="BG87" s="43">
        <v>0</v>
      </c>
      <c r="BH87" s="43">
        <v>0</v>
      </c>
      <c r="BI87" s="43">
        <v>0</v>
      </c>
      <c r="BJ87" s="43">
        <v>0</v>
      </c>
      <c r="BK87" s="43">
        <v>0</v>
      </c>
      <c r="BL87" s="43">
        <v>0</v>
      </c>
      <c r="BM87" s="43">
        <v>0</v>
      </c>
      <c r="BN87" s="44">
        <v>110400000</v>
      </c>
      <c r="BO87" s="43">
        <v>0</v>
      </c>
      <c r="BP87" s="43">
        <v>0</v>
      </c>
      <c r="BQ87" s="43">
        <v>0</v>
      </c>
      <c r="BR87" s="43">
        <v>0</v>
      </c>
      <c r="BS87" s="43">
        <v>113341056</v>
      </c>
      <c r="BT87" s="43">
        <v>0</v>
      </c>
      <c r="BU87" s="43">
        <v>0</v>
      </c>
      <c r="BV87" s="43">
        <v>0</v>
      </c>
      <c r="BW87" s="43">
        <v>0</v>
      </c>
      <c r="BX87" s="43">
        <v>0</v>
      </c>
      <c r="BY87" s="43">
        <v>0</v>
      </c>
      <c r="BZ87" s="43">
        <v>0</v>
      </c>
      <c r="CA87" s="43">
        <v>0</v>
      </c>
      <c r="CB87" s="43">
        <v>0</v>
      </c>
      <c r="CC87" s="43">
        <v>0</v>
      </c>
      <c r="CD87" s="44">
        <v>113341056</v>
      </c>
      <c r="CE87" s="43">
        <v>0</v>
      </c>
      <c r="CF87" s="43">
        <v>0</v>
      </c>
      <c r="CG87" s="43">
        <v>0</v>
      </c>
      <c r="CH87" s="43">
        <v>0</v>
      </c>
      <c r="CI87" s="43">
        <v>118625696.07705601</v>
      </c>
      <c r="CJ87" s="43">
        <v>0</v>
      </c>
      <c r="CK87" s="43">
        <v>0</v>
      </c>
      <c r="CL87" s="43">
        <v>0</v>
      </c>
      <c r="CM87" s="43">
        <v>0</v>
      </c>
      <c r="CN87" s="43">
        <v>0</v>
      </c>
      <c r="CO87" s="43">
        <v>0</v>
      </c>
      <c r="CP87" s="43">
        <v>0</v>
      </c>
      <c r="CQ87" s="43">
        <v>0</v>
      </c>
      <c r="CR87" s="43">
        <v>0</v>
      </c>
      <c r="CS87" s="43">
        <v>0</v>
      </c>
      <c r="CT87" s="44">
        <v>118625696.07705601</v>
      </c>
      <c r="CU87" s="43">
        <v>0</v>
      </c>
      <c r="CV87" s="43">
        <v>0</v>
      </c>
      <c r="CW87" s="43">
        <v>0</v>
      </c>
      <c r="CX87" s="43">
        <v>0</v>
      </c>
      <c r="CY87" s="43">
        <v>123609873.32342958</v>
      </c>
      <c r="CZ87" s="43">
        <v>0</v>
      </c>
      <c r="DA87" s="43">
        <v>0</v>
      </c>
      <c r="DB87" s="43">
        <v>0</v>
      </c>
      <c r="DC87" s="43">
        <v>0</v>
      </c>
      <c r="DD87" s="43">
        <v>0</v>
      </c>
      <c r="DE87" s="43">
        <v>0</v>
      </c>
      <c r="DF87" s="43">
        <v>0</v>
      </c>
      <c r="DG87" s="43">
        <v>0</v>
      </c>
      <c r="DH87" s="43">
        <v>0</v>
      </c>
      <c r="DI87" s="43">
        <v>0</v>
      </c>
      <c r="DJ87" s="44">
        <v>123609873.32342958</v>
      </c>
      <c r="DK87" s="45">
        <f t="shared" si="2"/>
        <v>465976625.40048558</v>
      </c>
    </row>
    <row r="88" spans="1:116" s="2" customFormat="1" ht="60" x14ac:dyDescent="0.25">
      <c r="A88" s="1"/>
      <c r="B88" s="40" t="s">
        <v>334</v>
      </c>
      <c r="C88" s="41" t="s">
        <v>1445</v>
      </c>
      <c r="D88" s="30" t="s">
        <v>1448</v>
      </c>
      <c r="E88" s="30" t="s">
        <v>335</v>
      </c>
      <c r="F88" s="30" t="s">
        <v>1439</v>
      </c>
      <c r="G88" s="30" t="s">
        <v>2296</v>
      </c>
      <c r="H88" s="41" t="s">
        <v>340</v>
      </c>
      <c r="I88" s="41">
        <v>6.8</v>
      </c>
      <c r="J88" s="41" t="s">
        <v>1314</v>
      </c>
      <c r="K88" s="41">
        <v>2019</v>
      </c>
      <c r="L88" s="41">
        <v>50</v>
      </c>
      <c r="M88" s="42">
        <v>100</v>
      </c>
      <c r="N88" s="42">
        <v>100</v>
      </c>
      <c r="O88" s="42">
        <v>100</v>
      </c>
      <c r="P88" s="42">
        <v>100</v>
      </c>
      <c r="Q88" s="42" t="s">
        <v>130</v>
      </c>
      <c r="R88" s="34" t="s">
        <v>100</v>
      </c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 t="s">
        <v>335</v>
      </c>
      <c r="AI88" s="52" t="s">
        <v>1460</v>
      </c>
      <c r="AJ88" s="40">
        <v>1905</v>
      </c>
      <c r="AK88" s="17" t="s">
        <v>1578</v>
      </c>
      <c r="AL88" s="17" t="s">
        <v>342</v>
      </c>
      <c r="AM88" s="42"/>
      <c r="AN88" s="42"/>
      <c r="AO88" s="42"/>
      <c r="AP88" s="41" t="s">
        <v>1298</v>
      </c>
      <c r="AQ88" s="41">
        <v>8</v>
      </c>
      <c r="AR88" s="42" t="s">
        <v>132</v>
      </c>
      <c r="AS88" s="42" t="s">
        <v>334</v>
      </c>
      <c r="AT88" s="42">
        <v>2</v>
      </c>
      <c r="AU88" s="42">
        <v>2</v>
      </c>
      <c r="AV88" s="42">
        <v>2</v>
      </c>
      <c r="AW88" s="42">
        <v>2</v>
      </c>
      <c r="AX88" s="43">
        <v>0</v>
      </c>
      <c r="AY88" s="43">
        <v>0</v>
      </c>
      <c r="AZ88" s="43">
        <v>0</v>
      </c>
      <c r="BA88" s="43">
        <v>1039467684</v>
      </c>
      <c r="BB88" s="43">
        <v>0</v>
      </c>
      <c r="BC88" s="43">
        <v>2275325487</v>
      </c>
      <c r="BD88" s="43">
        <v>0</v>
      </c>
      <c r="BE88" s="43">
        <v>0</v>
      </c>
      <c r="BF88" s="43">
        <v>0</v>
      </c>
      <c r="BG88" s="43">
        <v>0</v>
      </c>
      <c r="BH88" s="43">
        <v>0</v>
      </c>
      <c r="BI88" s="43">
        <v>0</v>
      </c>
      <c r="BJ88" s="43">
        <v>0</v>
      </c>
      <c r="BK88" s="43">
        <v>0</v>
      </c>
      <c r="BL88" s="43">
        <v>384936911</v>
      </c>
      <c r="BM88" s="43">
        <v>0</v>
      </c>
      <c r="BN88" s="44">
        <v>3699730082</v>
      </c>
      <c r="BO88" s="43">
        <v>0</v>
      </c>
      <c r="BP88" s="43">
        <v>0</v>
      </c>
      <c r="BQ88" s="43">
        <v>0</v>
      </c>
      <c r="BR88" s="43">
        <v>1067159103.10176</v>
      </c>
      <c r="BS88" s="43">
        <v>2335940157.97368</v>
      </c>
      <c r="BT88" s="43">
        <v>0</v>
      </c>
      <c r="BU88" s="43">
        <v>0</v>
      </c>
      <c r="BV88" s="43">
        <v>0</v>
      </c>
      <c r="BW88" s="43">
        <v>0</v>
      </c>
      <c r="BX88" s="43">
        <v>0</v>
      </c>
      <c r="BY88" s="43">
        <v>0</v>
      </c>
      <c r="BZ88" s="43">
        <v>0</v>
      </c>
      <c r="CA88" s="43">
        <v>0</v>
      </c>
      <c r="CB88" s="43">
        <v>395191630.30904001</v>
      </c>
      <c r="CC88" s="43">
        <v>0</v>
      </c>
      <c r="CD88" s="44">
        <v>3798290891.38448</v>
      </c>
      <c r="CE88" s="43">
        <v>0</v>
      </c>
      <c r="CF88" s="43">
        <v>0</v>
      </c>
      <c r="CG88" s="43">
        <v>0</v>
      </c>
      <c r="CH88" s="43">
        <v>1116916463.4429827</v>
      </c>
      <c r="CI88" s="43">
        <v>2444855703.7793608</v>
      </c>
      <c r="CJ88" s="43">
        <v>0</v>
      </c>
      <c r="CK88" s="43">
        <v>0</v>
      </c>
      <c r="CL88" s="43">
        <v>0</v>
      </c>
      <c r="CM88" s="43">
        <v>0</v>
      </c>
      <c r="CN88" s="43">
        <v>0</v>
      </c>
      <c r="CO88" s="43">
        <v>0</v>
      </c>
      <c r="CP88" s="43">
        <v>0</v>
      </c>
      <c r="CQ88" s="43">
        <v>0</v>
      </c>
      <c r="CR88" s="43">
        <v>413617835.26382929</v>
      </c>
      <c r="CS88" s="43">
        <v>0</v>
      </c>
      <c r="CT88" s="44">
        <v>3975390002.4861727</v>
      </c>
      <c r="CU88" s="43">
        <v>0</v>
      </c>
      <c r="CV88" s="43">
        <v>0</v>
      </c>
      <c r="CW88" s="43">
        <v>0</v>
      </c>
      <c r="CX88" s="43">
        <v>1163844825.571003</v>
      </c>
      <c r="CY88" s="43">
        <v>2547578761.0293546</v>
      </c>
      <c r="CZ88" s="43">
        <v>0</v>
      </c>
      <c r="DA88" s="43">
        <v>0</v>
      </c>
      <c r="DB88" s="43">
        <v>0</v>
      </c>
      <c r="DC88" s="43">
        <v>0</v>
      </c>
      <c r="DD88" s="43">
        <v>0</v>
      </c>
      <c r="DE88" s="43">
        <v>0</v>
      </c>
      <c r="DF88" s="43">
        <v>0</v>
      </c>
      <c r="DG88" s="43">
        <v>0</v>
      </c>
      <c r="DH88" s="43">
        <v>430996402.23027432</v>
      </c>
      <c r="DI88" s="43">
        <v>0</v>
      </c>
      <c r="DJ88" s="44">
        <v>4142419988.8306317</v>
      </c>
      <c r="DK88" s="45">
        <f t="shared" si="2"/>
        <v>15615830964.701283</v>
      </c>
    </row>
    <row r="89" spans="1:116" s="2" customFormat="1" ht="60" x14ac:dyDescent="0.25">
      <c r="A89" s="1"/>
      <c r="B89" s="40" t="s">
        <v>334</v>
      </c>
      <c r="C89" s="41" t="s">
        <v>1445</v>
      </c>
      <c r="D89" s="30" t="s">
        <v>1448</v>
      </c>
      <c r="E89" s="30" t="s">
        <v>335</v>
      </c>
      <c r="F89" s="30" t="s">
        <v>1439</v>
      </c>
      <c r="G89" s="30" t="s">
        <v>2296</v>
      </c>
      <c r="H89" s="41" t="s">
        <v>340</v>
      </c>
      <c r="I89" s="41">
        <v>6.8</v>
      </c>
      <c r="J89" s="41" t="s">
        <v>1314</v>
      </c>
      <c r="K89" s="41">
        <v>2019</v>
      </c>
      <c r="L89" s="41">
        <v>50</v>
      </c>
      <c r="M89" s="42">
        <v>100</v>
      </c>
      <c r="N89" s="42">
        <v>100</v>
      </c>
      <c r="O89" s="42">
        <v>100</v>
      </c>
      <c r="P89" s="42">
        <v>100</v>
      </c>
      <c r="Q89" s="42" t="s">
        <v>130</v>
      </c>
      <c r="R89" s="34" t="s">
        <v>100</v>
      </c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 t="s">
        <v>335</v>
      </c>
      <c r="AI89" s="52" t="s">
        <v>1460</v>
      </c>
      <c r="AJ89" s="40">
        <v>1905</v>
      </c>
      <c r="AK89" s="17" t="s">
        <v>1579</v>
      </c>
      <c r="AL89" s="17" t="s">
        <v>343</v>
      </c>
      <c r="AM89" s="42"/>
      <c r="AN89" s="42"/>
      <c r="AO89" s="42"/>
      <c r="AP89" s="41">
        <v>12</v>
      </c>
      <c r="AQ89" s="41">
        <v>47</v>
      </c>
      <c r="AR89" s="42" t="s">
        <v>132</v>
      </c>
      <c r="AS89" s="42" t="s">
        <v>334</v>
      </c>
      <c r="AT89" s="42">
        <v>11</v>
      </c>
      <c r="AU89" s="42">
        <v>12</v>
      </c>
      <c r="AV89" s="42">
        <v>12</v>
      </c>
      <c r="AW89" s="42">
        <v>12</v>
      </c>
      <c r="AX89" s="43">
        <v>0</v>
      </c>
      <c r="AY89" s="43">
        <v>0</v>
      </c>
      <c r="AZ89" s="43">
        <v>0</v>
      </c>
      <c r="BA89" s="43">
        <v>0</v>
      </c>
      <c r="BB89" s="43">
        <v>0</v>
      </c>
      <c r="BC89" s="43">
        <v>26400000</v>
      </c>
      <c r="BD89" s="43">
        <v>0</v>
      </c>
      <c r="BE89" s="43">
        <v>0</v>
      </c>
      <c r="BF89" s="43">
        <v>0</v>
      </c>
      <c r="BG89" s="43">
        <v>0</v>
      </c>
      <c r="BH89" s="43">
        <v>0</v>
      </c>
      <c r="BI89" s="43">
        <v>0</v>
      </c>
      <c r="BJ89" s="43">
        <v>0</v>
      </c>
      <c r="BK89" s="43">
        <v>0</v>
      </c>
      <c r="BL89" s="43">
        <v>0</v>
      </c>
      <c r="BM89" s="43">
        <v>0</v>
      </c>
      <c r="BN89" s="44">
        <v>26400000</v>
      </c>
      <c r="BO89" s="43">
        <v>0</v>
      </c>
      <c r="BP89" s="43">
        <v>0</v>
      </c>
      <c r="BQ89" s="43">
        <v>0</v>
      </c>
      <c r="BR89" s="43">
        <v>0</v>
      </c>
      <c r="BS89" s="43">
        <v>27103296</v>
      </c>
      <c r="BT89" s="43">
        <v>0</v>
      </c>
      <c r="BU89" s="43">
        <v>0</v>
      </c>
      <c r="BV89" s="43">
        <v>0</v>
      </c>
      <c r="BW89" s="43">
        <v>0</v>
      </c>
      <c r="BX89" s="43">
        <v>0</v>
      </c>
      <c r="BY89" s="43">
        <v>0</v>
      </c>
      <c r="BZ89" s="43">
        <v>0</v>
      </c>
      <c r="CA89" s="43">
        <v>0</v>
      </c>
      <c r="CB89" s="43">
        <v>0</v>
      </c>
      <c r="CC89" s="43">
        <v>0</v>
      </c>
      <c r="CD89" s="44">
        <v>27103296</v>
      </c>
      <c r="CE89" s="43">
        <v>0</v>
      </c>
      <c r="CF89" s="43">
        <v>0</v>
      </c>
      <c r="CG89" s="43">
        <v>0</v>
      </c>
      <c r="CH89" s="43">
        <v>0</v>
      </c>
      <c r="CI89" s="43">
        <v>28367014.279296</v>
      </c>
      <c r="CJ89" s="43">
        <v>0</v>
      </c>
      <c r="CK89" s="43">
        <v>0</v>
      </c>
      <c r="CL89" s="43">
        <v>0</v>
      </c>
      <c r="CM89" s="43">
        <v>0</v>
      </c>
      <c r="CN89" s="43">
        <v>0</v>
      </c>
      <c r="CO89" s="43">
        <v>0</v>
      </c>
      <c r="CP89" s="43">
        <v>0</v>
      </c>
      <c r="CQ89" s="43">
        <v>0</v>
      </c>
      <c r="CR89" s="43">
        <v>0</v>
      </c>
      <c r="CS89" s="43">
        <v>0</v>
      </c>
      <c r="CT89" s="44">
        <v>28367014.279296</v>
      </c>
      <c r="CU89" s="43">
        <v>0</v>
      </c>
      <c r="CV89" s="43">
        <v>0</v>
      </c>
      <c r="CW89" s="43">
        <v>0</v>
      </c>
      <c r="CX89" s="43">
        <v>0</v>
      </c>
      <c r="CY89" s="43">
        <v>29558882.751254901</v>
      </c>
      <c r="CZ89" s="43">
        <v>0</v>
      </c>
      <c r="DA89" s="43">
        <v>0</v>
      </c>
      <c r="DB89" s="43">
        <v>0</v>
      </c>
      <c r="DC89" s="43">
        <v>0</v>
      </c>
      <c r="DD89" s="43">
        <v>0</v>
      </c>
      <c r="DE89" s="43">
        <v>0</v>
      </c>
      <c r="DF89" s="43">
        <v>0</v>
      </c>
      <c r="DG89" s="43">
        <v>0</v>
      </c>
      <c r="DH89" s="43">
        <v>0</v>
      </c>
      <c r="DI89" s="43">
        <v>0</v>
      </c>
      <c r="DJ89" s="44">
        <v>29558882.751254901</v>
      </c>
      <c r="DK89" s="45">
        <f t="shared" si="2"/>
        <v>111429193.0305509</v>
      </c>
    </row>
    <row r="90" spans="1:116" s="2" customFormat="1" ht="75" x14ac:dyDescent="0.25">
      <c r="A90" s="1"/>
      <c r="B90" s="40" t="s">
        <v>334</v>
      </c>
      <c r="C90" s="41" t="s">
        <v>1445</v>
      </c>
      <c r="D90" s="30" t="s">
        <v>1448</v>
      </c>
      <c r="E90" s="30" t="s">
        <v>335</v>
      </c>
      <c r="F90" s="30" t="s">
        <v>1439</v>
      </c>
      <c r="G90" s="30" t="s">
        <v>2297</v>
      </c>
      <c r="H90" s="41" t="s">
        <v>344</v>
      </c>
      <c r="I90" s="41">
        <v>87</v>
      </c>
      <c r="J90" s="41" t="s">
        <v>1315</v>
      </c>
      <c r="K90" s="41">
        <v>2019</v>
      </c>
      <c r="L90" s="41">
        <v>87</v>
      </c>
      <c r="M90" s="42">
        <v>87</v>
      </c>
      <c r="N90" s="42">
        <v>87</v>
      </c>
      <c r="O90" s="42">
        <v>87</v>
      </c>
      <c r="P90" s="42">
        <v>87</v>
      </c>
      <c r="Q90" s="42" t="s">
        <v>130</v>
      </c>
      <c r="R90" s="34" t="s">
        <v>100</v>
      </c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 t="s">
        <v>335</v>
      </c>
      <c r="AI90" s="52" t="s">
        <v>1460</v>
      </c>
      <c r="AJ90" s="40">
        <v>1905</v>
      </c>
      <c r="AK90" s="17" t="s">
        <v>1580</v>
      </c>
      <c r="AL90" s="17" t="s">
        <v>345</v>
      </c>
      <c r="AM90" s="42"/>
      <c r="AN90" s="42"/>
      <c r="AO90" s="42"/>
      <c r="AP90" s="41">
        <v>4</v>
      </c>
      <c r="AQ90" s="41">
        <v>4</v>
      </c>
      <c r="AR90" s="42" t="s">
        <v>132</v>
      </c>
      <c r="AS90" s="42" t="s">
        <v>334</v>
      </c>
      <c r="AT90" s="42">
        <v>1</v>
      </c>
      <c r="AU90" s="42">
        <v>1</v>
      </c>
      <c r="AV90" s="42">
        <v>1</v>
      </c>
      <c r="AW90" s="42">
        <v>1</v>
      </c>
      <c r="AX90" s="43">
        <v>0</v>
      </c>
      <c r="AY90" s="43">
        <v>0</v>
      </c>
      <c r="AZ90" s="43">
        <v>0</v>
      </c>
      <c r="BA90" s="43">
        <v>156080846</v>
      </c>
      <c r="BB90" s="43">
        <v>0</v>
      </c>
      <c r="BC90" s="43">
        <v>0</v>
      </c>
      <c r="BD90" s="43">
        <v>0</v>
      </c>
      <c r="BE90" s="43">
        <v>0</v>
      </c>
      <c r="BF90" s="43">
        <v>0</v>
      </c>
      <c r="BG90" s="43">
        <v>0</v>
      </c>
      <c r="BH90" s="43">
        <v>0</v>
      </c>
      <c r="BI90" s="43">
        <v>0</v>
      </c>
      <c r="BJ90" s="43">
        <v>0</v>
      </c>
      <c r="BK90" s="43">
        <v>0</v>
      </c>
      <c r="BL90" s="43">
        <v>25919154</v>
      </c>
      <c r="BM90" s="43">
        <v>0</v>
      </c>
      <c r="BN90" s="44">
        <v>182000000</v>
      </c>
      <c r="BO90" s="43">
        <v>0</v>
      </c>
      <c r="BP90" s="43">
        <v>0</v>
      </c>
      <c r="BQ90" s="43">
        <v>0</v>
      </c>
      <c r="BR90" s="43">
        <v>160238839.73743999</v>
      </c>
      <c r="BS90" s="43">
        <v>0</v>
      </c>
      <c r="BT90" s="43">
        <v>0</v>
      </c>
      <c r="BU90" s="43">
        <v>0</v>
      </c>
      <c r="BV90" s="43">
        <v>0</v>
      </c>
      <c r="BW90" s="43">
        <v>0</v>
      </c>
      <c r="BX90" s="43">
        <v>0</v>
      </c>
      <c r="BY90" s="43">
        <v>0</v>
      </c>
      <c r="BZ90" s="43">
        <v>0</v>
      </c>
      <c r="CA90" s="43">
        <v>0</v>
      </c>
      <c r="CB90" s="43">
        <v>26609640.262559999</v>
      </c>
      <c r="CC90" s="43">
        <v>0</v>
      </c>
      <c r="CD90" s="44">
        <v>186848480</v>
      </c>
      <c r="CE90" s="43">
        <v>0</v>
      </c>
      <c r="CF90" s="43">
        <v>0</v>
      </c>
      <c r="CG90" s="43">
        <v>0</v>
      </c>
      <c r="CH90" s="43">
        <v>167710135.87903786</v>
      </c>
      <c r="CI90" s="43">
        <v>0</v>
      </c>
      <c r="CJ90" s="43">
        <v>0</v>
      </c>
      <c r="CK90" s="43">
        <v>0</v>
      </c>
      <c r="CL90" s="43">
        <v>0</v>
      </c>
      <c r="CM90" s="43">
        <v>0</v>
      </c>
      <c r="CN90" s="43">
        <v>0</v>
      </c>
      <c r="CO90" s="43">
        <v>0</v>
      </c>
      <c r="CP90" s="43">
        <v>0</v>
      </c>
      <c r="CQ90" s="43">
        <v>0</v>
      </c>
      <c r="CR90" s="43">
        <v>27850341.349442121</v>
      </c>
      <c r="CS90" s="43">
        <v>0</v>
      </c>
      <c r="CT90" s="44">
        <v>195560477.22847998</v>
      </c>
      <c r="CU90" s="43">
        <v>0</v>
      </c>
      <c r="CV90" s="43">
        <v>0</v>
      </c>
      <c r="CW90" s="43">
        <v>0</v>
      </c>
      <c r="CX90" s="43">
        <v>174756644.9481315</v>
      </c>
      <c r="CY90" s="43">
        <v>0</v>
      </c>
      <c r="CZ90" s="43">
        <v>0</v>
      </c>
      <c r="DA90" s="43">
        <v>0</v>
      </c>
      <c r="DB90" s="43">
        <v>0</v>
      </c>
      <c r="DC90" s="43">
        <v>0</v>
      </c>
      <c r="DD90" s="43">
        <v>0</v>
      </c>
      <c r="DE90" s="43">
        <v>0</v>
      </c>
      <c r="DF90" s="43">
        <v>0</v>
      </c>
      <c r="DG90" s="43">
        <v>0</v>
      </c>
      <c r="DH90" s="43">
        <v>29020501.291580282</v>
      </c>
      <c r="DI90" s="43">
        <v>0</v>
      </c>
      <c r="DJ90" s="44">
        <v>203777146.23971179</v>
      </c>
      <c r="DK90" s="45">
        <f t="shared" si="2"/>
        <v>768186103.46819174</v>
      </c>
    </row>
    <row r="91" spans="1:116" s="2" customFormat="1" ht="75" x14ac:dyDescent="0.25">
      <c r="A91" s="1"/>
      <c r="B91" s="40" t="s">
        <v>334</v>
      </c>
      <c r="C91" s="41" t="s">
        <v>1445</v>
      </c>
      <c r="D91" s="30" t="s">
        <v>1448</v>
      </c>
      <c r="E91" s="30" t="s">
        <v>335</v>
      </c>
      <c r="F91" s="30" t="s">
        <v>1439</v>
      </c>
      <c r="G91" s="30" t="s">
        <v>2297</v>
      </c>
      <c r="H91" s="41" t="s">
        <v>344</v>
      </c>
      <c r="I91" s="41">
        <v>87</v>
      </c>
      <c r="J91" s="41" t="s">
        <v>1315</v>
      </c>
      <c r="K91" s="41">
        <v>2019</v>
      </c>
      <c r="L91" s="41">
        <v>87</v>
      </c>
      <c r="M91" s="42">
        <v>87</v>
      </c>
      <c r="N91" s="42">
        <v>87</v>
      </c>
      <c r="O91" s="42">
        <v>87</v>
      </c>
      <c r="P91" s="42">
        <v>87</v>
      </c>
      <c r="Q91" s="42" t="s">
        <v>130</v>
      </c>
      <c r="R91" s="34" t="s">
        <v>100</v>
      </c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 t="s">
        <v>335</v>
      </c>
      <c r="AI91" s="52" t="s">
        <v>1460</v>
      </c>
      <c r="AJ91" s="40">
        <v>1905</v>
      </c>
      <c r="AK91" s="17" t="s">
        <v>1581</v>
      </c>
      <c r="AL91" s="17" t="s">
        <v>346</v>
      </c>
      <c r="AM91" s="42"/>
      <c r="AN91" s="42"/>
      <c r="AO91" s="42"/>
      <c r="AP91" s="41">
        <v>40</v>
      </c>
      <c r="AQ91" s="41">
        <v>40</v>
      </c>
      <c r="AR91" s="42" t="s">
        <v>132</v>
      </c>
      <c r="AS91" s="42" t="s">
        <v>334</v>
      </c>
      <c r="AT91" s="42">
        <v>10</v>
      </c>
      <c r="AU91" s="42">
        <v>10</v>
      </c>
      <c r="AV91" s="42">
        <v>10</v>
      </c>
      <c r="AW91" s="42">
        <v>10</v>
      </c>
      <c r="AX91" s="43">
        <v>0</v>
      </c>
      <c r="AY91" s="43">
        <v>0</v>
      </c>
      <c r="AZ91" s="43">
        <v>0</v>
      </c>
      <c r="BA91" s="43">
        <v>0</v>
      </c>
      <c r="BB91" s="43">
        <v>0</v>
      </c>
      <c r="BC91" s="43">
        <v>0</v>
      </c>
      <c r="BD91" s="43">
        <v>0</v>
      </c>
      <c r="BE91" s="43">
        <v>0</v>
      </c>
      <c r="BF91" s="43">
        <v>0</v>
      </c>
      <c r="BG91" s="43">
        <v>0</v>
      </c>
      <c r="BH91" s="43">
        <v>0</v>
      </c>
      <c r="BI91" s="43">
        <v>0</v>
      </c>
      <c r="BJ91" s="43">
        <v>0</v>
      </c>
      <c r="BK91" s="43">
        <v>0</v>
      </c>
      <c r="BL91" s="43">
        <v>30333333</v>
      </c>
      <c r="BM91" s="43">
        <v>0</v>
      </c>
      <c r="BN91" s="44">
        <v>30333333</v>
      </c>
      <c r="BO91" s="43">
        <v>0</v>
      </c>
      <c r="BP91" s="43">
        <v>0</v>
      </c>
      <c r="BQ91" s="43">
        <v>0</v>
      </c>
      <c r="BR91" s="43">
        <v>0</v>
      </c>
      <c r="BS91" s="43">
        <v>0</v>
      </c>
      <c r="BT91" s="43">
        <v>0</v>
      </c>
      <c r="BU91" s="43">
        <v>0</v>
      </c>
      <c r="BV91" s="43">
        <v>0</v>
      </c>
      <c r="BW91" s="43">
        <v>0</v>
      </c>
      <c r="BX91" s="43">
        <v>0</v>
      </c>
      <c r="BY91" s="43">
        <v>0</v>
      </c>
      <c r="BZ91" s="43">
        <v>0</v>
      </c>
      <c r="CA91" s="43">
        <v>0</v>
      </c>
      <c r="CB91" s="43">
        <v>31141412.991119999</v>
      </c>
      <c r="CC91" s="43">
        <v>0</v>
      </c>
      <c r="CD91" s="44">
        <v>31141412.991119999</v>
      </c>
      <c r="CE91" s="43">
        <v>0</v>
      </c>
      <c r="CF91" s="43">
        <v>0</v>
      </c>
      <c r="CG91" s="43">
        <v>0</v>
      </c>
      <c r="CH91" s="43">
        <v>0</v>
      </c>
      <c r="CI91" s="43">
        <v>0</v>
      </c>
      <c r="CJ91" s="43">
        <v>0</v>
      </c>
      <c r="CK91" s="43">
        <v>0</v>
      </c>
      <c r="CL91" s="43">
        <v>0</v>
      </c>
      <c r="CM91" s="43">
        <v>0</v>
      </c>
      <c r="CN91" s="43">
        <v>0</v>
      </c>
      <c r="CO91" s="43">
        <v>0</v>
      </c>
      <c r="CP91" s="43">
        <v>0</v>
      </c>
      <c r="CQ91" s="43">
        <v>0</v>
      </c>
      <c r="CR91" s="43">
        <v>32593412.513243962</v>
      </c>
      <c r="CS91" s="43">
        <v>0</v>
      </c>
      <c r="CT91" s="44">
        <v>32593412.513243962</v>
      </c>
      <c r="CU91" s="43">
        <v>0</v>
      </c>
      <c r="CV91" s="43">
        <v>0</v>
      </c>
      <c r="CW91" s="43">
        <v>0</v>
      </c>
      <c r="CX91" s="43">
        <v>0</v>
      </c>
      <c r="CY91" s="43">
        <v>0</v>
      </c>
      <c r="CZ91" s="43">
        <v>0</v>
      </c>
      <c r="DA91" s="43">
        <v>0</v>
      </c>
      <c r="DB91" s="43">
        <v>0</v>
      </c>
      <c r="DC91" s="43">
        <v>0</v>
      </c>
      <c r="DD91" s="43">
        <v>0</v>
      </c>
      <c r="DE91" s="43">
        <v>0</v>
      </c>
      <c r="DF91" s="43">
        <v>0</v>
      </c>
      <c r="DG91" s="43">
        <v>0</v>
      </c>
      <c r="DH91" s="43">
        <v>33962857.333400421</v>
      </c>
      <c r="DI91" s="43">
        <v>0</v>
      </c>
      <c r="DJ91" s="44">
        <v>33962857.333400421</v>
      </c>
      <c r="DK91" s="45">
        <f t="shared" si="2"/>
        <v>128031015.83776438</v>
      </c>
    </row>
    <row r="92" spans="1:116" s="2" customFormat="1" ht="90" x14ac:dyDescent="0.25">
      <c r="A92" s="1"/>
      <c r="B92" s="40" t="s">
        <v>334</v>
      </c>
      <c r="C92" s="41" t="s">
        <v>1445</v>
      </c>
      <c r="D92" s="30" t="s">
        <v>1448</v>
      </c>
      <c r="E92" s="30" t="s">
        <v>335</v>
      </c>
      <c r="F92" s="30" t="s">
        <v>1439</v>
      </c>
      <c r="G92" s="30" t="s">
        <v>2297</v>
      </c>
      <c r="H92" s="41" t="s">
        <v>344</v>
      </c>
      <c r="I92" s="41">
        <v>87</v>
      </c>
      <c r="J92" s="41" t="s">
        <v>1315</v>
      </c>
      <c r="K92" s="41">
        <v>2019</v>
      </c>
      <c r="L92" s="41">
        <v>87</v>
      </c>
      <c r="M92" s="42">
        <v>87</v>
      </c>
      <c r="N92" s="42">
        <v>87</v>
      </c>
      <c r="O92" s="42">
        <v>87</v>
      </c>
      <c r="P92" s="42">
        <v>87</v>
      </c>
      <c r="Q92" s="42" t="s">
        <v>130</v>
      </c>
      <c r="R92" s="34" t="s">
        <v>100</v>
      </c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 t="s">
        <v>335</v>
      </c>
      <c r="AI92" s="52" t="s">
        <v>1460</v>
      </c>
      <c r="AJ92" s="40">
        <v>1905</v>
      </c>
      <c r="AK92" s="17" t="s">
        <v>1582</v>
      </c>
      <c r="AL92" s="17" t="s">
        <v>347</v>
      </c>
      <c r="AM92" s="42"/>
      <c r="AN92" s="42"/>
      <c r="AO92" s="42"/>
      <c r="AP92" s="41">
        <v>32</v>
      </c>
      <c r="AQ92" s="41">
        <v>32</v>
      </c>
      <c r="AR92" s="42" t="s">
        <v>132</v>
      </c>
      <c r="AS92" s="42" t="s">
        <v>334</v>
      </c>
      <c r="AT92" s="42">
        <v>8</v>
      </c>
      <c r="AU92" s="42">
        <v>8</v>
      </c>
      <c r="AV92" s="42">
        <v>8</v>
      </c>
      <c r="AW92" s="42">
        <v>8</v>
      </c>
      <c r="AX92" s="43">
        <v>0</v>
      </c>
      <c r="AY92" s="43">
        <v>0</v>
      </c>
      <c r="AZ92" s="43">
        <v>0</v>
      </c>
      <c r="BA92" s="43">
        <v>0</v>
      </c>
      <c r="BB92" s="43">
        <v>0</v>
      </c>
      <c r="BC92" s="43">
        <v>0</v>
      </c>
      <c r="BD92" s="43">
        <v>0</v>
      </c>
      <c r="BE92" s="43">
        <v>0</v>
      </c>
      <c r="BF92" s="43">
        <v>0</v>
      </c>
      <c r="BG92" s="43">
        <v>0</v>
      </c>
      <c r="BH92" s="43">
        <v>0</v>
      </c>
      <c r="BI92" s="43">
        <v>0</v>
      </c>
      <c r="BJ92" s="43">
        <v>0</v>
      </c>
      <c r="BK92" s="43">
        <v>0</v>
      </c>
      <c r="BL92" s="43">
        <v>60666667</v>
      </c>
      <c r="BM92" s="43">
        <v>0</v>
      </c>
      <c r="BN92" s="44">
        <v>60666667</v>
      </c>
      <c r="BO92" s="43">
        <v>0</v>
      </c>
      <c r="BP92" s="43">
        <v>0</v>
      </c>
      <c r="BQ92" s="43">
        <v>0</v>
      </c>
      <c r="BR92" s="43">
        <v>0</v>
      </c>
      <c r="BS92" s="43">
        <v>0</v>
      </c>
      <c r="BT92" s="43">
        <v>0</v>
      </c>
      <c r="BU92" s="43">
        <v>0</v>
      </c>
      <c r="BV92" s="43">
        <v>0</v>
      </c>
      <c r="BW92" s="43">
        <v>0</v>
      </c>
      <c r="BX92" s="43">
        <v>0</v>
      </c>
      <c r="BY92" s="43">
        <v>0</v>
      </c>
      <c r="BZ92" s="43">
        <v>0</v>
      </c>
      <c r="CA92" s="43">
        <v>0</v>
      </c>
      <c r="CB92" s="43">
        <v>62282827.008879997</v>
      </c>
      <c r="CC92" s="43">
        <v>0</v>
      </c>
      <c r="CD92" s="44">
        <v>62282827.008879997</v>
      </c>
      <c r="CE92" s="43">
        <v>0</v>
      </c>
      <c r="CF92" s="43">
        <v>0</v>
      </c>
      <c r="CG92" s="43">
        <v>0</v>
      </c>
      <c r="CH92" s="43">
        <v>0</v>
      </c>
      <c r="CI92" s="43">
        <v>0</v>
      </c>
      <c r="CJ92" s="43">
        <v>0</v>
      </c>
      <c r="CK92" s="43">
        <v>0</v>
      </c>
      <c r="CL92" s="43">
        <v>0</v>
      </c>
      <c r="CM92" s="43">
        <v>0</v>
      </c>
      <c r="CN92" s="43">
        <v>0</v>
      </c>
      <c r="CO92" s="43">
        <v>0</v>
      </c>
      <c r="CP92" s="43">
        <v>0</v>
      </c>
      <c r="CQ92" s="43">
        <v>0</v>
      </c>
      <c r="CR92" s="43">
        <v>65186826.100996032</v>
      </c>
      <c r="CS92" s="43">
        <v>0</v>
      </c>
      <c r="CT92" s="44">
        <v>65186826.100996032</v>
      </c>
      <c r="CU92" s="43">
        <v>0</v>
      </c>
      <c r="CV92" s="43">
        <v>0</v>
      </c>
      <c r="CW92" s="43">
        <v>0</v>
      </c>
      <c r="CX92" s="43">
        <v>0</v>
      </c>
      <c r="CY92" s="43">
        <v>0</v>
      </c>
      <c r="CZ92" s="43">
        <v>0</v>
      </c>
      <c r="DA92" s="43">
        <v>0</v>
      </c>
      <c r="DB92" s="43">
        <v>0</v>
      </c>
      <c r="DC92" s="43">
        <v>0</v>
      </c>
      <c r="DD92" s="43">
        <v>0</v>
      </c>
      <c r="DE92" s="43">
        <v>0</v>
      </c>
      <c r="DF92" s="43">
        <v>0</v>
      </c>
      <c r="DG92" s="43">
        <v>0</v>
      </c>
      <c r="DH92" s="43">
        <v>67925715.786455482</v>
      </c>
      <c r="DI92" s="43">
        <v>0</v>
      </c>
      <c r="DJ92" s="44">
        <v>67925715.786455482</v>
      </c>
      <c r="DK92" s="45">
        <f t="shared" si="2"/>
        <v>256062035.89633152</v>
      </c>
    </row>
    <row r="93" spans="1:116" s="2" customFormat="1" ht="105" x14ac:dyDescent="0.25">
      <c r="A93" s="1"/>
      <c r="B93" s="40" t="s">
        <v>334</v>
      </c>
      <c r="C93" s="41" t="s">
        <v>1445</v>
      </c>
      <c r="D93" s="30" t="s">
        <v>1448</v>
      </c>
      <c r="E93" s="30" t="s">
        <v>335</v>
      </c>
      <c r="F93" s="30" t="s">
        <v>1439</v>
      </c>
      <c r="G93" s="30" t="s">
        <v>2298</v>
      </c>
      <c r="H93" s="41" t="s">
        <v>348</v>
      </c>
      <c r="I93" s="41">
        <v>24.24</v>
      </c>
      <c r="J93" s="41" t="s">
        <v>1316</v>
      </c>
      <c r="K93" s="41">
        <v>2019</v>
      </c>
      <c r="L93" s="41">
        <v>0</v>
      </c>
      <c r="M93" s="42">
        <v>0</v>
      </c>
      <c r="N93" s="42">
        <v>0</v>
      </c>
      <c r="O93" s="42">
        <v>0</v>
      </c>
      <c r="P93" s="42">
        <v>0</v>
      </c>
      <c r="Q93" s="42" t="s">
        <v>130</v>
      </c>
      <c r="R93" s="34" t="s">
        <v>100</v>
      </c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 t="s">
        <v>335</v>
      </c>
      <c r="AI93" s="52" t="s">
        <v>1460</v>
      </c>
      <c r="AJ93" s="40">
        <v>1905</v>
      </c>
      <c r="AK93" s="17" t="s">
        <v>349</v>
      </c>
      <c r="AL93" s="17" t="s">
        <v>349</v>
      </c>
      <c r="AM93" s="42"/>
      <c r="AN93" s="42"/>
      <c r="AO93" s="42"/>
      <c r="AP93" s="41">
        <v>0.67100000000000004</v>
      </c>
      <c r="AQ93" s="41">
        <v>0.7</v>
      </c>
      <c r="AR93" s="42" t="s">
        <v>130</v>
      </c>
      <c r="AS93" s="42" t="s">
        <v>334</v>
      </c>
      <c r="AT93" s="42">
        <v>0.67100000000000004</v>
      </c>
      <c r="AU93" s="42">
        <v>0.7</v>
      </c>
      <c r="AV93" s="42">
        <v>0.7</v>
      </c>
      <c r="AW93" s="42">
        <v>0.7</v>
      </c>
      <c r="AX93" s="43">
        <v>0</v>
      </c>
      <c r="AY93" s="43">
        <v>0</v>
      </c>
      <c r="AZ93" s="43">
        <v>0</v>
      </c>
      <c r="BA93" s="43">
        <v>0</v>
      </c>
      <c r="BB93" s="43">
        <v>0</v>
      </c>
      <c r="BC93" s="43">
        <v>54989823</v>
      </c>
      <c r="BD93" s="43">
        <v>0</v>
      </c>
      <c r="BE93" s="43">
        <v>0</v>
      </c>
      <c r="BF93" s="43">
        <v>0</v>
      </c>
      <c r="BG93" s="43">
        <v>0</v>
      </c>
      <c r="BH93" s="43">
        <v>0</v>
      </c>
      <c r="BI93" s="43">
        <v>0</v>
      </c>
      <c r="BJ93" s="43">
        <v>0</v>
      </c>
      <c r="BK93" s="43">
        <v>0</v>
      </c>
      <c r="BL93" s="43">
        <v>0</v>
      </c>
      <c r="BM93" s="43">
        <v>0</v>
      </c>
      <c r="BN93" s="44">
        <v>54989823</v>
      </c>
      <c r="BO93" s="43">
        <v>0</v>
      </c>
      <c r="BP93" s="43">
        <v>0</v>
      </c>
      <c r="BQ93" s="43">
        <v>0</v>
      </c>
      <c r="BR93" s="43">
        <v>0</v>
      </c>
      <c r="BS93" s="43">
        <v>56454751.884719998</v>
      </c>
      <c r="BT93" s="43">
        <v>0</v>
      </c>
      <c r="BU93" s="43">
        <v>0</v>
      </c>
      <c r="BV93" s="43">
        <v>0</v>
      </c>
      <c r="BW93" s="43">
        <v>0</v>
      </c>
      <c r="BX93" s="43">
        <v>0</v>
      </c>
      <c r="BY93" s="43">
        <v>0</v>
      </c>
      <c r="BZ93" s="43">
        <v>0</v>
      </c>
      <c r="CA93" s="43">
        <v>0</v>
      </c>
      <c r="CB93" s="43">
        <v>0</v>
      </c>
      <c r="CC93" s="43">
        <v>0</v>
      </c>
      <c r="CD93" s="44">
        <v>56454751.884719998</v>
      </c>
      <c r="CE93" s="43">
        <v>0</v>
      </c>
      <c r="CF93" s="43">
        <v>0</v>
      </c>
      <c r="CG93" s="43">
        <v>0</v>
      </c>
      <c r="CH93" s="43">
        <v>0</v>
      </c>
      <c r="CI93" s="43">
        <v>59087011.146096952</v>
      </c>
      <c r="CJ93" s="43">
        <v>0</v>
      </c>
      <c r="CK93" s="43">
        <v>0</v>
      </c>
      <c r="CL93" s="43">
        <v>0</v>
      </c>
      <c r="CM93" s="43">
        <v>0</v>
      </c>
      <c r="CN93" s="43">
        <v>0</v>
      </c>
      <c r="CO93" s="43">
        <v>0</v>
      </c>
      <c r="CP93" s="43">
        <v>0</v>
      </c>
      <c r="CQ93" s="43">
        <v>0</v>
      </c>
      <c r="CR93" s="43">
        <v>0</v>
      </c>
      <c r="CS93" s="43">
        <v>0</v>
      </c>
      <c r="CT93" s="44">
        <v>59087011.146096952</v>
      </c>
      <c r="CU93" s="43">
        <v>0</v>
      </c>
      <c r="CV93" s="43">
        <v>0</v>
      </c>
      <c r="CW93" s="43">
        <v>0</v>
      </c>
      <c r="CX93" s="43">
        <v>0</v>
      </c>
      <c r="CY93" s="43">
        <v>61569611.006411359</v>
      </c>
      <c r="CZ93" s="43">
        <v>0</v>
      </c>
      <c r="DA93" s="43">
        <v>0</v>
      </c>
      <c r="DB93" s="43">
        <v>0</v>
      </c>
      <c r="DC93" s="43">
        <v>0</v>
      </c>
      <c r="DD93" s="43">
        <v>0</v>
      </c>
      <c r="DE93" s="43">
        <v>0</v>
      </c>
      <c r="DF93" s="43">
        <v>0</v>
      </c>
      <c r="DG93" s="43">
        <v>0</v>
      </c>
      <c r="DH93" s="43">
        <v>0</v>
      </c>
      <c r="DI93" s="43">
        <v>0</v>
      </c>
      <c r="DJ93" s="44">
        <v>61569611.006411359</v>
      </c>
      <c r="DK93" s="45">
        <f t="shared" si="2"/>
        <v>232101197.03722829</v>
      </c>
    </row>
    <row r="94" spans="1:116" s="2" customFormat="1" ht="105" x14ac:dyDescent="0.25">
      <c r="A94" s="1"/>
      <c r="B94" s="40" t="s">
        <v>334</v>
      </c>
      <c r="C94" s="41" t="s">
        <v>1445</v>
      </c>
      <c r="D94" s="30" t="s">
        <v>1448</v>
      </c>
      <c r="E94" s="30" t="s">
        <v>335</v>
      </c>
      <c r="F94" s="30" t="s">
        <v>1439</v>
      </c>
      <c r="G94" s="30" t="s">
        <v>2298</v>
      </c>
      <c r="H94" s="41" t="s">
        <v>348</v>
      </c>
      <c r="I94" s="41">
        <v>24.24</v>
      </c>
      <c r="J94" s="41" t="s">
        <v>1316</v>
      </c>
      <c r="K94" s="41">
        <v>2019</v>
      </c>
      <c r="L94" s="41">
        <v>0</v>
      </c>
      <c r="M94" s="42">
        <v>0</v>
      </c>
      <c r="N94" s="42">
        <v>0</v>
      </c>
      <c r="O94" s="42">
        <v>0</v>
      </c>
      <c r="P94" s="42">
        <v>0</v>
      </c>
      <c r="Q94" s="42" t="s">
        <v>130</v>
      </c>
      <c r="R94" s="34" t="s">
        <v>100</v>
      </c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 t="s">
        <v>335</v>
      </c>
      <c r="AI94" s="52" t="s">
        <v>1460</v>
      </c>
      <c r="AJ94" s="40">
        <v>1905</v>
      </c>
      <c r="AK94" s="17" t="s">
        <v>1583</v>
      </c>
      <c r="AL94" s="17" t="s">
        <v>350</v>
      </c>
      <c r="AM94" s="42"/>
      <c r="AN94" s="42"/>
      <c r="AO94" s="42"/>
      <c r="AP94" s="41">
        <v>0.91300000000000003</v>
      </c>
      <c r="AQ94" s="41">
        <v>0.95</v>
      </c>
      <c r="AR94" s="42" t="s">
        <v>130</v>
      </c>
      <c r="AS94" s="42" t="s">
        <v>334</v>
      </c>
      <c r="AT94" s="42">
        <v>0.95</v>
      </c>
      <c r="AU94" s="42">
        <v>0.95</v>
      </c>
      <c r="AV94" s="42">
        <v>0.95</v>
      </c>
      <c r="AW94" s="42">
        <v>0.95</v>
      </c>
      <c r="AX94" s="43">
        <v>0</v>
      </c>
      <c r="AY94" s="43">
        <v>0</v>
      </c>
      <c r="AZ94" s="43">
        <v>0</v>
      </c>
      <c r="BA94" s="43">
        <v>0</v>
      </c>
      <c r="BB94" s="43">
        <v>0</v>
      </c>
      <c r="BC94" s="43">
        <v>12300000</v>
      </c>
      <c r="BD94" s="43">
        <v>0</v>
      </c>
      <c r="BE94" s="43">
        <v>0</v>
      </c>
      <c r="BF94" s="43">
        <v>0</v>
      </c>
      <c r="BG94" s="43">
        <v>0</v>
      </c>
      <c r="BH94" s="43">
        <v>0</v>
      </c>
      <c r="BI94" s="43">
        <v>0</v>
      </c>
      <c r="BJ94" s="43">
        <v>0</v>
      </c>
      <c r="BK94" s="43">
        <v>0</v>
      </c>
      <c r="BL94" s="43">
        <v>0</v>
      </c>
      <c r="BM94" s="43">
        <v>0</v>
      </c>
      <c r="BN94" s="44">
        <v>12300000</v>
      </c>
      <c r="BO94" s="43">
        <v>0</v>
      </c>
      <c r="BP94" s="43">
        <v>0</v>
      </c>
      <c r="BQ94" s="43">
        <v>0</v>
      </c>
      <c r="BR94" s="43">
        <v>0</v>
      </c>
      <c r="BS94" s="43">
        <v>12627672</v>
      </c>
      <c r="BT94" s="43">
        <v>0</v>
      </c>
      <c r="BU94" s="43">
        <v>0</v>
      </c>
      <c r="BV94" s="43">
        <v>0</v>
      </c>
      <c r="BW94" s="43">
        <v>0</v>
      </c>
      <c r="BX94" s="43">
        <v>0</v>
      </c>
      <c r="BY94" s="43">
        <v>0</v>
      </c>
      <c r="BZ94" s="43">
        <v>0</v>
      </c>
      <c r="CA94" s="43">
        <v>0</v>
      </c>
      <c r="CB94" s="43">
        <v>0</v>
      </c>
      <c r="CC94" s="43">
        <v>0</v>
      </c>
      <c r="CD94" s="44">
        <v>12627672</v>
      </c>
      <c r="CE94" s="43">
        <v>0</v>
      </c>
      <c r="CF94" s="43">
        <v>0</v>
      </c>
      <c r="CG94" s="43">
        <v>0</v>
      </c>
      <c r="CH94" s="43">
        <v>0</v>
      </c>
      <c r="CI94" s="43">
        <v>13216449.834672</v>
      </c>
      <c r="CJ94" s="43">
        <v>0</v>
      </c>
      <c r="CK94" s="43">
        <v>0</v>
      </c>
      <c r="CL94" s="43">
        <v>0</v>
      </c>
      <c r="CM94" s="43">
        <v>0</v>
      </c>
      <c r="CN94" s="43">
        <v>0</v>
      </c>
      <c r="CO94" s="43">
        <v>0</v>
      </c>
      <c r="CP94" s="43">
        <v>0</v>
      </c>
      <c r="CQ94" s="43">
        <v>0</v>
      </c>
      <c r="CR94" s="43">
        <v>0</v>
      </c>
      <c r="CS94" s="43">
        <v>0</v>
      </c>
      <c r="CT94" s="44">
        <v>13216449.834672</v>
      </c>
      <c r="CU94" s="43">
        <v>0</v>
      </c>
      <c r="CV94" s="43">
        <v>0</v>
      </c>
      <c r="CW94" s="43">
        <v>0</v>
      </c>
      <c r="CX94" s="43">
        <v>0</v>
      </c>
      <c r="CY94" s="43">
        <v>13771752.19092558</v>
      </c>
      <c r="CZ94" s="43">
        <v>0</v>
      </c>
      <c r="DA94" s="43">
        <v>0</v>
      </c>
      <c r="DB94" s="43">
        <v>0</v>
      </c>
      <c r="DC94" s="43">
        <v>0</v>
      </c>
      <c r="DD94" s="43">
        <v>0</v>
      </c>
      <c r="DE94" s="43">
        <v>0</v>
      </c>
      <c r="DF94" s="43">
        <v>0</v>
      </c>
      <c r="DG94" s="43">
        <v>0</v>
      </c>
      <c r="DH94" s="43">
        <v>0</v>
      </c>
      <c r="DI94" s="43">
        <v>0</v>
      </c>
      <c r="DJ94" s="44">
        <v>13771752.19092558</v>
      </c>
      <c r="DK94" s="45">
        <f t="shared" si="2"/>
        <v>51915874.025597587</v>
      </c>
    </row>
    <row r="95" spans="1:116" s="2" customFormat="1" ht="105" x14ac:dyDescent="0.25">
      <c r="A95" s="1"/>
      <c r="B95" s="40" t="s">
        <v>334</v>
      </c>
      <c r="C95" s="41" t="s">
        <v>1445</v>
      </c>
      <c r="D95" s="30" t="s">
        <v>1448</v>
      </c>
      <c r="E95" s="30" t="s">
        <v>335</v>
      </c>
      <c r="F95" s="30" t="s">
        <v>1439</v>
      </c>
      <c r="G95" s="30" t="s">
        <v>2298</v>
      </c>
      <c r="H95" s="41" t="s">
        <v>348</v>
      </c>
      <c r="I95" s="41">
        <v>24.24</v>
      </c>
      <c r="J95" s="41" t="s">
        <v>1316</v>
      </c>
      <c r="K95" s="41">
        <v>2019</v>
      </c>
      <c r="L95" s="41">
        <v>0</v>
      </c>
      <c r="M95" s="42">
        <v>0</v>
      </c>
      <c r="N95" s="42">
        <v>0</v>
      </c>
      <c r="O95" s="42">
        <v>0</v>
      </c>
      <c r="P95" s="42">
        <v>0</v>
      </c>
      <c r="Q95" s="42" t="s">
        <v>130</v>
      </c>
      <c r="R95" s="34" t="s">
        <v>100</v>
      </c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 t="s">
        <v>335</v>
      </c>
      <c r="AI95" s="52" t="s">
        <v>1460</v>
      </c>
      <c r="AJ95" s="40">
        <v>1905</v>
      </c>
      <c r="AK95" s="17" t="s">
        <v>1584</v>
      </c>
      <c r="AL95" s="17" t="s">
        <v>351</v>
      </c>
      <c r="AM95" s="42"/>
      <c r="AN95" s="42"/>
      <c r="AO95" s="42"/>
      <c r="AP95" s="41">
        <v>0</v>
      </c>
      <c r="AQ95" s="41">
        <v>3</v>
      </c>
      <c r="AR95" s="42" t="s">
        <v>132</v>
      </c>
      <c r="AS95" s="42" t="s">
        <v>334</v>
      </c>
      <c r="AT95" s="42">
        <v>1</v>
      </c>
      <c r="AU95" s="42">
        <v>1</v>
      </c>
      <c r="AV95" s="42">
        <v>1</v>
      </c>
      <c r="AW95" s="42">
        <v>0</v>
      </c>
      <c r="AX95" s="43">
        <v>0</v>
      </c>
      <c r="AY95" s="43">
        <v>0</v>
      </c>
      <c r="AZ95" s="43">
        <v>0</v>
      </c>
      <c r="BA95" s="43">
        <v>0</v>
      </c>
      <c r="BB95" s="43">
        <v>0</v>
      </c>
      <c r="BC95" s="43">
        <v>0</v>
      </c>
      <c r="BD95" s="43">
        <v>0</v>
      </c>
      <c r="BE95" s="43">
        <v>0</v>
      </c>
      <c r="BF95" s="43">
        <v>0</v>
      </c>
      <c r="BG95" s="43">
        <v>0</v>
      </c>
      <c r="BH95" s="43">
        <v>0</v>
      </c>
      <c r="BI95" s="43">
        <v>0</v>
      </c>
      <c r="BJ95" s="43">
        <v>0</v>
      </c>
      <c r="BK95" s="43">
        <v>0</v>
      </c>
      <c r="BL95" s="43">
        <v>77179646.269999996</v>
      </c>
      <c r="BM95" s="43">
        <v>0</v>
      </c>
      <c r="BN95" s="44">
        <v>77179646.269999996</v>
      </c>
      <c r="BO95" s="43">
        <v>0</v>
      </c>
      <c r="BP95" s="43">
        <v>0</v>
      </c>
      <c r="BQ95" s="43">
        <v>0</v>
      </c>
      <c r="BR95" s="43">
        <v>0</v>
      </c>
      <c r="BS95" s="43">
        <v>0</v>
      </c>
      <c r="BT95" s="43">
        <v>0</v>
      </c>
      <c r="BU95" s="43">
        <v>0</v>
      </c>
      <c r="BV95" s="43">
        <v>0</v>
      </c>
      <c r="BW95" s="43">
        <v>0</v>
      </c>
      <c r="BX95" s="43">
        <v>0</v>
      </c>
      <c r="BY95" s="43">
        <v>0</v>
      </c>
      <c r="BZ95" s="43">
        <v>0</v>
      </c>
      <c r="CA95" s="43">
        <v>0</v>
      </c>
      <c r="CB95" s="43">
        <v>79235712.046632797</v>
      </c>
      <c r="CC95" s="43">
        <v>0</v>
      </c>
      <c r="CD95" s="44">
        <v>79235712.046632797</v>
      </c>
      <c r="CE95" s="43">
        <v>0</v>
      </c>
      <c r="CF95" s="43">
        <v>0</v>
      </c>
      <c r="CG95" s="43">
        <v>0</v>
      </c>
      <c r="CH95" s="43">
        <v>0</v>
      </c>
      <c r="CI95" s="43">
        <v>0</v>
      </c>
      <c r="CJ95" s="43">
        <v>0</v>
      </c>
      <c r="CK95" s="43">
        <v>0</v>
      </c>
      <c r="CL95" s="43">
        <v>0</v>
      </c>
      <c r="CM95" s="43">
        <v>0</v>
      </c>
      <c r="CN95" s="43">
        <v>0</v>
      </c>
      <c r="CO95" s="43">
        <v>0</v>
      </c>
      <c r="CP95" s="43">
        <v>0</v>
      </c>
      <c r="CQ95" s="43">
        <v>0</v>
      </c>
      <c r="CR95" s="43">
        <v>82930156.356519103</v>
      </c>
      <c r="CS95" s="43">
        <v>0</v>
      </c>
      <c r="CT95" s="44">
        <v>82930156.356519103</v>
      </c>
      <c r="CU95" s="43">
        <v>0</v>
      </c>
      <c r="CV95" s="43">
        <v>0</v>
      </c>
      <c r="CW95" s="43">
        <v>0</v>
      </c>
      <c r="CX95" s="43">
        <v>0</v>
      </c>
      <c r="CY95" s="43">
        <v>0</v>
      </c>
      <c r="CZ95" s="43">
        <v>0</v>
      </c>
      <c r="DA95" s="43">
        <v>0</v>
      </c>
      <c r="DB95" s="43">
        <v>0</v>
      </c>
      <c r="DC95" s="43">
        <v>0</v>
      </c>
      <c r="DD95" s="43">
        <v>0</v>
      </c>
      <c r="DE95" s="43">
        <v>0</v>
      </c>
      <c r="DF95" s="43">
        <v>0</v>
      </c>
      <c r="DG95" s="43">
        <v>0</v>
      </c>
      <c r="DH95" s="43">
        <v>86414549.805994615</v>
      </c>
      <c r="DI95" s="43">
        <v>0</v>
      </c>
      <c r="DJ95" s="44">
        <v>86414549.805994615</v>
      </c>
      <c r="DK95" s="45">
        <f t="shared" si="2"/>
        <v>325760064.47914654</v>
      </c>
    </row>
    <row r="96" spans="1:116" s="2" customFormat="1" ht="105" x14ac:dyDescent="0.25">
      <c r="A96" s="1"/>
      <c r="B96" s="40" t="s">
        <v>334</v>
      </c>
      <c r="C96" s="41" t="s">
        <v>1445</v>
      </c>
      <c r="D96" s="30" t="s">
        <v>1448</v>
      </c>
      <c r="E96" s="30" t="s">
        <v>335</v>
      </c>
      <c r="F96" s="30" t="s">
        <v>1439</v>
      </c>
      <c r="G96" s="30" t="s">
        <v>2298</v>
      </c>
      <c r="H96" s="41" t="s">
        <v>348</v>
      </c>
      <c r="I96" s="41">
        <v>24.24</v>
      </c>
      <c r="J96" s="41" t="s">
        <v>1316</v>
      </c>
      <c r="K96" s="41">
        <v>2019</v>
      </c>
      <c r="L96" s="41">
        <v>0</v>
      </c>
      <c r="M96" s="42">
        <v>0</v>
      </c>
      <c r="N96" s="42">
        <v>0</v>
      </c>
      <c r="O96" s="42">
        <v>0</v>
      </c>
      <c r="P96" s="42">
        <v>0</v>
      </c>
      <c r="Q96" s="42" t="s">
        <v>130</v>
      </c>
      <c r="R96" s="34" t="s">
        <v>100</v>
      </c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 t="s">
        <v>335</v>
      </c>
      <c r="AI96" s="52" t="s">
        <v>1460</v>
      </c>
      <c r="AJ96" s="40">
        <v>1905</v>
      </c>
      <c r="AK96" s="17" t="s">
        <v>1585</v>
      </c>
      <c r="AL96" s="17" t="s">
        <v>352</v>
      </c>
      <c r="AM96" s="42"/>
      <c r="AN96" s="42"/>
      <c r="AO96" s="42"/>
      <c r="AP96" s="41">
        <v>0</v>
      </c>
      <c r="AQ96" s="41">
        <v>3</v>
      </c>
      <c r="AR96" s="42" t="s">
        <v>132</v>
      </c>
      <c r="AS96" s="42" t="s">
        <v>334</v>
      </c>
      <c r="AT96" s="42">
        <v>1</v>
      </c>
      <c r="AU96" s="42">
        <v>1</v>
      </c>
      <c r="AV96" s="42">
        <v>1</v>
      </c>
      <c r="AW96" s="42">
        <v>0</v>
      </c>
      <c r="AX96" s="43">
        <v>0</v>
      </c>
      <c r="AY96" s="43">
        <v>0</v>
      </c>
      <c r="AZ96" s="43">
        <v>0</v>
      </c>
      <c r="BA96" s="43">
        <v>0</v>
      </c>
      <c r="BB96" s="43">
        <v>0</v>
      </c>
      <c r="BC96" s="43">
        <v>38589823.119999997</v>
      </c>
      <c r="BD96" s="43">
        <v>0</v>
      </c>
      <c r="BE96" s="43">
        <v>0</v>
      </c>
      <c r="BF96" s="43">
        <v>0</v>
      </c>
      <c r="BG96" s="43">
        <v>0</v>
      </c>
      <c r="BH96" s="43">
        <v>0</v>
      </c>
      <c r="BI96" s="43">
        <v>0</v>
      </c>
      <c r="BJ96" s="43">
        <v>0</v>
      </c>
      <c r="BK96" s="43">
        <v>0</v>
      </c>
      <c r="BL96" s="43">
        <v>0</v>
      </c>
      <c r="BM96" s="43">
        <v>0</v>
      </c>
      <c r="BN96" s="44">
        <v>38589823.119999997</v>
      </c>
      <c r="BO96" s="43">
        <v>0</v>
      </c>
      <c r="BP96" s="43">
        <v>0</v>
      </c>
      <c r="BQ96" s="43">
        <v>0</v>
      </c>
      <c r="BR96" s="43">
        <v>0</v>
      </c>
      <c r="BS96" s="43">
        <v>39617856.007916801</v>
      </c>
      <c r="BT96" s="43">
        <v>0</v>
      </c>
      <c r="BU96" s="43">
        <v>0</v>
      </c>
      <c r="BV96" s="43">
        <v>0</v>
      </c>
      <c r="BW96" s="43">
        <v>0</v>
      </c>
      <c r="BX96" s="43">
        <v>0</v>
      </c>
      <c r="BY96" s="43">
        <v>0</v>
      </c>
      <c r="BZ96" s="43">
        <v>0</v>
      </c>
      <c r="CA96" s="43">
        <v>0</v>
      </c>
      <c r="CB96" s="43">
        <v>0</v>
      </c>
      <c r="CC96" s="43">
        <v>0</v>
      </c>
      <c r="CD96" s="44">
        <v>39617856.007916801</v>
      </c>
      <c r="CE96" s="43">
        <v>0</v>
      </c>
      <c r="CF96" s="43">
        <v>0</v>
      </c>
      <c r="CG96" s="43">
        <v>0</v>
      </c>
      <c r="CH96" s="43">
        <v>0</v>
      </c>
      <c r="CI96" s="43">
        <v>41465078.162141927</v>
      </c>
      <c r="CJ96" s="43">
        <v>0</v>
      </c>
      <c r="CK96" s="43">
        <v>0</v>
      </c>
      <c r="CL96" s="43">
        <v>0</v>
      </c>
      <c r="CM96" s="43">
        <v>0</v>
      </c>
      <c r="CN96" s="43">
        <v>0</v>
      </c>
      <c r="CO96" s="43">
        <v>0</v>
      </c>
      <c r="CP96" s="43">
        <v>0</v>
      </c>
      <c r="CQ96" s="43">
        <v>0</v>
      </c>
      <c r="CR96" s="43">
        <v>0</v>
      </c>
      <c r="CS96" s="43">
        <v>0</v>
      </c>
      <c r="CT96" s="44">
        <v>41465078.162141927</v>
      </c>
      <c r="CU96" s="43">
        <v>0</v>
      </c>
      <c r="CV96" s="43">
        <v>0</v>
      </c>
      <c r="CW96" s="43">
        <v>0</v>
      </c>
      <c r="CX96" s="43">
        <v>0</v>
      </c>
      <c r="CY96" s="43">
        <v>43207274.886202484</v>
      </c>
      <c r="CZ96" s="43">
        <v>0</v>
      </c>
      <c r="DA96" s="43">
        <v>0</v>
      </c>
      <c r="DB96" s="43">
        <v>0</v>
      </c>
      <c r="DC96" s="43">
        <v>0</v>
      </c>
      <c r="DD96" s="43">
        <v>0</v>
      </c>
      <c r="DE96" s="43">
        <v>0</v>
      </c>
      <c r="DF96" s="43">
        <v>0</v>
      </c>
      <c r="DG96" s="43">
        <v>0</v>
      </c>
      <c r="DH96" s="43">
        <v>0</v>
      </c>
      <c r="DI96" s="43">
        <v>0</v>
      </c>
      <c r="DJ96" s="44">
        <v>43207274.886202484</v>
      </c>
      <c r="DK96" s="45">
        <f t="shared" si="2"/>
        <v>162880032.17626122</v>
      </c>
    </row>
    <row r="97" spans="1:115" s="2" customFormat="1" ht="90" x14ac:dyDescent="0.25">
      <c r="A97" s="1"/>
      <c r="B97" s="40" t="s">
        <v>334</v>
      </c>
      <c r="C97" s="41" t="s">
        <v>1445</v>
      </c>
      <c r="D97" s="30" t="s">
        <v>1448</v>
      </c>
      <c r="E97" s="30" t="s">
        <v>335</v>
      </c>
      <c r="F97" s="30" t="s">
        <v>1439</v>
      </c>
      <c r="G97" s="30" t="s">
        <v>2299</v>
      </c>
      <c r="H97" s="41" t="s">
        <v>353</v>
      </c>
      <c r="I97" s="41">
        <v>29.8</v>
      </c>
      <c r="J97" s="41" t="s">
        <v>1317</v>
      </c>
      <c r="K97" s="41">
        <v>2019</v>
      </c>
      <c r="L97" s="41">
        <v>29.8</v>
      </c>
      <c r="M97" s="42">
        <v>29.8</v>
      </c>
      <c r="N97" s="42">
        <v>29.8</v>
      </c>
      <c r="O97" s="42">
        <v>29.8</v>
      </c>
      <c r="P97" s="42">
        <v>29.8</v>
      </c>
      <c r="Q97" s="42" t="s">
        <v>130</v>
      </c>
      <c r="R97" s="34" t="s">
        <v>100</v>
      </c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 t="s">
        <v>335</v>
      </c>
      <c r="AI97" s="52" t="s">
        <v>1460</v>
      </c>
      <c r="AJ97" s="40">
        <v>1905</v>
      </c>
      <c r="AK97" s="17" t="s">
        <v>1586</v>
      </c>
      <c r="AL97" s="17" t="s">
        <v>354</v>
      </c>
      <c r="AM97" s="42"/>
      <c r="AN97" s="42"/>
      <c r="AO97" s="42"/>
      <c r="AP97" s="41">
        <v>1</v>
      </c>
      <c r="AQ97" s="41">
        <v>4</v>
      </c>
      <c r="AR97" s="42" t="s">
        <v>132</v>
      </c>
      <c r="AS97" s="42" t="s">
        <v>334</v>
      </c>
      <c r="AT97" s="42">
        <v>1</v>
      </c>
      <c r="AU97" s="42">
        <v>1</v>
      </c>
      <c r="AV97" s="42">
        <v>1</v>
      </c>
      <c r="AW97" s="42">
        <v>1</v>
      </c>
      <c r="AX97" s="43">
        <v>0</v>
      </c>
      <c r="AY97" s="43">
        <v>0</v>
      </c>
      <c r="AZ97" s="43">
        <v>0</v>
      </c>
      <c r="BA97" s="43">
        <v>0</v>
      </c>
      <c r="BB97" s="43">
        <v>0</v>
      </c>
      <c r="BC97" s="43">
        <v>16400000</v>
      </c>
      <c r="BD97" s="43">
        <v>0</v>
      </c>
      <c r="BE97" s="43">
        <v>0</v>
      </c>
      <c r="BF97" s="43">
        <v>0</v>
      </c>
      <c r="BG97" s="43">
        <v>0</v>
      </c>
      <c r="BH97" s="43">
        <v>0</v>
      </c>
      <c r="BI97" s="43">
        <v>0</v>
      </c>
      <c r="BJ97" s="43">
        <v>0</v>
      </c>
      <c r="BK97" s="43">
        <v>0</v>
      </c>
      <c r="BL97" s="43">
        <v>20500000</v>
      </c>
      <c r="BM97" s="43">
        <v>0</v>
      </c>
      <c r="BN97" s="44">
        <v>36900000</v>
      </c>
      <c r="BO97" s="43">
        <v>0</v>
      </c>
      <c r="BP97" s="43">
        <v>0</v>
      </c>
      <c r="BQ97" s="43">
        <v>0</v>
      </c>
      <c r="BR97" s="43">
        <v>0</v>
      </c>
      <c r="BS97" s="43">
        <v>16836896</v>
      </c>
      <c r="BT97" s="43">
        <v>0</v>
      </c>
      <c r="BU97" s="43">
        <v>0</v>
      </c>
      <c r="BV97" s="43">
        <v>0</v>
      </c>
      <c r="BW97" s="43">
        <v>0</v>
      </c>
      <c r="BX97" s="43">
        <v>0</v>
      </c>
      <c r="BY97" s="43">
        <v>0</v>
      </c>
      <c r="BZ97" s="43">
        <v>0</v>
      </c>
      <c r="CA97" s="43">
        <v>0</v>
      </c>
      <c r="CB97" s="43">
        <v>21046120</v>
      </c>
      <c r="CC97" s="43">
        <v>0</v>
      </c>
      <c r="CD97" s="44">
        <v>37883016</v>
      </c>
      <c r="CE97" s="43">
        <v>0</v>
      </c>
      <c r="CF97" s="43">
        <v>0</v>
      </c>
      <c r="CG97" s="43">
        <v>0</v>
      </c>
      <c r="CH97" s="43">
        <v>0</v>
      </c>
      <c r="CI97" s="43">
        <v>17621933.112895999</v>
      </c>
      <c r="CJ97" s="43">
        <v>0</v>
      </c>
      <c r="CK97" s="43">
        <v>0</v>
      </c>
      <c r="CL97" s="43">
        <v>0</v>
      </c>
      <c r="CM97" s="43">
        <v>0</v>
      </c>
      <c r="CN97" s="43">
        <v>0</v>
      </c>
      <c r="CO97" s="43">
        <v>0</v>
      </c>
      <c r="CP97" s="43">
        <v>0</v>
      </c>
      <c r="CQ97" s="43">
        <v>0</v>
      </c>
      <c r="CR97" s="43">
        <v>22027416.391120002</v>
      </c>
      <c r="CS97" s="43">
        <v>0</v>
      </c>
      <c r="CT97" s="44">
        <v>39649349.504015997</v>
      </c>
      <c r="CU97" s="43">
        <v>0</v>
      </c>
      <c r="CV97" s="43">
        <v>0</v>
      </c>
      <c r="CW97" s="43">
        <v>0</v>
      </c>
      <c r="CX97" s="43">
        <v>0</v>
      </c>
      <c r="CY97" s="43">
        <v>18362336.254567437</v>
      </c>
      <c r="CZ97" s="43">
        <v>0</v>
      </c>
      <c r="DA97" s="43">
        <v>0</v>
      </c>
      <c r="DB97" s="43">
        <v>0</v>
      </c>
      <c r="DC97" s="43">
        <v>0</v>
      </c>
      <c r="DD97" s="43">
        <v>0</v>
      </c>
      <c r="DE97" s="43">
        <v>0</v>
      </c>
      <c r="DF97" s="43">
        <v>0</v>
      </c>
      <c r="DG97" s="43">
        <v>0</v>
      </c>
      <c r="DH97" s="43">
        <v>22952920.318209298</v>
      </c>
      <c r="DI97" s="43">
        <v>0</v>
      </c>
      <c r="DJ97" s="44">
        <v>41315256.572776735</v>
      </c>
      <c r="DK97" s="45">
        <f t="shared" si="2"/>
        <v>155747622.07679272</v>
      </c>
    </row>
    <row r="98" spans="1:115" s="2" customFormat="1" ht="90" x14ac:dyDescent="0.25">
      <c r="A98" s="1"/>
      <c r="B98" s="40" t="s">
        <v>334</v>
      </c>
      <c r="C98" s="41" t="s">
        <v>1445</v>
      </c>
      <c r="D98" s="30" t="s">
        <v>1448</v>
      </c>
      <c r="E98" s="30" t="s">
        <v>335</v>
      </c>
      <c r="F98" s="30" t="s">
        <v>1439</v>
      </c>
      <c r="G98" s="30" t="s">
        <v>2299</v>
      </c>
      <c r="H98" s="41" t="s">
        <v>353</v>
      </c>
      <c r="I98" s="41">
        <v>29.8</v>
      </c>
      <c r="J98" s="41" t="s">
        <v>1317</v>
      </c>
      <c r="K98" s="41">
        <v>2019</v>
      </c>
      <c r="L98" s="41">
        <v>29.8</v>
      </c>
      <c r="M98" s="42">
        <v>29.8</v>
      </c>
      <c r="N98" s="42">
        <v>29.8</v>
      </c>
      <c r="O98" s="42">
        <v>29.8</v>
      </c>
      <c r="P98" s="42">
        <v>29.8</v>
      </c>
      <c r="Q98" s="42" t="s">
        <v>130</v>
      </c>
      <c r="R98" s="34" t="s">
        <v>100</v>
      </c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 t="s">
        <v>335</v>
      </c>
      <c r="AI98" s="52" t="s">
        <v>1460</v>
      </c>
      <c r="AJ98" s="40">
        <v>1905</v>
      </c>
      <c r="AK98" s="17" t="s">
        <v>1587</v>
      </c>
      <c r="AL98" s="17" t="s">
        <v>355</v>
      </c>
      <c r="AM98" s="42"/>
      <c r="AN98" s="42"/>
      <c r="AO98" s="42"/>
      <c r="AP98" s="41">
        <v>1</v>
      </c>
      <c r="AQ98" s="41">
        <v>4</v>
      </c>
      <c r="AR98" s="42" t="s">
        <v>132</v>
      </c>
      <c r="AS98" s="42" t="s">
        <v>334</v>
      </c>
      <c r="AT98" s="42">
        <v>1</v>
      </c>
      <c r="AU98" s="42">
        <v>1</v>
      </c>
      <c r="AV98" s="42">
        <v>1</v>
      </c>
      <c r="AW98" s="42">
        <v>1</v>
      </c>
      <c r="AX98" s="43">
        <v>0</v>
      </c>
      <c r="AY98" s="43">
        <v>0</v>
      </c>
      <c r="AZ98" s="43">
        <v>0</v>
      </c>
      <c r="BA98" s="43">
        <v>0</v>
      </c>
      <c r="BB98" s="43">
        <v>0</v>
      </c>
      <c r="BC98" s="43">
        <v>0</v>
      </c>
      <c r="BD98" s="43">
        <v>0</v>
      </c>
      <c r="BE98" s="43">
        <v>0</v>
      </c>
      <c r="BF98" s="43">
        <v>0</v>
      </c>
      <c r="BG98" s="43">
        <v>0</v>
      </c>
      <c r="BH98" s="43">
        <v>0</v>
      </c>
      <c r="BI98" s="43">
        <v>0</v>
      </c>
      <c r="BJ98" s="43">
        <v>0</v>
      </c>
      <c r="BK98" s="43">
        <v>0</v>
      </c>
      <c r="BL98" s="43">
        <v>8200000</v>
      </c>
      <c r="BM98" s="43">
        <v>0</v>
      </c>
      <c r="BN98" s="44">
        <v>8200000</v>
      </c>
      <c r="BO98" s="43">
        <v>0</v>
      </c>
      <c r="BP98" s="43">
        <v>0</v>
      </c>
      <c r="BQ98" s="43">
        <v>0</v>
      </c>
      <c r="BR98" s="43">
        <v>0</v>
      </c>
      <c r="BS98" s="43">
        <v>0</v>
      </c>
      <c r="BT98" s="43">
        <v>0</v>
      </c>
      <c r="BU98" s="43">
        <v>0</v>
      </c>
      <c r="BV98" s="43">
        <v>0</v>
      </c>
      <c r="BW98" s="43">
        <v>0</v>
      </c>
      <c r="BX98" s="43">
        <v>0</v>
      </c>
      <c r="BY98" s="43">
        <v>0</v>
      </c>
      <c r="BZ98" s="43">
        <v>0</v>
      </c>
      <c r="CA98" s="43">
        <v>0</v>
      </c>
      <c r="CB98" s="43">
        <v>8418448</v>
      </c>
      <c r="CC98" s="43">
        <v>0</v>
      </c>
      <c r="CD98" s="44">
        <v>8418448</v>
      </c>
      <c r="CE98" s="43">
        <v>0</v>
      </c>
      <c r="CF98" s="43">
        <v>0</v>
      </c>
      <c r="CG98" s="43">
        <v>0</v>
      </c>
      <c r="CH98" s="43">
        <v>0</v>
      </c>
      <c r="CI98" s="43">
        <v>0</v>
      </c>
      <c r="CJ98" s="43">
        <v>0</v>
      </c>
      <c r="CK98" s="43">
        <v>0</v>
      </c>
      <c r="CL98" s="43">
        <v>0</v>
      </c>
      <c r="CM98" s="43">
        <v>0</v>
      </c>
      <c r="CN98" s="43">
        <v>0</v>
      </c>
      <c r="CO98" s="43">
        <v>0</v>
      </c>
      <c r="CP98" s="43">
        <v>0</v>
      </c>
      <c r="CQ98" s="43">
        <v>0</v>
      </c>
      <c r="CR98" s="43">
        <v>8810966.5564479996</v>
      </c>
      <c r="CS98" s="43">
        <v>0</v>
      </c>
      <c r="CT98" s="44">
        <v>8810966.5564479996</v>
      </c>
      <c r="CU98" s="43">
        <v>0</v>
      </c>
      <c r="CV98" s="43">
        <v>0</v>
      </c>
      <c r="CW98" s="43">
        <v>0</v>
      </c>
      <c r="CX98" s="43">
        <v>0</v>
      </c>
      <c r="CY98" s="43">
        <v>0</v>
      </c>
      <c r="CZ98" s="43">
        <v>0</v>
      </c>
      <c r="DA98" s="43">
        <v>0</v>
      </c>
      <c r="DB98" s="43">
        <v>0</v>
      </c>
      <c r="DC98" s="43">
        <v>0</v>
      </c>
      <c r="DD98" s="43">
        <v>0</v>
      </c>
      <c r="DE98" s="43">
        <v>0</v>
      </c>
      <c r="DF98" s="43">
        <v>0</v>
      </c>
      <c r="DG98" s="43">
        <v>0</v>
      </c>
      <c r="DH98" s="43">
        <v>9181168.1272837184</v>
      </c>
      <c r="DI98" s="43">
        <v>0</v>
      </c>
      <c r="DJ98" s="44">
        <v>9181168.1272837184</v>
      </c>
      <c r="DK98" s="45">
        <f t="shared" si="2"/>
        <v>34610582.68373172</v>
      </c>
    </row>
    <row r="99" spans="1:115" s="2" customFormat="1" ht="90" x14ac:dyDescent="0.25">
      <c r="A99" s="1"/>
      <c r="B99" s="40" t="s">
        <v>334</v>
      </c>
      <c r="C99" s="41" t="s">
        <v>1445</v>
      </c>
      <c r="D99" s="30" t="s">
        <v>1448</v>
      </c>
      <c r="E99" s="30" t="s">
        <v>335</v>
      </c>
      <c r="F99" s="30" t="s">
        <v>1439</v>
      </c>
      <c r="G99" s="30" t="s">
        <v>2299</v>
      </c>
      <c r="H99" s="41" t="s">
        <v>353</v>
      </c>
      <c r="I99" s="41">
        <v>29.8</v>
      </c>
      <c r="J99" s="41" t="s">
        <v>1317</v>
      </c>
      <c r="K99" s="41">
        <v>2019</v>
      </c>
      <c r="L99" s="41">
        <v>29.8</v>
      </c>
      <c r="M99" s="42">
        <v>29.8</v>
      </c>
      <c r="N99" s="42">
        <v>29.8</v>
      </c>
      <c r="O99" s="42">
        <v>29.8</v>
      </c>
      <c r="P99" s="42">
        <v>29.8</v>
      </c>
      <c r="Q99" s="42" t="s">
        <v>130</v>
      </c>
      <c r="R99" s="34" t="s">
        <v>100</v>
      </c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 t="s">
        <v>335</v>
      </c>
      <c r="AI99" s="52" t="s">
        <v>1460</v>
      </c>
      <c r="AJ99" s="40">
        <v>1905</v>
      </c>
      <c r="AK99" s="17" t="s">
        <v>1588</v>
      </c>
      <c r="AL99" s="17" t="s">
        <v>356</v>
      </c>
      <c r="AM99" s="42"/>
      <c r="AN99" s="42"/>
      <c r="AO99" s="42"/>
      <c r="AP99" s="41">
        <v>0</v>
      </c>
      <c r="AQ99" s="41">
        <v>6</v>
      </c>
      <c r="AR99" s="42" t="s">
        <v>132</v>
      </c>
      <c r="AS99" s="42" t="s">
        <v>334</v>
      </c>
      <c r="AT99" s="42">
        <v>0</v>
      </c>
      <c r="AU99" s="42">
        <v>2</v>
      </c>
      <c r="AV99" s="42">
        <v>2</v>
      </c>
      <c r="AW99" s="42">
        <v>2</v>
      </c>
      <c r="AX99" s="43">
        <v>0</v>
      </c>
      <c r="AY99" s="43">
        <v>0</v>
      </c>
      <c r="AZ99" s="43">
        <v>0</v>
      </c>
      <c r="BA99" s="43">
        <v>0</v>
      </c>
      <c r="BB99" s="43">
        <v>0</v>
      </c>
      <c r="BC99" s="43">
        <v>0</v>
      </c>
      <c r="BD99" s="43">
        <v>30000000</v>
      </c>
      <c r="BE99" s="43">
        <v>0</v>
      </c>
      <c r="BF99" s="43">
        <v>0</v>
      </c>
      <c r="BG99" s="43">
        <v>0</v>
      </c>
      <c r="BH99" s="43">
        <v>0</v>
      </c>
      <c r="BI99" s="43">
        <v>0</v>
      </c>
      <c r="BJ99" s="43">
        <v>0</v>
      </c>
      <c r="BK99" s="43">
        <v>0</v>
      </c>
      <c r="BL99" s="43">
        <v>0</v>
      </c>
      <c r="BM99" s="43">
        <v>0</v>
      </c>
      <c r="BN99" s="44">
        <v>30000000</v>
      </c>
      <c r="BO99" s="43">
        <v>0</v>
      </c>
      <c r="BP99" s="43">
        <v>0</v>
      </c>
      <c r="BQ99" s="43">
        <v>0</v>
      </c>
      <c r="BR99" s="43">
        <v>0</v>
      </c>
      <c r="BS99" s="43">
        <v>30799200</v>
      </c>
      <c r="BT99" s="43">
        <v>0</v>
      </c>
      <c r="BU99" s="43">
        <v>0</v>
      </c>
      <c r="BV99" s="43">
        <v>0</v>
      </c>
      <c r="BW99" s="43">
        <v>0</v>
      </c>
      <c r="BX99" s="43">
        <v>0</v>
      </c>
      <c r="BY99" s="43">
        <v>0</v>
      </c>
      <c r="BZ99" s="43">
        <v>0</v>
      </c>
      <c r="CA99" s="43">
        <v>0</v>
      </c>
      <c r="CB99" s="43">
        <v>0</v>
      </c>
      <c r="CC99" s="43">
        <v>0</v>
      </c>
      <c r="CD99" s="44">
        <v>30799200</v>
      </c>
      <c r="CE99" s="43">
        <v>0</v>
      </c>
      <c r="CF99" s="43">
        <v>0</v>
      </c>
      <c r="CG99" s="43">
        <v>0</v>
      </c>
      <c r="CH99" s="43">
        <v>0</v>
      </c>
      <c r="CI99" s="43">
        <v>32235243.499200001</v>
      </c>
      <c r="CJ99" s="43">
        <v>0</v>
      </c>
      <c r="CK99" s="43">
        <v>0</v>
      </c>
      <c r="CL99" s="43">
        <v>0</v>
      </c>
      <c r="CM99" s="43">
        <v>0</v>
      </c>
      <c r="CN99" s="43">
        <v>0</v>
      </c>
      <c r="CO99" s="43">
        <v>0</v>
      </c>
      <c r="CP99" s="43">
        <v>0</v>
      </c>
      <c r="CQ99" s="43">
        <v>0</v>
      </c>
      <c r="CR99" s="43">
        <v>0</v>
      </c>
      <c r="CS99" s="43">
        <v>0</v>
      </c>
      <c r="CT99" s="44">
        <v>32235243.499200001</v>
      </c>
      <c r="CU99" s="43">
        <v>0</v>
      </c>
      <c r="CV99" s="43">
        <v>0</v>
      </c>
      <c r="CW99" s="43">
        <v>0</v>
      </c>
      <c r="CX99" s="43">
        <v>0</v>
      </c>
      <c r="CY99" s="43">
        <v>33589639.490062386</v>
      </c>
      <c r="CZ99" s="43">
        <v>0</v>
      </c>
      <c r="DA99" s="43">
        <v>0</v>
      </c>
      <c r="DB99" s="43">
        <v>0</v>
      </c>
      <c r="DC99" s="43">
        <v>0</v>
      </c>
      <c r="DD99" s="43">
        <v>0</v>
      </c>
      <c r="DE99" s="43">
        <v>0</v>
      </c>
      <c r="DF99" s="43">
        <v>0</v>
      </c>
      <c r="DG99" s="43">
        <v>0</v>
      </c>
      <c r="DH99" s="43">
        <v>0</v>
      </c>
      <c r="DI99" s="43">
        <v>0</v>
      </c>
      <c r="DJ99" s="44">
        <v>33589639.490062386</v>
      </c>
      <c r="DK99" s="45">
        <f t="shared" si="2"/>
        <v>126624082.98926239</v>
      </c>
    </row>
    <row r="100" spans="1:115" s="2" customFormat="1" ht="180" x14ac:dyDescent="0.25">
      <c r="A100" s="1"/>
      <c r="B100" s="40" t="s">
        <v>334</v>
      </c>
      <c r="C100" s="41" t="s">
        <v>1445</v>
      </c>
      <c r="D100" s="30" t="s">
        <v>1448</v>
      </c>
      <c r="E100" s="30" t="s">
        <v>335</v>
      </c>
      <c r="F100" s="30" t="s">
        <v>1439</v>
      </c>
      <c r="G100" s="30" t="s">
        <v>357</v>
      </c>
      <c r="H100" s="41" t="s">
        <v>357</v>
      </c>
      <c r="I100" s="41">
        <v>4</v>
      </c>
      <c r="J100" s="41" t="s">
        <v>1318</v>
      </c>
      <c r="K100" s="41">
        <v>2019</v>
      </c>
      <c r="L100" s="41">
        <v>100</v>
      </c>
      <c r="M100" s="42">
        <v>0.04</v>
      </c>
      <c r="N100" s="42">
        <v>0.04</v>
      </c>
      <c r="O100" s="42">
        <v>0.04</v>
      </c>
      <c r="P100" s="42">
        <v>0.04</v>
      </c>
      <c r="Q100" s="42" t="s">
        <v>130</v>
      </c>
      <c r="R100" s="34" t="s">
        <v>100</v>
      </c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 t="s">
        <v>335</v>
      </c>
      <c r="AI100" s="52" t="s">
        <v>1460</v>
      </c>
      <c r="AJ100" s="40">
        <v>1905</v>
      </c>
      <c r="AK100" s="17" t="s">
        <v>1589</v>
      </c>
      <c r="AL100" s="17" t="s">
        <v>358</v>
      </c>
      <c r="AM100" s="42"/>
      <c r="AN100" s="42"/>
      <c r="AO100" s="42"/>
      <c r="AP100" s="41">
        <v>10</v>
      </c>
      <c r="AQ100" s="41">
        <v>40</v>
      </c>
      <c r="AR100" s="42" t="s">
        <v>132</v>
      </c>
      <c r="AS100" s="42" t="s">
        <v>334</v>
      </c>
      <c r="AT100" s="42">
        <v>10</v>
      </c>
      <c r="AU100" s="42">
        <v>10</v>
      </c>
      <c r="AV100" s="42">
        <v>10</v>
      </c>
      <c r="AW100" s="42">
        <v>10</v>
      </c>
      <c r="AX100" s="43">
        <v>0</v>
      </c>
      <c r="AY100" s="43">
        <v>0</v>
      </c>
      <c r="AZ100" s="43">
        <v>0</v>
      </c>
      <c r="BA100" s="43">
        <v>0</v>
      </c>
      <c r="BB100" s="43">
        <v>0</v>
      </c>
      <c r="BC100" s="43">
        <v>68979646.239999995</v>
      </c>
      <c r="BD100" s="43">
        <v>0</v>
      </c>
      <c r="BE100" s="43">
        <v>0</v>
      </c>
      <c r="BF100" s="43">
        <v>0</v>
      </c>
      <c r="BG100" s="43">
        <v>0</v>
      </c>
      <c r="BH100" s="43">
        <v>0</v>
      </c>
      <c r="BI100" s="43">
        <v>0</v>
      </c>
      <c r="BJ100" s="43">
        <v>0</v>
      </c>
      <c r="BK100" s="43">
        <v>0</v>
      </c>
      <c r="BL100" s="43">
        <v>68979646.239999995</v>
      </c>
      <c r="BM100" s="43">
        <v>0</v>
      </c>
      <c r="BN100" s="44">
        <v>137959292.47999999</v>
      </c>
      <c r="BO100" s="43">
        <v>0</v>
      </c>
      <c r="BP100" s="43">
        <v>0</v>
      </c>
      <c r="BQ100" s="43">
        <v>0</v>
      </c>
      <c r="BR100" s="43">
        <v>0</v>
      </c>
      <c r="BS100" s="43">
        <v>70817264.015833601</v>
      </c>
      <c r="BT100" s="43">
        <v>0</v>
      </c>
      <c r="BU100" s="43">
        <v>0</v>
      </c>
      <c r="BV100" s="43">
        <v>0</v>
      </c>
      <c r="BW100" s="43">
        <v>0</v>
      </c>
      <c r="BX100" s="43">
        <v>0</v>
      </c>
      <c r="BY100" s="43">
        <v>0</v>
      </c>
      <c r="BZ100" s="43">
        <v>0</v>
      </c>
      <c r="CA100" s="43">
        <v>0</v>
      </c>
      <c r="CB100" s="43">
        <v>70817264.015833601</v>
      </c>
      <c r="CC100" s="43">
        <v>0</v>
      </c>
      <c r="CD100" s="44">
        <v>141634528.0316672</v>
      </c>
      <c r="CE100" s="43">
        <v>0</v>
      </c>
      <c r="CF100" s="43">
        <v>0</v>
      </c>
      <c r="CG100" s="43">
        <v>0</v>
      </c>
      <c r="CH100" s="43">
        <v>0</v>
      </c>
      <c r="CI100" s="43">
        <v>74119189.767835855</v>
      </c>
      <c r="CJ100" s="43">
        <v>0</v>
      </c>
      <c r="CK100" s="43">
        <v>0</v>
      </c>
      <c r="CL100" s="43">
        <v>0</v>
      </c>
      <c r="CM100" s="43">
        <v>0</v>
      </c>
      <c r="CN100" s="43">
        <v>0</v>
      </c>
      <c r="CO100" s="43">
        <v>0</v>
      </c>
      <c r="CP100" s="43">
        <v>0</v>
      </c>
      <c r="CQ100" s="43">
        <v>0</v>
      </c>
      <c r="CR100" s="43">
        <v>74119189.767835855</v>
      </c>
      <c r="CS100" s="43">
        <v>0</v>
      </c>
      <c r="CT100" s="44">
        <v>148238379.53567171</v>
      </c>
      <c r="CU100" s="43">
        <v>0</v>
      </c>
      <c r="CV100" s="43">
        <v>0</v>
      </c>
      <c r="CW100" s="43">
        <v>0</v>
      </c>
      <c r="CX100" s="43">
        <v>0</v>
      </c>
      <c r="CY100" s="43">
        <v>77233381.645121247</v>
      </c>
      <c r="CZ100" s="43">
        <v>0</v>
      </c>
      <c r="DA100" s="43">
        <v>0</v>
      </c>
      <c r="DB100" s="43">
        <v>0</v>
      </c>
      <c r="DC100" s="43">
        <v>0</v>
      </c>
      <c r="DD100" s="43">
        <v>0</v>
      </c>
      <c r="DE100" s="43">
        <v>0</v>
      </c>
      <c r="DF100" s="43">
        <v>0</v>
      </c>
      <c r="DG100" s="43">
        <v>0</v>
      </c>
      <c r="DH100" s="43">
        <v>77233381.645121247</v>
      </c>
      <c r="DI100" s="43">
        <v>0</v>
      </c>
      <c r="DJ100" s="44">
        <v>154466763.29024249</v>
      </c>
      <c r="DK100" s="45">
        <f t="shared" si="2"/>
        <v>582298963.3375814</v>
      </c>
    </row>
    <row r="101" spans="1:115" s="2" customFormat="1" ht="60" x14ac:dyDescent="0.25">
      <c r="A101" s="1"/>
      <c r="B101" s="40" t="s">
        <v>334</v>
      </c>
      <c r="C101" s="41" t="s">
        <v>1445</v>
      </c>
      <c r="D101" s="30" t="s">
        <v>1448</v>
      </c>
      <c r="E101" s="30" t="s">
        <v>335</v>
      </c>
      <c r="F101" s="30" t="s">
        <v>1439</v>
      </c>
      <c r="G101" s="30" t="s">
        <v>2300</v>
      </c>
      <c r="H101" s="41" t="s">
        <v>359</v>
      </c>
      <c r="I101" s="41">
        <v>16.5</v>
      </c>
      <c r="J101" s="41" t="s">
        <v>1319</v>
      </c>
      <c r="K101" s="41">
        <v>2019</v>
      </c>
      <c r="L101" s="41">
        <v>16</v>
      </c>
      <c r="M101" s="42">
        <v>16.5</v>
      </c>
      <c r="N101" s="42">
        <v>16.5</v>
      </c>
      <c r="O101" s="42">
        <v>16.5</v>
      </c>
      <c r="P101" s="42">
        <v>16</v>
      </c>
      <c r="Q101" s="42" t="s">
        <v>131</v>
      </c>
      <c r="R101" s="34" t="s">
        <v>100</v>
      </c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 t="s">
        <v>335</v>
      </c>
      <c r="AI101" s="52" t="s">
        <v>1460</v>
      </c>
      <c r="AJ101" s="40">
        <v>1905</v>
      </c>
      <c r="AK101" s="17" t="s">
        <v>1590</v>
      </c>
      <c r="AL101" s="17" t="s">
        <v>360</v>
      </c>
      <c r="AM101" s="42"/>
      <c r="AN101" s="42"/>
      <c r="AO101" s="42"/>
      <c r="AP101" s="41">
        <v>10</v>
      </c>
      <c r="AQ101" s="41">
        <v>40</v>
      </c>
      <c r="AR101" s="42" t="s">
        <v>132</v>
      </c>
      <c r="AS101" s="42" t="s">
        <v>334</v>
      </c>
      <c r="AT101" s="42">
        <v>10</v>
      </c>
      <c r="AU101" s="42">
        <v>10</v>
      </c>
      <c r="AV101" s="42">
        <v>10</v>
      </c>
      <c r="AW101" s="42">
        <v>10</v>
      </c>
      <c r="AX101" s="43">
        <v>0</v>
      </c>
      <c r="AY101" s="43">
        <v>0</v>
      </c>
      <c r="AZ101" s="43">
        <v>0</v>
      </c>
      <c r="BA101" s="43">
        <v>0</v>
      </c>
      <c r="BB101" s="43">
        <v>0</v>
      </c>
      <c r="BC101" s="43">
        <v>4100000</v>
      </c>
      <c r="BD101" s="43">
        <v>0</v>
      </c>
      <c r="BE101" s="43">
        <v>0</v>
      </c>
      <c r="BF101" s="43">
        <v>0</v>
      </c>
      <c r="BG101" s="43">
        <v>0</v>
      </c>
      <c r="BH101" s="43">
        <v>0</v>
      </c>
      <c r="BI101" s="43">
        <v>0</v>
      </c>
      <c r="BJ101" s="43">
        <v>0</v>
      </c>
      <c r="BK101" s="43">
        <v>0</v>
      </c>
      <c r="BL101" s="43">
        <v>4100000</v>
      </c>
      <c r="BM101" s="43">
        <v>0</v>
      </c>
      <c r="BN101" s="44">
        <v>8200000</v>
      </c>
      <c r="BO101" s="43">
        <v>0</v>
      </c>
      <c r="BP101" s="43">
        <v>0</v>
      </c>
      <c r="BQ101" s="43">
        <v>0</v>
      </c>
      <c r="BR101" s="43">
        <v>0</v>
      </c>
      <c r="BS101" s="43">
        <v>4209224</v>
      </c>
      <c r="BT101" s="43">
        <v>0</v>
      </c>
      <c r="BU101" s="43">
        <v>0</v>
      </c>
      <c r="BV101" s="43">
        <v>0</v>
      </c>
      <c r="BW101" s="43">
        <v>0</v>
      </c>
      <c r="BX101" s="43">
        <v>0</v>
      </c>
      <c r="BY101" s="43">
        <v>0</v>
      </c>
      <c r="BZ101" s="43">
        <v>0</v>
      </c>
      <c r="CA101" s="43">
        <v>0</v>
      </c>
      <c r="CB101" s="43">
        <v>4209224</v>
      </c>
      <c r="CC101" s="43">
        <v>0</v>
      </c>
      <c r="CD101" s="44">
        <v>8418448</v>
      </c>
      <c r="CE101" s="43">
        <v>0</v>
      </c>
      <c r="CF101" s="43">
        <v>0</v>
      </c>
      <c r="CG101" s="43">
        <v>0</v>
      </c>
      <c r="CH101" s="43">
        <v>0</v>
      </c>
      <c r="CI101" s="43">
        <v>4405483.2782239998</v>
      </c>
      <c r="CJ101" s="43">
        <v>0</v>
      </c>
      <c r="CK101" s="43">
        <v>0</v>
      </c>
      <c r="CL101" s="43">
        <v>0</v>
      </c>
      <c r="CM101" s="43">
        <v>0</v>
      </c>
      <c r="CN101" s="43">
        <v>0</v>
      </c>
      <c r="CO101" s="43">
        <v>0</v>
      </c>
      <c r="CP101" s="43">
        <v>0</v>
      </c>
      <c r="CQ101" s="43">
        <v>0</v>
      </c>
      <c r="CR101" s="43">
        <v>4405483.2782239998</v>
      </c>
      <c r="CS101" s="43">
        <v>0</v>
      </c>
      <c r="CT101" s="44">
        <v>8810966.5564479996</v>
      </c>
      <c r="CU101" s="43">
        <v>0</v>
      </c>
      <c r="CV101" s="43">
        <v>0</v>
      </c>
      <c r="CW101" s="43">
        <v>0</v>
      </c>
      <c r="CX101" s="43">
        <v>0</v>
      </c>
      <c r="CY101" s="43">
        <v>4590584.0636418592</v>
      </c>
      <c r="CZ101" s="43">
        <v>0</v>
      </c>
      <c r="DA101" s="43">
        <v>0</v>
      </c>
      <c r="DB101" s="43">
        <v>0</v>
      </c>
      <c r="DC101" s="43">
        <v>0</v>
      </c>
      <c r="DD101" s="43">
        <v>0</v>
      </c>
      <c r="DE101" s="43">
        <v>0</v>
      </c>
      <c r="DF101" s="43">
        <v>0</v>
      </c>
      <c r="DG101" s="43">
        <v>0</v>
      </c>
      <c r="DH101" s="43">
        <v>4590584.0636418592</v>
      </c>
      <c r="DI101" s="43">
        <v>0</v>
      </c>
      <c r="DJ101" s="44">
        <v>9181168.1272837184</v>
      </c>
      <c r="DK101" s="45">
        <f t="shared" si="2"/>
        <v>34610582.68373172</v>
      </c>
    </row>
    <row r="102" spans="1:115" s="2" customFormat="1" ht="225" x14ac:dyDescent="0.25">
      <c r="A102" s="1"/>
      <c r="B102" s="40" t="s">
        <v>334</v>
      </c>
      <c r="C102" s="41" t="s">
        <v>1445</v>
      </c>
      <c r="D102" s="30" t="s">
        <v>1448</v>
      </c>
      <c r="E102" s="30" t="s">
        <v>335</v>
      </c>
      <c r="F102" s="30" t="s">
        <v>1439</v>
      </c>
      <c r="G102" s="30" t="s">
        <v>2301</v>
      </c>
      <c r="H102" s="41" t="s">
        <v>361</v>
      </c>
      <c r="I102" s="41">
        <v>339</v>
      </c>
      <c r="J102" s="41" t="s">
        <v>1320</v>
      </c>
      <c r="K102" s="41">
        <v>2019</v>
      </c>
      <c r="L102" s="41">
        <v>339</v>
      </c>
      <c r="M102" s="42">
        <v>339</v>
      </c>
      <c r="N102" s="42">
        <v>339</v>
      </c>
      <c r="O102" s="42">
        <v>339</v>
      </c>
      <c r="P102" s="42">
        <v>339</v>
      </c>
      <c r="Q102" s="42" t="s">
        <v>130</v>
      </c>
      <c r="R102" s="34" t="s">
        <v>100</v>
      </c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 t="s">
        <v>335</v>
      </c>
      <c r="AI102" s="52" t="s">
        <v>1460</v>
      </c>
      <c r="AJ102" s="40">
        <v>1905</v>
      </c>
      <c r="AK102" s="17" t="s">
        <v>1591</v>
      </c>
      <c r="AL102" s="17" t="s">
        <v>362</v>
      </c>
      <c r="AM102" s="42"/>
      <c r="AN102" s="42"/>
      <c r="AO102" s="42"/>
      <c r="AP102" s="41">
        <v>1</v>
      </c>
      <c r="AQ102" s="41">
        <v>3</v>
      </c>
      <c r="AR102" s="42" t="s">
        <v>132</v>
      </c>
      <c r="AS102" s="42" t="s">
        <v>334</v>
      </c>
      <c r="AT102" s="42">
        <v>1</v>
      </c>
      <c r="AU102" s="42">
        <v>1</v>
      </c>
      <c r="AV102" s="42">
        <v>1</v>
      </c>
      <c r="AW102" s="42">
        <v>1</v>
      </c>
      <c r="AX102" s="43">
        <v>0</v>
      </c>
      <c r="AY102" s="43">
        <v>0</v>
      </c>
      <c r="AZ102" s="43">
        <v>0</v>
      </c>
      <c r="BA102" s="43">
        <v>0</v>
      </c>
      <c r="BB102" s="43">
        <v>0</v>
      </c>
      <c r="BC102" s="43">
        <v>0</v>
      </c>
      <c r="BD102" s="43">
        <v>0</v>
      </c>
      <c r="BE102" s="43">
        <v>0</v>
      </c>
      <c r="BF102" s="43">
        <v>0</v>
      </c>
      <c r="BG102" s="43">
        <v>0</v>
      </c>
      <c r="BH102" s="43">
        <v>0</v>
      </c>
      <c r="BI102" s="43">
        <v>0</v>
      </c>
      <c r="BJ102" s="43">
        <v>0</v>
      </c>
      <c r="BK102" s="43">
        <v>0</v>
      </c>
      <c r="BL102" s="43">
        <v>150600000</v>
      </c>
      <c r="BM102" s="43">
        <v>0</v>
      </c>
      <c r="BN102" s="44">
        <v>150600000</v>
      </c>
      <c r="BO102" s="43">
        <v>0</v>
      </c>
      <c r="BP102" s="43">
        <v>0</v>
      </c>
      <c r="BQ102" s="43">
        <v>0</v>
      </c>
      <c r="BR102" s="43">
        <v>0</v>
      </c>
      <c r="BS102" s="43">
        <v>0</v>
      </c>
      <c r="BT102" s="43">
        <v>0</v>
      </c>
      <c r="BU102" s="43">
        <v>0</v>
      </c>
      <c r="BV102" s="43">
        <v>0</v>
      </c>
      <c r="BW102" s="43">
        <v>0</v>
      </c>
      <c r="BX102" s="43">
        <v>0</v>
      </c>
      <c r="BY102" s="43">
        <v>0</v>
      </c>
      <c r="BZ102" s="43">
        <v>0</v>
      </c>
      <c r="CA102" s="43">
        <v>0</v>
      </c>
      <c r="CB102" s="43">
        <v>154611984</v>
      </c>
      <c r="CC102" s="43">
        <v>0</v>
      </c>
      <c r="CD102" s="44">
        <v>154611984</v>
      </c>
      <c r="CE102" s="43">
        <v>0</v>
      </c>
      <c r="CF102" s="43">
        <v>0</v>
      </c>
      <c r="CG102" s="43">
        <v>0</v>
      </c>
      <c r="CH102" s="43">
        <v>0</v>
      </c>
      <c r="CI102" s="43">
        <v>0</v>
      </c>
      <c r="CJ102" s="43">
        <v>0</v>
      </c>
      <c r="CK102" s="43">
        <v>0</v>
      </c>
      <c r="CL102" s="43">
        <v>0</v>
      </c>
      <c r="CM102" s="43">
        <v>0</v>
      </c>
      <c r="CN102" s="43">
        <v>0</v>
      </c>
      <c r="CO102" s="43">
        <v>0</v>
      </c>
      <c r="CP102" s="43">
        <v>0</v>
      </c>
      <c r="CQ102" s="43">
        <v>0</v>
      </c>
      <c r="CR102" s="43">
        <v>161820922.36598399</v>
      </c>
      <c r="CS102" s="43">
        <v>0</v>
      </c>
      <c r="CT102" s="44">
        <v>161820922.36598399</v>
      </c>
      <c r="CU102" s="43">
        <v>0</v>
      </c>
      <c r="CV102" s="43">
        <v>0</v>
      </c>
      <c r="CW102" s="43">
        <v>0</v>
      </c>
      <c r="CX102" s="43">
        <v>0</v>
      </c>
      <c r="CY102" s="43">
        <v>0</v>
      </c>
      <c r="CZ102" s="43">
        <v>0</v>
      </c>
      <c r="DA102" s="43">
        <v>0</v>
      </c>
      <c r="DB102" s="43">
        <v>0</v>
      </c>
      <c r="DC102" s="43">
        <v>0</v>
      </c>
      <c r="DD102" s="43">
        <v>0</v>
      </c>
      <c r="DE102" s="43">
        <v>0</v>
      </c>
      <c r="DF102" s="43">
        <v>0</v>
      </c>
      <c r="DG102" s="43">
        <v>0</v>
      </c>
      <c r="DH102" s="43">
        <v>168619990.24011317</v>
      </c>
      <c r="DI102" s="43">
        <v>0</v>
      </c>
      <c r="DJ102" s="44">
        <v>168619990.24011317</v>
      </c>
      <c r="DK102" s="45">
        <f t="shared" si="2"/>
        <v>635652896.6060971</v>
      </c>
    </row>
    <row r="103" spans="1:115" s="2" customFormat="1" ht="225" x14ac:dyDescent="0.25">
      <c r="A103" s="1"/>
      <c r="B103" s="40" t="s">
        <v>334</v>
      </c>
      <c r="C103" s="41" t="s">
        <v>1445</v>
      </c>
      <c r="D103" s="30" t="s">
        <v>1448</v>
      </c>
      <c r="E103" s="30" t="s">
        <v>335</v>
      </c>
      <c r="F103" s="30" t="s">
        <v>1439</v>
      </c>
      <c r="G103" s="30" t="s">
        <v>2301</v>
      </c>
      <c r="H103" s="41" t="s">
        <v>361</v>
      </c>
      <c r="I103" s="41">
        <v>339</v>
      </c>
      <c r="J103" s="41" t="s">
        <v>1320</v>
      </c>
      <c r="K103" s="41">
        <v>2019</v>
      </c>
      <c r="L103" s="41">
        <v>339</v>
      </c>
      <c r="M103" s="42">
        <v>339</v>
      </c>
      <c r="N103" s="42">
        <v>339</v>
      </c>
      <c r="O103" s="42">
        <v>339</v>
      </c>
      <c r="P103" s="42">
        <v>339</v>
      </c>
      <c r="Q103" s="42" t="s">
        <v>130</v>
      </c>
      <c r="R103" s="34" t="s">
        <v>100</v>
      </c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 t="s">
        <v>335</v>
      </c>
      <c r="AI103" s="52" t="s">
        <v>1460</v>
      </c>
      <c r="AJ103" s="40">
        <v>1905</v>
      </c>
      <c r="AK103" s="17" t="s">
        <v>1592</v>
      </c>
      <c r="AL103" s="17" t="s">
        <v>363</v>
      </c>
      <c r="AM103" s="42"/>
      <c r="AN103" s="42"/>
      <c r="AO103" s="42"/>
      <c r="AP103" s="41">
        <v>1</v>
      </c>
      <c r="AQ103" s="41">
        <v>2</v>
      </c>
      <c r="AR103" s="42" t="s">
        <v>130</v>
      </c>
      <c r="AS103" s="42" t="s">
        <v>334</v>
      </c>
      <c r="AT103" s="42">
        <v>2</v>
      </c>
      <c r="AU103" s="42">
        <v>2</v>
      </c>
      <c r="AV103" s="42">
        <v>2</v>
      </c>
      <c r="AW103" s="42">
        <v>2</v>
      </c>
      <c r="AX103" s="43">
        <v>0</v>
      </c>
      <c r="AY103" s="43">
        <v>0</v>
      </c>
      <c r="AZ103" s="43">
        <v>0</v>
      </c>
      <c r="BA103" s="43">
        <v>0</v>
      </c>
      <c r="BB103" s="43">
        <v>0</v>
      </c>
      <c r="BC103" s="43">
        <v>0</v>
      </c>
      <c r="BD103" s="43">
        <v>0</v>
      </c>
      <c r="BE103" s="43">
        <v>0</v>
      </c>
      <c r="BF103" s="43">
        <v>0</v>
      </c>
      <c r="BG103" s="43">
        <v>0</v>
      </c>
      <c r="BH103" s="43">
        <v>0</v>
      </c>
      <c r="BI103" s="43">
        <v>0</v>
      </c>
      <c r="BJ103" s="43">
        <v>0</v>
      </c>
      <c r="BK103" s="43">
        <v>0</v>
      </c>
      <c r="BL103" s="43">
        <v>150600000</v>
      </c>
      <c r="BM103" s="43">
        <v>0</v>
      </c>
      <c r="BN103" s="44">
        <v>150600000</v>
      </c>
      <c r="BO103" s="43">
        <v>0</v>
      </c>
      <c r="BP103" s="43">
        <v>0</v>
      </c>
      <c r="BQ103" s="43">
        <v>0</v>
      </c>
      <c r="BR103" s="43">
        <v>0</v>
      </c>
      <c r="BS103" s="43">
        <v>0</v>
      </c>
      <c r="BT103" s="43">
        <v>0</v>
      </c>
      <c r="BU103" s="43">
        <v>0</v>
      </c>
      <c r="BV103" s="43">
        <v>0</v>
      </c>
      <c r="BW103" s="43">
        <v>0</v>
      </c>
      <c r="BX103" s="43">
        <v>0</v>
      </c>
      <c r="BY103" s="43">
        <v>0</v>
      </c>
      <c r="BZ103" s="43">
        <v>0</v>
      </c>
      <c r="CA103" s="43">
        <v>0</v>
      </c>
      <c r="CB103" s="43">
        <v>154611984</v>
      </c>
      <c r="CC103" s="43">
        <v>0</v>
      </c>
      <c r="CD103" s="44">
        <v>154611984</v>
      </c>
      <c r="CE103" s="43">
        <v>0</v>
      </c>
      <c r="CF103" s="43">
        <v>0</v>
      </c>
      <c r="CG103" s="43">
        <v>0</v>
      </c>
      <c r="CH103" s="43">
        <v>0</v>
      </c>
      <c r="CI103" s="43">
        <v>0</v>
      </c>
      <c r="CJ103" s="43">
        <v>0</v>
      </c>
      <c r="CK103" s="43">
        <v>0</v>
      </c>
      <c r="CL103" s="43">
        <v>0</v>
      </c>
      <c r="CM103" s="43">
        <v>0</v>
      </c>
      <c r="CN103" s="43">
        <v>0</v>
      </c>
      <c r="CO103" s="43">
        <v>0</v>
      </c>
      <c r="CP103" s="43">
        <v>0</v>
      </c>
      <c r="CQ103" s="43">
        <v>0</v>
      </c>
      <c r="CR103" s="43">
        <v>161820922.36598399</v>
      </c>
      <c r="CS103" s="43">
        <v>0</v>
      </c>
      <c r="CT103" s="44">
        <v>161820922.36598399</v>
      </c>
      <c r="CU103" s="43">
        <v>0</v>
      </c>
      <c r="CV103" s="43">
        <v>0</v>
      </c>
      <c r="CW103" s="43">
        <v>0</v>
      </c>
      <c r="CX103" s="43">
        <v>0</v>
      </c>
      <c r="CY103" s="43">
        <v>0</v>
      </c>
      <c r="CZ103" s="43">
        <v>0</v>
      </c>
      <c r="DA103" s="43">
        <v>0</v>
      </c>
      <c r="DB103" s="43">
        <v>0</v>
      </c>
      <c r="DC103" s="43">
        <v>0</v>
      </c>
      <c r="DD103" s="43">
        <v>0</v>
      </c>
      <c r="DE103" s="43">
        <v>0</v>
      </c>
      <c r="DF103" s="43">
        <v>0</v>
      </c>
      <c r="DG103" s="43">
        <v>0</v>
      </c>
      <c r="DH103" s="43">
        <v>168619990.24011317</v>
      </c>
      <c r="DI103" s="43">
        <v>0</v>
      </c>
      <c r="DJ103" s="44">
        <v>168619990.24011317</v>
      </c>
      <c r="DK103" s="45">
        <f t="shared" si="2"/>
        <v>635652896.6060971</v>
      </c>
    </row>
    <row r="104" spans="1:115" s="2" customFormat="1" ht="225" x14ac:dyDescent="0.25">
      <c r="A104" s="1"/>
      <c r="B104" s="40" t="s">
        <v>334</v>
      </c>
      <c r="C104" s="41" t="s">
        <v>1445</v>
      </c>
      <c r="D104" s="30" t="s">
        <v>1448</v>
      </c>
      <c r="E104" s="30" t="s">
        <v>335</v>
      </c>
      <c r="F104" s="30" t="s">
        <v>1439</v>
      </c>
      <c r="G104" s="30" t="s">
        <v>2302</v>
      </c>
      <c r="H104" s="41" t="s">
        <v>364</v>
      </c>
      <c r="I104" s="41">
        <v>9.6999999999999993</v>
      </c>
      <c r="J104" s="41" t="s">
        <v>1320</v>
      </c>
      <c r="K104" s="41">
        <v>2019</v>
      </c>
      <c r="L104" s="41">
        <v>9.6999999999999993</v>
      </c>
      <c r="M104" s="42">
        <v>9.6999999999999993</v>
      </c>
      <c r="N104" s="42">
        <v>9.6999999999999993</v>
      </c>
      <c r="O104" s="42">
        <v>9.6999999999999993</v>
      </c>
      <c r="P104" s="42">
        <v>9.6999999999999993</v>
      </c>
      <c r="Q104" s="42" t="s">
        <v>130</v>
      </c>
      <c r="R104" s="34" t="s">
        <v>100</v>
      </c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 t="s">
        <v>335</v>
      </c>
      <c r="AI104" s="52" t="s">
        <v>1460</v>
      </c>
      <c r="AJ104" s="40">
        <v>1905</v>
      </c>
      <c r="AK104" s="17" t="s">
        <v>1593</v>
      </c>
      <c r="AL104" s="17" t="s">
        <v>365</v>
      </c>
      <c r="AM104" s="42"/>
      <c r="AN104" s="42"/>
      <c r="AO104" s="42"/>
      <c r="AP104" s="41">
        <v>2</v>
      </c>
      <c r="AQ104" s="41">
        <v>2</v>
      </c>
      <c r="AR104" s="42" t="s">
        <v>130</v>
      </c>
      <c r="AS104" s="42" t="s">
        <v>334</v>
      </c>
      <c r="AT104" s="42">
        <v>2</v>
      </c>
      <c r="AU104" s="42">
        <v>2</v>
      </c>
      <c r="AV104" s="42">
        <v>2</v>
      </c>
      <c r="AW104" s="42">
        <v>2</v>
      </c>
      <c r="AX104" s="43">
        <v>0</v>
      </c>
      <c r="AY104" s="43">
        <v>0</v>
      </c>
      <c r="AZ104" s="43">
        <v>0</v>
      </c>
      <c r="BA104" s="43">
        <v>0</v>
      </c>
      <c r="BB104" s="43">
        <v>0</v>
      </c>
      <c r="BC104" s="43">
        <v>0</v>
      </c>
      <c r="BD104" s="43">
        <v>0</v>
      </c>
      <c r="BE104" s="43">
        <v>0</v>
      </c>
      <c r="BF104" s="43">
        <v>0</v>
      </c>
      <c r="BG104" s="43">
        <v>0</v>
      </c>
      <c r="BH104" s="43">
        <v>0</v>
      </c>
      <c r="BI104" s="43">
        <v>0</v>
      </c>
      <c r="BJ104" s="43">
        <v>0</v>
      </c>
      <c r="BK104" s="43">
        <v>0</v>
      </c>
      <c r="BL104" s="43">
        <v>83900000</v>
      </c>
      <c r="BM104" s="43">
        <v>0</v>
      </c>
      <c r="BN104" s="44">
        <v>83900000</v>
      </c>
      <c r="BO104" s="43">
        <v>0</v>
      </c>
      <c r="BP104" s="43">
        <v>0</v>
      </c>
      <c r="BQ104" s="43">
        <v>0</v>
      </c>
      <c r="BR104" s="43">
        <v>0</v>
      </c>
      <c r="BS104" s="43">
        <v>0</v>
      </c>
      <c r="BT104" s="43">
        <v>0</v>
      </c>
      <c r="BU104" s="43">
        <v>0</v>
      </c>
      <c r="BV104" s="43">
        <v>0</v>
      </c>
      <c r="BW104" s="43">
        <v>0</v>
      </c>
      <c r="BX104" s="43">
        <v>0</v>
      </c>
      <c r="BY104" s="43">
        <v>0</v>
      </c>
      <c r="BZ104" s="43">
        <v>0</v>
      </c>
      <c r="CA104" s="43">
        <v>0</v>
      </c>
      <c r="CB104" s="43">
        <v>86135096</v>
      </c>
      <c r="CC104" s="43">
        <v>0</v>
      </c>
      <c r="CD104" s="44">
        <v>86135096</v>
      </c>
      <c r="CE104" s="43">
        <v>0</v>
      </c>
      <c r="CF104" s="43">
        <v>0</v>
      </c>
      <c r="CG104" s="43">
        <v>0</v>
      </c>
      <c r="CH104" s="43">
        <v>0</v>
      </c>
      <c r="CI104" s="43">
        <v>0</v>
      </c>
      <c r="CJ104" s="43">
        <v>0</v>
      </c>
      <c r="CK104" s="43">
        <v>0</v>
      </c>
      <c r="CL104" s="43">
        <v>0</v>
      </c>
      <c r="CM104" s="43">
        <v>0</v>
      </c>
      <c r="CN104" s="43">
        <v>0</v>
      </c>
      <c r="CO104" s="43">
        <v>0</v>
      </c>
      <c r="CP104" s="43">
        <v>0</v>
      </c>
      <c r="CQ104" s="43">
        <v>0</v>
      </c>
      <c r="CR104" s="43">
        <v>90151230.986095995</v>
      </c>
      <c r="CS104" s="43">
        <v>0</v>
      </c>
      <c r="CT104" s="44">
        <v>90151230.986095995</v>
      </c>
      <c r="CU104" s="43">
        <v>0</v>
      </c>
      <c r="CV104" s="43">
        <v>0</v>
      </c>
      <c r="CW104" s="43">
        <v>0</v>
      </c>
      <c r="CX104" s="43">
        <v>0</v>
      </c>
      <c r="CY104" s="43">
        <v>0</v>
      </c>
      <c r="CZ104" s="43">
        <v>0</v>
      </c>
      <c r="DA104" s="43">
        <v>0</v>
      </c>
      <c r="DB104" s="43">
        <v>0</v>
      </c>
      <c r="DC104" s="43">
        <v>0</v>
      </c>
      <c r="DD104" s="43">
        <v>0</v>
      </c>
      <c r="DE104" s="43">
        <v>0</v>
      </c>
      <c r="DF104" s="43">
        <v>0</v>
      </c>
      <c r="DG104" s="43">
        <v>0</v>
      </c>
      <c r="DH104" s="43">
        <v>93939025.107207805</v>
      </c>
      <c r="DI104" s="43">
        <v>0</v>
      </c>
      <c r="DJ104" s="44">
        <v>93939025.107207805</v>
      </c>
      <c r="DK104" s="45">
        <f t="shared" si="2"/>
        <v>354125352.0933038</v>
      </c>
    </row>
    <row r="105" spans="1:115" s="2" customFormat="1" ht="150" x14ac:dyDescent="0.25">
      <c r="A105" s="1"/>
      <c r="B105" s="40" t="s">
        <v>334</v>
      </c>
      <c r="C105" s="41" t="s">
        <v>1445</v>
      </c>
      <c r="D105" s="30" t="s">
        <v>1448</v>
      </c>
      <c r="E105" s="30" t="s">
        <v>335</v>
      </c>
      <c r="F105" s="30" t="s">
        <v>1439</v>
      </c>
      <c r="G105" s="30" t="s">
        <v>2303</v>
      </c>
      <c r="H105" s="41" t="s">
        <v>366</v>
      </c>
      <c r="I105" s="41">
        <v>1.7</v>
      </c>
      <c r="J105" s="41" t="s">
        <v>1321</v>
      </c>
      <c r="K105" s="41">
        <v>2018</v>
      </c>
      <c r="L105" s="41">
        <v>1.7</v>
      </c>
      <c r="M105" s="42">
        <v>1.7</v>
      </c>
      <c r="N105" s="42">
        <v>1.7</v>
      </c>
      <c r="O105" s="42">
        <v>1.7</v>
      </c>
      <c r="P105" s="42">
        <v>1.7</v>
      </c>
      <c r="Q105" s="42" t="s">
        <v>130</v>
      </c>
      <c r="R105" s="34" t="s">
        <v>100</v>
      </c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 t="s">
        <v>335</v>
      </c>
      <c r="AI105" s="52" t="s">
        <v>1460</v>
      </c>
      <c r="AJ105" s="40">
        <v>1905</v>
      </c>
      <c r="AK105" s="17" t="s">
        <v>1594</v>
      </c>
      <c r="AL105" s="17" t="s">
        <v>367</v>
      </c>
      <c r="AM105" s="42"/>
      <c r="AN105" s="42"/>
      <c r="AO105" s="42"/>
      <c r="AP105" s="41">
        <v>25</v>
      </c>
      <c r="AQ105" s="41">
        <v>100</v>
      </c>
      <c r="AR105" s="42" t="s">
        <v>130</v>
      </c>
      <c r="AS105" s="42" t="s">
        <v>334</v>
      </c>
      <c r="AT105" s="42">
        <v>100</v>
      </c>
      <c r="AU105" s="42">
        <v>100</v>
      </c>
      <c r="AV105" s="42">
        <v>100</v>
      </c>
      <c r="AW105" s="42">
        <v>100</v>
      </c>
      <c r="AX105" s="43">
        <v>0</v>
      </c>
      <c r="AY105" s="43">
        <v>0</v>
      </c>
      <c r="AZ105" s="43">
        <v>0</v>
      </c>
      <c r="BA105" s="43">
        <v>0</v>
      </c>
      <c r="BB105" s="43">
        <v>0</v>
      </c>
      <c r="BC105" s="43">
        <v>0</v>
      </c>
      <c r="BD105" s="43">
        <v>0</v>
      </c>
      <c r="BE105" s="43">
        <v>0</v>
      </c>
      <c r="BF105" s="43">
        <v>0</v>
      </c>
      <c r="BG105" s="43">
        <v>0</v>
      </c>
      <c r="BH105" s="43">
        <v>0</v>
      </c>
      <c r="BI105" s="43">
        <v>0</v>
      </c>
      <c r="BJ105" s="43">
        <v>0</v>
      </c>
      <c r="BK105" s="43">
        <v>0</v>
      </c>
      <c r="BL105" s="43">
        <v>189623510</v>
      </c>
      <c r="BM105" s="43">
        <v>0</v>
      </c>
      <c r="BN105" s="44">
        <v>189623510</v>
      </c>
      <c r="BO105" s="43">
        <v>0</v>
      </c>
      <c r="BP105" s="43">
        <v>0</v>
      </c>
      <c r="BQ105" s="43">
        <v>0</v>
      </c>
      <c r="BR105" s="43">
        <v>0</v>
      </c>
      <c r="BS105" s="43">
        <v>0</v>
      </c>
      <c r="BT105" s="43">
        <v>0</v>
      </c>
      <c r="BU105" s="43">
        <v>0</v>
      </c>
      <c r="BV105" s="43">
        <v>0</v>
      </c>
      <c r="BW105" s="43">
        <v>0</v>
      </c>
      <c r="BX105" s="43">
        <v>0</v>
      </c>
      <c r="BY105" s="43">
        <v>0</v>
      </c>
      <c r="BZ105" s="43">
        <v>0</v>
      </c>
      <c r="CA105" s="43">
        <v>0</v>
      </c>
      <c r="CB105" s="43">
        <v>194675080.3064</v>
      </c>
      <c r="CC105" s="43">
        <v>0</v>
      </c>
      <c r="CD105" s="44">
        <v>194675080.3064</v>
      </c>
      <c r="CE105" s="43">
        <v>0</v>
      </c>
      <c r="CF105" s="43">
        <v>0</v>
      </c>
      <c r="CG105" s="43">
        <v>0</v>
      </c>
      <c r="CH105" s="43">
        <v>0</v>
      </c>
      <c r="CI105" s="43">
        <v>0</v>
      </c>
      <c r="CJ105" s="43">
        <v>0</v>
      </c>
      <c r="CK105" s="43">
        <v>0</v>
      </c>
      <c r="CL105" s="43">
        <v>0</v>
      </c>
      <c r="CM105" s="43">
        <v>0</v>
      </c>
      <c r="CN105" s="43">
        <v>0</v>
      </c>
      <c r="CO105" s="43">
        <v>0</v>
      </c>
      <c r="CP105" s="43">
        <v>0</v>
      </c>
      <c r="CQ105" s="43">
        <v>0</v>
      </c>
      <c r="CR105" s="43">
        <v>203752000.60076621</v>
      </c>
      <c r="CS105" s="43">
        <v>0</v>
      </c>
      <c r="CT105" s="44">
        <v>203752000.60076621</v>
      </c>
      <c r="CU105" s="43">
        <v>0</v>
      </c>
      <c r="CV105" s="43">
        <v>0</v>
      </c>
      <c r="CW105" s="43">
        <v>0</v>
      </c>
      <c r="CX105" s="43">
        <v>0</v>
      </c>
      <c r="CY105" s="43">
        <v>0</v>
      </c>
      <c r="CZ105" s="43">
        <v>0</v>
      </c>
      <c r="DA105" s="43">
        <v>0</v>
      </c>
      <c r="DB105" s="43">
        <v>0</v>
      </c>
      <c r="DC105" s="43">
        <v>0</v>
      </c>
      <c r="DD105" s="43">
        <v>0</v>
      </c>
      <c r="DE105" s="43">
        <v>0</v>
      </c>
      <c r="DF105" s="43">
        <v>0</v>
      </c>
      <c r="DG105" s="43">
        <v>0</v>
      </c>
      <c r="DH105" s="43">
        <v>212312844.65800801</v>
      </c>
      <c r="DI105" s="43">
        <v>0</v>
      </c>
      <c r="DJ105" s="44">
        <v>212312844.65800801</v>
      </c>
      <c r="DK105" s="45">
        <f t="shared" si="2"/>
        <v>800363435.56517422</v>
      </c>
    </row>
    <row r="106" spans="1:115" s="2" customFormat="1" ht="180" x14ac:dyDescent="0.25">
      <c r="A106" s="1"/>
      <c r="B106" s="40" t="s">
        <v>334</v>
      </c>
      <c r="C106" s="41" t="s">
        <v>1445</v>
      </c>
      <c r="D106" s="30" t="s">
        <v>1448</v>
      </c>
      <c r="E106" s="30" t="s">
        <v>335</v>
      </c>
      <c r="F106" s="30" t="s">
        <v>1439</v>
      </c>
      <c r="G106" s="30" t="s">
        <v>2304</v>
      </c>
      <c r="H106" s="41" t="s">
        <v>368</v>
      </c>
      <c r="I106" s="41">
        <v>173.4</v>
      </c>
      <c r="J106" s="41" t="s">
        <v>1322</v>
      </c>
      <c r="K106" s="41">
        <v>2019</v>
      </c>
      <c r="L106" s="41">
        <v>173.4</v>
      </c>
      <c r="M106" s="42">
        <v>173.4</v>
      </c>
      <c r="N106" s="42">
        <v>173.4</v>
      </c>
      <c r="O106" s="42">
        <v>173.4</v>
      </c>
      <c r="P106" s="42">
        <v>173.4</v>
      </c>
      <c r="Q106" s="42" t="s">
        <v>130</v>
      </c>
      <c r="R106" s="34" t="s">
        <v>100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 t="s">
        <v>335</v>
      </c>
      <c r="AI106" s="52" t="s">
        <v>1460</v>
      </c>
      <c r="AJ106" s="40">
        <v>1905</v>
      </c>
      <c r="AK106" s="17" t="s">
        <v>1595</v>
      </c>
      <c r="AL106" s="17" t="s">
        <v>369</v>
      </c>
      <c r="AM106" s="42"/>
      <c r="AN106" s="42"/>
      <c r="AO106" s="42"/>
      <c r="AP106" s="41">
        <v>29</v>
      </c>
      <c r="AQ106" s="41">
        <v>100</v>
      </c>
      <c r="AR106" s="42" t="s">
        <v>132</v>
      </c>
      <c r="AS106" s="42" t="s">
        <v>334</v>
      </c>
      <c r="AT106" s="42">
        <v>22</v>
      </c>
      <c r="AU106" s="42">
        <v>25</v>
      </c>
      <c r="AV106" s="42">
        <v>25</v>
      </c>
      <c r="AW106" s="42">
        <v>28</v>
      </c>
      <c r="AX106" s="43">
        <v>0</v>
      </c>
      <c r="AY106" s="43">
        <v>0</v>
      </c>
      <c r="AZ106" s="43">
        <v>0</v>
      </c>
      <c r="BA106" s="43">
        <v>0</v>
      </c>
      <c r="BB106" s="43">
        <v>0</v>
      </c>
      <c r="BC106" s="43">
        <v>0</v>
      </c>
      <c r="BD106" s="43">
        <v>0</v>
      </c>
      <c r="BE106" s="43">
        <v>0</v>
      </c>
      <c r="BF106" s="43">
        <v>0</v>
      </c>
      <c r="BG106" s="43">
        <v>0</v>
      </c>
      <c r="BH106" s="43">
        <v>0</v>
      </c>
      <c r="BI106" s="43">
        <v>0</v>
      </c>
      <c r="BJ106" s="43">
        <v>0</v>
      </c>
      <c r="BK106" s="43">
        <v>0</v>
      </c>
      <c r="BL106" s="43">
        <v>21120000</v>
      </c>
      <c r="BM106" s="43">
        <v>0</v>
      </c>
      <c r="BN106" s="44">
        <v>21120000</v>
      </c>
      <c r="BO106" s="43">
        <v>0</v>
      </c>
      <c r="BP106" s="43">
        <v>0</v>
      </c>
      <c r="BQ106" s="43">
        <v>0</v>
      </c>
      <c r="BR106" s="43">
        <v>0</v>
      </c>
      <c r="BS106" s="43">
        <v>0</v>
      </c>
      <c r="BT106" s="43">
        <v>0</v>
      </c>
      <c r="BU106" s="43">
        <v>0</v>
      </c>
      <c r="BV106" s="43">
        <v>0</v>
      </c>
      <c r="BW106" s="43">
        <v>0</v>
      </c>
      <c r="BX106" s="43">
        <v>0</v>
      </c>
      <c r="BY106" s="43">
        <v>0</v>
      </c>
      <c r="BZ106" s="43">
        <v>0</v>
      </c>
      <c r="CA106" s="43">
        <v>0</v>
      </c>
      <c r="CB106" s="43">
        <v>21682636.800000001</v>
      </c>
      <c r="CC106" s="43">
        <v>0</v>
      </c>
      <c r="CD106" s="44">
        <v>21682636.800000001</v>
      </c>
      <c r="CE106" s="43">
        <v>0</v>
      </c>
      <c r="CF106" s="43">
        <v>0</v>
      </c>
      <c r="CG106" s="43">
        <v>0</v>
      </c>
      <c r="CH106" s="43">
        <v>0</v>
      </c>
      <c r="CI106" s="43">
        <v>0</v>
      </c>
      <c r="CJ106" s="43">
        <v>0</v>
      </c>
      <c r="CK106" s="43">
        <v>0</v>
      </c>
      <c r="CL106" s="43">
        <v>0</v>
      </c>
      <c r="CM106" s="43">
        <v>0</v>
      </c>
      <c r="CN106" s="43">
        <v>0</v>
      </c>
      <c r="CO106" s="43">
        <v>0</v>
      </c>
      <c r="CP106" s="43">
        <v>0</v>
      </c>
      <c r="CQ106" s="43">
        <v>0</v>
      </c>
      <c r="CR106" s="43">
        <v>22693611.423436802</v>
      </c>
      <c r="CS106" s="43">
        <v>0</v>
      </c>
      <c r="CT106" s="44">
        <v>22693611.423436802</v>
      </c>
      <c r="CU106" s="43">
        <v>0</v>
      </c>
      <c r="CV106" s="43">
        <v>0</v>
      </c>
      <c r="CW106" s="43">
        <v>0</v>
      </c>
      <c r="CX106" s="43">
        <v>0</v>
      </c>
      <c r="CY106" s="43">
        <v>0</v>
      </c>
      <c r="CZ106" s="43">
        <v>0</v>
      </c>
      <c r="DA106" s="43">
        <v>0</v>
      </c>
      <c r="DB106" s="43">
        <v>0</v>
      </c>
      <c r="DC106" s="43">
        <v>0</v>
      </c>
      <c r="DD106" s="43">
        <v>0</v>
      </c>
      <c r="DE106" s="43">
        <v>0</v>
      </c>
      <c r="DF106" s="43">
        <v>0</v>
      </c>
      <c r="DG106" s="43">
        <v>0</v>
      </c>
      <c r="DH106" s="43">
        <v>23647106.201003924</v>
      </c>
      <c r="DI106" s="43">
        <v>0</v>
      </c>
      <c r="DJ106" s="44">
        <v>23647106.201003924</v>
      </c>
      <c r="DK106" s="45">
        <f t="shared" si="2"/>
        <v>89143354.424440727</v>
      </c>
    </row>
    <row r="107" spans="1:115" s="2" customFormat="1" ht="180" x14ac:dyDescent="0.25">
      <c r="A107" s="1"/>
      <c r="B107" s="40" t="s">
        <v>334</v>
      </c>
      <c r="C107" s="41" t="s">
        <v>1445</v>
      </c>
      <c r="D107" s="30" t="s">
        <v>1448</v>
      </c>
      <c r="E107" s="30" t="s">
        <v>335</v>
      </c>
      <c r="F107" s="30" t="s">
        <v>1439</v>
      </c>
      <c r="G107" s="30" t="s">
        <v>2304</v>
      </c>
      <c r="H107" s="41" t="s">
        <v>368</v>
      </c>
      <c r="I107" s="41">
        <v>173.4</v>
      </c>
      <c r="J107" s="41" t="s">
        <v>1322</v>
      </c>
      <c r="K107" s="41">
        <v>2019</v>
      </c>
      <c r="L107" s="41">
        <v>173.4</v>
      </c>
      <c r="M107" s="42">
        <v>173.4</v>
      </c>
      <c r="N107" s="42">
        <v>173.4</v>
      </c>
      <c r="O107" s="42">
        <v>173.4</v>
      </c>
      <c r="P107" s="42">
        <v>173.4</v>
      </c>
      <c r="Q107" s="42" t="s">
        <v>130</v>
      </c>
      <c r="R107" s="34" t="s">
        <v>100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 t="s">
        <v>335</v>
      </c>
      <c r="AI107" s="52" t="s">
        <v>1460</v>
      </c>
      <c r="AJ107" s="40">
        <v>1905</v>
      </c>
      <c r="AK107" s="17" t="s">
        <v>1596</v>
      </c>
      <c r="AL107" s="17" t="s">
        <v>370</v>
      </c>
      <c r="AM107" s="42"/>
      <c r="AN107" s="42"/>
      <c r="AO107" s="42"/>
      <c r="AP107" s="41">
        <v>37</v>
      </c>
      <c r="AQ107" s="41">
        <v>37</v>
      </c>
      <c r="AR107" s="42" t="s">
        <v>130</v>
      </c>
      <c r="AS107" s="42" t="s">
        <v>334</v>
      </c>
      <c r="AT107" s="42">
        <v>37</v>
      </c>
      <c r="AU107" s="42">
        <v>37</v>
      </c>
      <c r="AV107" s="42">
        <v>37</v>
      </c>
      <c r="AW107" s="42">
        <v>37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10560000</v>
      </c>
      <c r="BM107" s="43">
        <v>0</v>
      </c>
      <c r="BN107" s="44">
        <v>10560000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10841318.4</v>
      </c>
      <c r="CC107" s="43">
        <v>0</v>
      </c>
      <c r="CD107" s="44">
        <v>10841318.4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11346805.711718401</v>
      </c>
      <c r="CS107" s="43">
        <v>0</v>
      </c>
      <c r="CT107" s="44">
        <v>11346805.711718401</v>
      </c>
      <c r="CU107" s="43">
        <v>0</v>
      </c>
      <c r="CV107" s="43">
        <v>0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11823553.100501962</v>
      </c>
      <c r="DI107" s="43">
        <v>0</v>
      </c>
      <c r="DJ107" s="44">
        <v>11823553.100501962</v>
      </c>
      <c r="DK107" s="45">
        <f t="shared" si="2"/>
        <v>44571677.212220363</v>
      </c>
    </row>
    <row r="108" spans="1:115" s="2" customFormat="1" ht="180" x14ac:dyDescent="0.25">
      <c r="A108" s="1"/>
      <c r="B108" s="40" t="s">
        <v>334</v>
      </c>
      <c r="C108" s="41" t="s">
        <v>1445</v>
      </c>
      <c r="D108" s="30" t="s">
        <v>1448</v>
      </c>
      <c r="E108" s="30" t="s">
        <v>335</v>
      </c>
      <c r="F108" s="30" t="s">
        <v>1439</v>
      </c>
      <c r="G108" s="30" t="s">
        <v>2304</v>
      </c>
      <c r="H108" s="41" t="s">
        <v>368</v>
      </c>
      <c r="I108" s="41">
        <v>173.4</v>
      </c>
      <c r="J108" s="41" t="s">
        <v>1322</v>
      </c>
      <c r="K108" s="41">
        <v>2019</v>
      </c>
      <c r="L108" s="41">
        <v>173.4</v>
      </c>
      <c r="M108" s="42">
        <v>173.4</v>
      </c>
      <c r="N108" s="42">
        <v>173.4</v>
      </c>
      <c r="O108" s="42">
        <v>173.4</v>
      </c>
      <c r="P108" s="42">
        <v>173.4</v>
      </c>
      <c r="Q108" s="42" t="s">
        <v>130</v>
      </c>
      <c r="R108" s="34" t="s">
        <v>100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 t="s">
        <v>335</v>
      </c>
      <c r="AI108" s="52" t="s">
        <v>1460</v>
      </c>
      <c r="AJ108" s="40">
        <v>1905</v>
      </c>
      <c r="AK108" s="17" t="s">
        <v>1597</v>
      </c>
      <c r="AL108" s="17" t="s">
        <v>371</v>
      </c>
      <c r="AM108" s="42"/>
      <c r="AN108" s="42"/>
      <c r="AO108" s="42"/>
      <c r="AP108" s="41">
        <v>11</v>
      </c>
      <c r="AQ108" s="41">
        <v>48</v>
      </c>
      <c r="AR108" s="42" t="s">
        <v>132</v>
      </c>
      <c r="AS108" s="42" t="s">
        <v>334</v>
      </c>
      <c r="AT108" s="42">
        <v>11</v>
      </c>
      <c r="AU108" s="42">
        <v>12</v>
      </c>
      <c r="AV108" s="42">
        <v>12</v>
      </c>
      <c r="AW108" s="42">
        <v>13</v>
      </c>
      <c r="AX108" s="43">
        <v>0</v>
      </c>
      <c r="AY108" s="43">
        <v>0</v>
      </c>
      <c r="AZ108" s="43">
        <v>0</v>
      </c>
      <c r="BA108" s="43">
        <v>0</v>
      </c>
      <c r="BB108" s="43">
        <v>0</v>
      </c>
      <c r="BC108" s="43">
        <v>0</v>
      </c>
      <c r="BD108" s="43">
        <v>0</v>
      </c>
      <c r="BE108" s="43">
        <v>0</v>
      </c>
      <c r="BF108" s="43">
        <v>0</v>
      </c>
      <c r="BG108" s="43">
        <v>0</v>
      </c>
      <c r="BH108" s="43">
        <v>0</v>
      </c>
      <c r="BI108" s="43">
        <v>0</v>
      </c>
      <c r="BJ108" s="43">
        <v>0</v>
      </c>
      <c r="BK108" s="43">
        <v>0</v>
      </c>
      <c r="BL108" s="43">
        <v>10560000</v>
      </c>
      <c r="BM108" s="43">
        <v>0</v>
      </c>
      <c r="BN108" s="44">
        <v>10560000</v>
      </c>
      <c r="BO108" s="43">
        <v>0</v>
      </c>
      <c r="BP108" s="43">
        <v>0</v>
      </c>
      <c r="BQ108" s="43">
        <v>0</v>
      </c>
      <c r="BR108" s="43">
        <v>0</v>
      </c>
      <c r="BS108" s="43">
        <v>0</v>
      </c>
      <c r="BT108" s="43">
        <v>0</v>
      </c>
      <c r="BU108" s="43">
        <v>0</v>
      </c>
      <c r="BV108" s="43">
        <v>0</v>
      </c>
      <c r="BW108" s="43">
        <v>0</v>
      </c>
      <c r="BX108" s="43">
        <v>0</v>
      </c>
      <c r="BY108" s="43">
        <v>0</v>
      </c>
      <c r="BZ108" s="43">
        <v>0</v>
      </c>
      <c r="CA108" s="43">
        <v>0</v>
      </c>
      <c r="CB108" s="43">
        <v>10841318.4</v>
      </c>
      <c r="CC108" s="43">
        <v>0</v>
      </c>
      <c r="CD108" s="44">
        <v>10841318.4</v>
      </c>
      <c r="CE108" s="43">
        <v>0</v>
      </c>
      <c r="CF108" s="43">
        <v>0</v>
      </c>
      <c r="CG108" s="43">
        <v>0</v>
      </c>
      <c r="CH108" s="43">
        <v>0</v>
      </c>
      <c r="CI108" s="43">
        <v>0</v>
      </c>
      <c r="CJ108" s="43">
        <v>0</v>
      </c>
      <c r="CK108" s="43">
        <v>0</v>
      </c>
      <c r="CL108" s="43">
        <v>0</v>
      </c>
      <c r="CM108" s="43">
        <v>0</v>
      </c>
      <c r="CN108" s="43">
        <v>0</v>
      </c>
      <c r="CO108" s="43">
        <v>0</v>
      </c>
      <c r="CP108" s="43">
        <v>0</v>
      </c>
      <c r="CQ108" s="43">
        <v>0</v>
      </c>
      <c r="CR108" s="43">
        <v>11346805.711718401</v>
      </c>
      <c r="CS108" s="43">
        <v>0</v>
      </c>
      <c r="CT108" s="44">
        <v>11346805.711718401</v>
      </c>
      <c r="CU108" s="43">
        <v>0</v>
      </c>
      <c r="CV108" s="43">
        <v>0</v>
      </c>
      <c r="CW108" s="43">
        <v>0</v>
      </c>
      <c r="CX108" s="43">
        <v>0</v>
      </c>
      <c r="CY108" s="43">
        <v>0</v>
      </c>
      <c r="CZ108" s="43">
        <v>0</v>
      </c>
      <c r="DA108" s="43">
        <v>0</v>
      </c>
      <c r="DB108" s="43">
        <v>0</v>
      </c>
      <c r="DC108" s="43">
        <v>0</v>
      </c>
      <c r="DD108" s="43">
        <v>0</v>
      </c>
      <c r="DE108" s="43">
        <v>0</v>
      </c>
      <c r="DF108" s="43">
        <v>0</v>
      </c>
      <c r="DG108" s="43">
        <v>0</v>
      </c>
      <c r="DH108" s="43">
        <v>11823553.100501962</v>
      </c>
      <c r="DI108" s="43">
        <v>0</v>
      </c>
      <c r="DJ108" s="44">
        <v>11823553.100501962</v>
      </c>
      <c r="DK108" s="45">
        <f t="shared" si="2"/>
        <v>44571677.212220363</v>
      </c>
    </row>
    <row r="109" spans="1:115" s="2" customFormat="1" ht="180" x14ac:dyDescent="0.25">
      <c r="A109" s="1"/>
      <c r="B109" s="40" t="s">
        <v>334</v>
      </c>
      <c r="C109" s="41" t="s">
        <v>1445</v>
      </c>
      <c r="D109" s="30" t="s">
        <v>1448</v>
      </c>
      <c r="E109" s="30" t="s">
        <v>335</v>
      </c>
      <c r="F109" s="30" t="s">
        <v>1439</v>
      </c>
      <c r="G109" s="30" t="s">
        <v>2304</v>
      </c>
      <c r="H109" s="41" t="s">
        <v>368</v>
      </c>
      <c r="I109" s="41">
        <v>173.4</v>
      </c>
      <c r="J109" s="41" t="s">
        <v>1322</v>
      </c>
      <c r="K109" s="41">
        <v>2019</v>
      </c>
      <c r="L109" s="41">
        <v>173.4</v>
      </c>
      <c r="M109" s="42">
        <v>173.4</v>
      </c>
      <c r="N109" s="42">
        <v>173.4</v>
      </c>
      <c r="O109" s="42">
        <v>173.4</v>
      </c>
      <c r="P109" s="42">
        <v>173.4</v>
      </c>
      <c r="Q109" s="42" t="s">
        <v>130</v>
      </c>
      <c r="R109" s="34" t="s">
        <v>100</v>
      </c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 t="s">
        <v>335</v>
      </c>
      <c r="AI109" s="52" t="s">
        <v>1460</v>
      </c>
      <c r="AJ109" s="40">
        <v>1905</v>
      </c>
      <c r="AK109" s="17" t="s">
        <v>1598</v>
      </c>
      <c r="AL109" s="17" t="s">
        <v>372</v>
      </c>
      <c r="AM109" s="42"/>
      <c r="AN109" s="42"/>
      <c r="AO109" s="42"/>
      <c r="AP109" s="41">
        <v>1</v>
      </c>
      <c r="AQ109" s="41">
        <v>3</v>
      </c>
      <c r="AR109" s="42" t="s">
        <v>132</v>
      </c>
      <c r="AS109" s="42" t="s">
        <v>334</v>
      </c>
      <c r="AT109" s="42">
        <v>0</v>
      </c>
      <c r="AU109" s="42">
        <v>1</v>
      </c>
      <c r="AV109" s="42">
        <v>1</v>
      </c>
      <c r="AW109" s="42">
        <v>1</v>
      </c>
      <c r="AX109" s="43">
        <v>0</v>
      </c>
      <c r="AY109" s="43">
        <v>0</v>
      </c>
      <c r="AZ109" s="43">
        <v>0</v>
      </c>
      <c r="BA109" s="43">
        <v>0</v>
      </c>
      <c r="BB109" s="43">
        <v>0</v>
      </c>
      <c r="BC109" s="43">
        <v>0</v>
      </c>
      <c r="BD109" s="43">
        <v>0</v>
      </c>
      <c r="BE109" s="43">
        <v>0</v>
      </c>
      <c r="BF109" s="43">
        <v>0</v>
      </c>
      <c r="BG109" s="43">
        <v>0</v>
      </c>
      <c r="BH109" s="43">
        <v>0</v>
      </c>
      <c r="BI109" s="43">
        <v>0</v>
      </c>
      <c r="BJ109" s="43">
        <v>0</v>
      </c>
      <c r="BK109" s="43">
        <v>0</v>
      </c>
      <c r="BL109" s="43">
        <v>45497832</v>
      </c>
      <c r="BM109" s="43">
        <v>0</v>
      </c>
      <c r="BN109" s="44">
        <v>45497832</v>
      </c>
      <c r="BO109" s="43">
        <v>0</v>
      </c>
      <c r="BP109" s="43">
        <v>0</v>
      </c>
      <c r="BQ109" s="43">
        <v>0</v>
      </c>
      <c r="BR109" s="43">
        <v>0</v>
      </c>
      <c r="BS109" s="43">
        <v>0</v>
      </c>
      <c r="BT109" s="43">
        <v>0</v>
      </c>
      <c r="BU109" s="43">
        <v>0</v>
      </c>
      <c r="BV109" s="43">
        <v>0</v>
      </c>
      <c r="BW109" s="43">
        <v>0</v>
      </c>
      <c r="BX109" s="43">
        <v>0</v>
      </c>
      <c r="BY109" s="43">
        <v>0</v>
      </c>
      <c r="BZ109" s="43">
        <v>0</v>
      </c>
      <c r="CA109" s="43">
        <v>0</v>
      </c>
      <c r="CB109" s="43">
        <v>46709894.244479999</v>
      </c>
      <c r="CC109" s="43">
        <v>0</v>
      </c>
      <c r="CD109" s="44">
        <v>46709894.244479999</v>
      </c>
      <c r="CE109" s="43">
        <v>0</v>
      </c>
      <c r="CF109" s="43">
        <v>0</v>
      </c>
      <c r="CG109" s="43">
        <v>0</v>
      </c>
      <c r="CH109" s="43">
        <v>0</v>
      </c>
      <c r="CI109" s="43">
        <v>0</v>
      </c>
      <c r="CJ109" s="43">
        <v>0</v>
      </c>
      <c r="CK109" s="43">
        <v>0</v>
      </c>
      <c r="CL109" s="43">
        <v>0</v>
      </c>
      <c r="CM109" s="43">
        <v>0</v>
      </c>
      <c r="CN109" s="43">
        <v>0</v>
      </c>
      <c r="CO109" s="43">
        <v>0</v>
      </c>
      <c r="CP109" s="43">
        <v>0</v>
      </c>
      <c r="CQ109" s="43">
        <v>0</v>
      </c>
      <c r="CR109" s="43">
        <v>48887789.773523122</v>
      </c>
      <c r="CS109" s="43">
        <v>0</v>
      </c>
      <c r="CT109" s="44">
        <v>48887789.773523122</v>
      </c>
      <c r="CU109" s="43">
        <v>0</v>
      </c>
      <c r="CV109" s="43">
        <v>0</v>
      </c>
      <c r="CW109" s="43">
        <v>0</v>
      </c>
      <c r="CX109" s="43">
        <v>0</v>
      </c>
      <c r="CY109" s="43">
        <v>0</v>
      </c>
      <c r="CZ109" s="43">
        <v>0</v>
      </c>
      <c r="DA109" s="43">
        <v>0</v>
      </c>
      <c r="DB109" s="43">
        <v>0</v>
      </c>
      <c r="DC109" s="43">
        <v>0</v>
      </c>
      <c r="DD109" s="43">
        <v>0</v>
      </c>
      <c r="DE109" s="43">
        <v>0</v>
      </c>
      <c r="DF109" s="43">
        <v>0</v>
      </c>
      <c r="DG109" s="43">
        <v>0</v>
      </c>
      <c r="DH109" s="43">
        <v>50941859.148647472</v>
      </c>
      <c r="DI109" s="43">
        <v>0</v>
      </c>
      <c r="DJ109" s="44">
        <v>50941859.148647472</v>
      </c>
      <c r="DK109" s="45">
        <f t="shared" si="2"/>
        <v>192037375.16665059</v>
      </c>
    </row>
    <row r="110" spans="1:115" s="2" customFormat="1" ht="105" x14ac:dyDescent="0.25">
      <c r="A110" s="1"/>
      <c r="B110" s="40" t="s">
        <v>334</v>
      </c>
      <c r="C110" s="41" t="s">
        <v>1445</v>
      </c>
      <c r="D110" s="30" t="s">
        <v>1448</v>
      </c>
      <c r="E110" s="30" t="s">
        <v>335</v>
      </c>
      <c r="F110" s="30" t="s">
        <v>1439</v>
      </c>
      <c r="G110" s="30" t="s">
        <v>2305</v>
      </c>
      <c r="H110" s="41" t="s">
        <v>373</v>
      </c>
      <c r="I110" s="41">
        <v>20</v>
      </c>
      <c r="J110" s="41" t="s">
        <v>1323</v>
      </c>
      <c r="K110" s="41">
        <v>2019</v>
      </c>
      <c r="L110" s="41">
        <v>30</v>
      </c>
      <c r="M110" s="42">
        <v>20</v>
      </c>
      <c r="N110" s="42">
        <v>20</v>
      </c>
      <c r="O110" s="42">
        <v>25</v>
      </c>
      <c r="P110" s="42">
        <v>30</v>
      </c>
      <c r="Q110" s="42" t="s">
        <v>132</v>
      </c>
      <c r="R110" s="34" t="s">
        <v>100</v>
      </c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 t="s">
        <v>335</v>
      </c>
      <c r="AI110" s="52" t="s">
        <v>1460</v>
      </c>
      <c r="AJ110" s="40">
        <v>1905</v>
      </c>
      <c r="AK110" s="17" t="s">
        <v>1599</v>
      </c>
      <c r="AL110" s="17" t="s">
        <v>374</v>
      </c>
      <c r="AM110" s="42"/>
      <c r="AN110" s="42"/>
      <c r="AO110" s="42"/>
      <c r="AP110" s="41">
        <v>29</v>
      </c>
      <c r="AQ110" s="41">
        <v>100</v>
      </c>
      <c r="AR110" s="42" t="s">
        <v>132</v>
      </c>
      <c r="AS110" s="42" t="s">
        <v>334</v>
      </c>
      <c r="AT110" s="42">
        <v>22</v>
      </c>
      <c r="AU110" s="42">
        <v>25</v>
      </c>
      <c r="AV110" s="42">
        <v>25</v>
      </c>
      <c r="AW110" s="42">
        <v>28</v>
      </c>
      <c r="AX110" s="43">
        <v>0</v>
      </c>
      <c r="AY110" s="43">
        <v>0</v>
      </c>
      <c r="AZ110" s="43">
        <v>0</v>
      </c>
      <c r="BA110" s="43">
        <v>0</v>
      </c>
      <c r="BB110" s="43">
        <v>0</v>
      </c>
      <c r="BC110" s="43">
        <v>0</v>
      </c>
      <c r="BD110" s="43">
        <v>0</v>
      </c>
      <c r="BE110" s="43">
        <v>0</v>
      </c>
      <c r="BF110" s="43">
        <v>0</v>
      </c>
      <c r="BG110" s="43">
        <v>0</v>
      </c>
      <c r="BH110" s="43">
        <v>0</v>
      </c>
      <c r="BI110" s="43">
        <v>0</v>
      </c>
      <c r="BJ110" s="43">
        <v>0</v>
      </c>
      <c r="BK110" s="43">
        <v>0</v>
      </c>
      <c r="BL110" s="43">
        <v>36950000</v>
      </c>
      <c r="BM110" s="43">
        <v>0</v>
      </c>
      <c r="BN110" s="44">
        <v>36950000</v>
      </c>
      <c r="BO110" s="43">
        <v>0</v>
      </c>
      <c r="BP110" s="43">
        <v>0</v>
      </c>
      <c r="BQ110" s="43">
        <v>0</v>
      </c>
      <c r="BR110" s="43">
        <v>0</v>
      </c>
      <c r="BS110" s="43">
        <v>0</v>
      </c>
      <c r="BT110" s="43">
        <v>0</v>
      </c>
      <c r="BU110" s="43">
        <v>0</v>
      </c>
      <c r="BV110" s="43">
        <v>0</v>
      </c>
      <c r="BW110" s="43">
        <v>0</v>
      </c>
      <c r="BX110" s="43">
        <v>0</v>
      </c>
      <c r="BY110" s="43">
        <v>0</v>
      </c>
      <c r="BZ110" s="43">
        <v>0</v>
      </c>
      <c r="CA110" s="43">
        <v>0</v>
      </c>
      <c r="CB110" s="43">
        <v>37934348</v>
      </c>
      <c r="CC110" s="43">
        <v>0</v>
      </c>
      <c r="CD110" s="44">
        <v>37934348</v>
      </c>
      <c r="CE110" s="43">
        <v>0</v>
      </c>
      <c r="CF110" s="43">
        <v>0</v>
      </c>
      <c r="CG110" s="43">
        <v>0</v>
      </c>
      <c r="CH110" s="43">
        <v>0</v>
      </c>
      <c r="CI110" s="43">
        <v>0</v>
      </c>
      <c r="CJ110" s="43">
        <v>0</v>
      </c>
      <c r="CK110" s="43">
        <v>0</v>
      </c>
      <c r="CL110" s="43">
        <v>0</v>
      </c>
      <c r="CM110" s="43">
        <v>0</v>
      </c>
      <c r="CN110" s="43">
        <v>0</v>
      </c>
      <c r="CO110" s="43">
        <v>0</v>
      </c>
      <c r="CP110" s="43">
        <v>0</v>
      </c>
      <c r="CQ110" s="43">
        <v>0</v>
      </c>
      <c r="CR110" s="43">
        <v>39703074.909847997</v>
      </c>
      <c r="CS110" s="43">
        <v>0</v>
      </c>
      <c r="CT110" s="44">
        <v>39703074.909847997</v>
      </c>
      <c r="CU110" s="43">
        <v>0</v>
      </c>
      <c r="CV110" s="43">
        <v>0</v>
      </c>
      <c r="CW110" s="43">
        <v>0</v>
      </c>
      <c r="CX110" s="43">
        <v>0</v>
      </c>
      <c r="CY110" s="43">
        <v>0</v>
      </c>
      <c r="CZ110" s="43">
        <v>0</v>
      </c>
      <c r="DA110" s="43">
        <v>0</v>
      </c>
      <c r="DB110" s="43">
        <v>0</v>
      </c>
      <c r="DC110" s="43">
        <v>0</v>
      </c>
      <c r="DD110" s="43">
        <v>0</v>
      </c>
      <c r="DE110" s="43">
        <v>0</v>
      </c>
      <c r="DF110" s="43">
        <v>0</v>
      </c>
      <c r="DG110" s="43">
        <v>0</v>
      </c>
      <c r="DH110" s="43">
        <v>41371239.305260174</v>
      </c>
      <c r="DI110" s="43">
        <v>0</v>
      </c>
      <c r="DJ110" s="44">
        <v>41371239.305260174</v>
      </c>
      <c r="DK110" s="45">
        <f t="shared" si="2"/>
        <v>155958662.21510819</v>
      </c>
    </row>
    <row r="111" spans="1:115" s="2" customFormat="1" ht="105" x14ac:dyDescent="0.25">
      <c r="A111" s="1"/>
      <c r="B111" s="40" t="s">
        <v>334</v>
      </c>
      <c r="C111" s="41" t="s">
        <v>1445</v>
      </c>
      <c r="D111" s="30" t="s">
        <v>1448</v>
      </c>
      <c r="E111" s="30" t="s">
        <v>335</v>
      </c>
      <c r="F111" s="30" t="s">
        <v>1439</v>
      </c>
      <c r="G111" s="30" t="s">
        <v>2305</v>
      </c>
      <c r="H111" s="41" t="s">
        <v>373</v>
      </c>
      <c r="I111" s="41">
        <v>20</v>
      </c>
      <c r="J111" s="41" t="s">
        <v>1323</v>
      </c>
      <c r="K111" s="41">
        <v>2019</v>
      </c>
      <c r="L111" s="41">
        <v>30</v>
      </c>
      <c r="M111" s="42">
        <v>20</v>
      </c>
      <c r="N111" s="42">
        <v>20</v>
      </c>
      <c r="O111" s="42">
        <v>25</v>
      </c>
      <c r="P111" s="42">
        <v>30</v>
      </c>
      <c r="Q111" s="42" t="s">
        <v>132</v>
      </c>
      <c r="R111" s="34" t="s">
        <v>100</v>
      </c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 t="s">
        <v>335</v>
      </c>
      <c r="AI111" s="52" t="s">
        <v>1460</v>
      </c>
      <c r="AJ111" s="40">
        <v>1905</v>
      </c>
      <c r="AK111" s="17" t="s">
        <v>1600</v>
      </c>
      <c r="AL111" s="17" t="s">
        <v>375</v>
      </c>
      <c r="AM111" s="42"/>
      <c r="AN111" s="42"/>
      <c r="AO111" s="42"/>
      <c r="AP111" s="41" t="s">
        <v>1298</v>
      </c>
      <c r="AQ111" s="41">
        <v>3</v>
      </c>
      <c r="AR111" s="42" t="s">
        <v>132</v>
      </c>
      <c r="AS111" s="42" t="s">
        <v>334</v>
      </c>
      <c r="AT111" s="42">
        <v>0</v>
      </c>
      <c r="AU111" s="42">
        <v>1</v>
      </c>
      <c r="AV111" s="42">
        <v>1</v>
      </c>
      <c r="AW111" s="42">
        <v>1</v>
      </c>
      <c r="AX111" s="43">
        <v>0</v>
      </c>
      <c r="AY111" s="43">
        <v>0</v>
      </c>
      <c r="AZ111" s="43">
        <v>0</v>
      </c>
      <c r="BA111" s="43">
        <v>0</v>
      </c>
      <c r="BB111" s="43">
        <v>0</v>
      </c>
      <c r="BC111" s="43">
        <v>0</v>
      </c>
      <c r="BD111" s="43">
        <v>0</v>
      </c>
      <c r="BE111" s="43">
        <v>0</v>
      </c>
      <c r="BF111" s="43">
        <v>0</v>
      </c>
      <c r="BG111" s="43">
        <v>0</v>
      </c>
      <c r="BH111" s="43">
        <v>0</v>
      </c>
      <c r="BI111" s="43">
        <v>0</v>
      </c>
      <c r="BJ111" s="43">
        <v>0</v>
      </c>
      <c r="BK111" s="43">
        <v>0</v>
      </c>
      <c r="BL111" s="43">
        <v>5280000</v>
      </c>
      <c r="BM111" s="43">
        <v>0</v>
      </c>
      <c r="BN111" s="44">
        <v>5280000</v>
      </c>
      <c r="BO111" s="43">
        <v>0</v>
      </c>
      <c r="BP111" s="43">
        <v>0</v>
      </c>
      <c r="BQ111" s="43">
        <v>0</v>
      </c>
      <c r="BR111" s="43">
        <v>0</v>
      </c>
      <c r="BS111" s="43">
        <v>0</v>
      </c>
      <c r="BT111" s="43">
        <v>0</v>
      </c>
      <c r="BU111" s="43">
        <v>0</v>
      </c>
      <c r="BV111" s="43">
        <v>0</v>
      </c>
      <c r="BW111" s="43">
        <v>0</v>
      </c>
      <c r="BX111" s="43">
        <v>0</v>
      </c>
      <c r="BY111" s="43">
        <v>0</v>
      </c>
      <c r="BZ111" s="43">
        <v>0</v>
      </c>
      <c r="CA111" s="43">
        <v>0</v>
      </c>
      <c r="CB111" s="43">
        <v>5420659.2000000002</v>
      </c>
      <c r="CC111" s="43">
        <v>0</v>
      </c>
      <c r="CD111" s="44">
        <v>5420659.2000000002</v>
      </c>
      <c r="CE111" s="43">
        <v>0</v>
      </c>
      <c r="CF111" s="43">
        <v>0</v>
      </c>
      <c r="CG111" s="43">
        <v>0</v>
      </c>
      <c r="CH111" s="43">
        <v>0</v>
      </c>
      <c r="CI111" s="43">
        <v>0</v>
      </c>
      <c r="CJ111" s="43">
        <v>0</v>
      </c>
      <c r="CK111" s="43">
        <v>0</v>
      </c>
      <c r="CL111" s="43">
        <v>0</v>
      </c>
      <c r="CM111" s="43">
        <v>0</v>
      </c>
      <c r="CN111" s="43">
        <v>0</v>
      </c>
      <c r="CO111" s="43">
        <v>0</v>
      </c>
      <c r="CP111" s="43">
        <v>0</v>
      </c>
      <c r="CQ111" s="43">
        <v>0</v>
      </c>
      <c r="CR111" s="43">
        <v>5673402.8558592005</v>
      </c>
      <c r="CS111" s="43">
        <v>0</v>
      </c>
      <c r="CT111" s="44">
        <v>5673402.8558592005</v>
      </c>
      <c r="CU111" s="43">
        <v>0</v>
      </c>
      <c r="CV111" s="43">
        <v>0</v>
      </c>
      <c r="CW111" s="43">
        <v>0</v>
      </c>
      <c r="CX111" s="43">
        <v>0</v>
      </c>
      <c r="CY111" s="43">
        <v>0</v>
      </c>
      <c r="CZ111" s="43">
        <v>0</v>
      </c>
      <c r="DA111" s="43">
        <v>0</v>
      </c>
      <c r="DB111" s="43">
        <v>0</v>
      </c>
      <c r="DC111" s="43">
        <v>0</v>
      </c>
      <c r="DD111" s="43">
        <v>0</v>
      </c>
      <c r="DE111" s="43">
        <v>0</v>
      </c>
      <c r="DF111" s="43">
        <v>0</v>
      </c>
      <c r="DG111" s="43">
        <v>0</v>
      </c>
      <c r="DH111" s="43">
        <v>5911776.550250981</v>
      </c>
      <c r="DI111" s="43">
        <v>0</v>
      </c>
      <c r="DJ111" s="44">
        <v>5911776.550250981</v>
      </c>
      <c r="DK111" s="45">
        <f t="shared" si="2"/>
        <v>22285838.606110182</v>
      </c>
    </row>
    <row r="112" spans="1:115" s="2" customFormat="1" ht="105" x14ac:dyDescent="0.25">
      <c r="A112" s="1"/>
      <c r="B112" s="40" t="s">
        <v>334</v>
      </c>
      <c r="C112" s="41" t="s">
        <v>1445</v>
      </c>
      <c r="D112" s="30" t="s">
        <v>1448</v>
      </c>
      <c r="E112" s="30" t="s">
        <v>335</v>
      </c>
      <c r="F112" s="30" t="s">
        <v>1439</v>
      </c>
      <c r="G112" s="30" t="s">
        <v>2305</v>
      </c>
      <c r="H112" s="41" t="s">
        <v>373</v>
      </c>
      <c r="I112" s="41">
        <v>20</v>
      </c>
      <c r="J112" s="41" t="s">
        <v>1323</v>
      </c>
      <c r="K112" s="41">
        <v>2019</v>
      </c>
      <c r="L112" s="41">
        <v>30</v>
      </c>
      <c r="M112" s="42">
        <v>20</v>
      </c>
      <c r="N112" s="42">
        <v>20</v>
      </c>
      <c r="O112" s="42">
        <v>25</v>
      </c>
      <c r="P112" s="42">
        <v>30</v>
      </c>
      <c r="Q112" s="42" t="s">
        <v>132</v>
      </c>
      <c r="R112" s="34" t="s">
        <v>100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 t="s">
        <v>335</v>
      </c>
      <c r="AI112" s="52" t="s">
        <v>1460</v>
      </c>
      <c r="AJ112" s="40">
        <v>1905</v>
      </c>
      <c r="AK112" s="17" t="s">
        <v>1601</v>
      </c>
      <c r="AL112" s="17" t="s">
        <v>376</v>
      </c>
      <c r="AM112" s="42"/>
      <c r="AN112" s="42"/>
      <c r="AO112" s="42"/>
      <c r="AP112" s="41">
        <v>2</v>
      </c>
      <c r="AQ112" s="41">
        <v>8</v>
      </c>
      <c r="AR112" s="42" t="s">
        <v>132</v>
      </c>
      <c r="AS112" s="42" t="s">
        <v>334</v>
      </c>
      <c r="AT112" s="42">
        <v>2</v>
      </c>
      <c r="AU112" s="42">
        <v>2</v>
      </c>
      <c r="AV112" s="42">
        <v>2</v>
      </c>
      <c r="AW112" s="42">
        <v>2</v>
      </c>
      <c r="AX112" s="43">
        <v>0</v>
      </c>
      <c r="AY112" s="43">
        <v>0</v>
      </c>
      <c r="AZ112" s="43">
        <v>0</v>
      </c>
      <c r="BA112" s="43">
        <v>0</v>
      </c>
      <c r="BB112" s="43">
        <v>0</v>
      </c>
      <c r="BC112" s="43">
        <v>0</v>
      </c>
      <c r="BD112" s="43">
        <v>0</v>
      </c>
      <c r="BE112" s="43">
        <v>0</v>
      </c>
      <c r="BF112" s="43">
        <v>0</v>
      </c>
      <c r="BG112" s="43">
        <v>0</v>
      </c>
      <c r="BH112" s="43">
        <v>0</v>
      </c>
      <c r="BI112" s="43">
        <v>0</v>
      </c>
      <c r="BJ112" s="43">
        <v>0</v>
      </c>
      <c r="BK112" s="43">
        <v>0</v>
      </c>
      <c r="BL112" s="43">
        <v>5280000</v>
      </c>
      <c r="BM112" s="43">
        <v>0</v>
      </c>
      <c r="BN112" s="44">
        <v>5280000</v>
      </c>
      <c r="BO112" s="43">
        <v>0</v>
      </c>
      <c r="BP112" s="43">
        <v>0</v>
      </c>
      <c r="BQ112" s="43">
        <v>0</v>
      </c>
      <c r="BR112" s="43">
        <v>0</v>
      </c>
      <c r="BS112" s="43">
        <v>0</v>
      </c>
      <c r="BT112" s="43">
        <v>0</v>
      </c>
      <c r="BU112" s="43">
        <v>0</v>
      </c>
      <c r="BV112" s="43">
        <v>0</v>
      </c>
      <c r="BW112" s="43">
        <v>0</v>
      </c>
      <c r="BX112" s="43">
        <v>0</v>
      </c>
      <c r="BY112" s="43">
        <v>0</v>
      </c>
      <c r="BZ112" s="43">
        <v>0</v>
      </c>
      <c r="CA112" s="43">
        <v>0</v>
      </c>
      <c r="CB112" s="43">
        <v>5420659.2000000002</v>
      </c>
      <c r="CC112" s="43">
        <v>0</v>
      </c>
      <c r="CD112" s="44">
        <v>5420659.2000000002</v>
      </c>
      <c r="CE112" s="43">
        <v>0</v>
      </c>
      <c r="CF112" s="43">
        <v>0</v>
      </c>
      <c r="CG112" s="43">
        <v>0</v>
      </c>
      <c r="CH112" s="43">
        <v>0</v>
      </c>
      <c r="CI112" s="43">
        <v>0</v>
      </c>
      <c r="CJ112" s="43">
        <v>0</v>
      </c>
      <c r="CK112" s="43">
        <v>0</v>
      </c>
      <c r="CL112" s="43">
        <v>0</v>
      </c>
      <c r="CM112" s="43">
        <v>0</v>
      </c>
      <c r="CN112" s="43">
        <v>0</v>
      </c>
      <c r="CO112" s="43">
        <v>0</v>
      </c>
      <c r="CP112" s="43">
        <v>0</v>
      </c>
      <c r="CQ112" s="43">
        <v>0</v>
      </c>
      <c r="CR112" s="43">
        <v>5673402.8558592005</v>
      </c>
      <c r="CS112" s="43">
        <v>0</v>
      </c>
      <c r="CT112" s="44">
        <v>5673402.8558592005</v>
      </c>
      <c r="CU112" s="43">
        <v>0</v>
      </c>
      <c r="CV112" s="43">
        <v>0</v>
      </c>
      <c r="CW112" s="43">
        <v>0</v>
      </c>
      <c r="CX112" s="43">
        <v>0</v>
      </c>
      <c r="CY112" s="43">
        <v>0</v>
      </c>
      <c r="CZ112" s="43">
        <v>0</v>
      </c>
      <c r="DA112" s="43">
        <v>0</v>
      </c>
      <c r="DB112" s="43">
        <v>0</v>
      </c>
      <c r="DC112" s="43">
        <v>0</v>
      </c>
      <c r="DD112" s="43">
        <v>0</v>
      </c>
      <c r="DE112" s="43">
        <v>0</v>
      </c>
      <c r="DF112" s="43">
        <v>0</v>
      </c>
      <c r="DG112" s="43">
        <v>0</v>
      </c>
      <c r="DH112" s="43">
        <v>5911776.550250981</v>
      </c>
      <c r="DI112" s="43">
        <v>0</v>
      </c>
      <c r="DJ112" s="44">
        <v>5911776.550250981</v>
      </c>
      <c r="DK112" s="45">
        <f t="shared" si="2"/>
        <v>22285838.606110182</v>
      </c>
    </row>
    <row r="113" spans="1:115" s="2" customFormat="1" ht="105" x14ac:dyDescent="0.25">
      <c r="A113" s="1"/>
      <c r="B113" s="40" t="s">
        <v>334</v>
      </c>
      <c r="C113" s="41" t="s">
        <v>1445</v>
      </c>
      <c r="D113" s="30" t="s">
        <v>1448</v>
      </c>
      <c r="E113" s="30" t="s">
        <v>335</v>
      </c>
      <c r="F113" s="30" t="s">
        <v>1439</v>
      </c>
      <c r="G113" s="30" t="s">
        <v>2305</v>
      </c>
      <c r="H113" s="41" t="s">
        <v>373</v>
      </c>
      <c r="I113" s="41">
        <v>20</v>
      </c>
      <c r="J113" s="41" t="s">
        <v>1323</v>
      </c>
      <c r="K113" s="41">
        <v>2019</v>
      </c>
      <c r="L113" s="41">
        <v>30</v>
      </c>
      <c r="M113" s="42">
        <v>20</v>
      </c>
      <c r="N113" s="42">
        <v>20</v>
      </c>
      <c r="O113" s="42">
        <v>25</v>
      </c>
      <c r="P113" s="42">
        <v>30</v>
      </c>
      <c r="Q113" s="42" t="s">
        <v>132</v>
      </c>
      <c r="R113" s="34" t="s">
        <v>100</v>
      </c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 t="s">
        <v>335</v>
      </c>
      <c r="AI113" s="52" t="s">
        <v>1460</v>
      </c>
      <c r="AJ113" s="40">
        <v>1905</v>
      </c>
      <c r="AK113" s="17" t="s">
        <v>1602</v>
      </c>
      <c r="AL113" s="17" t="s">
        <v>377</v>
      </c>
      <c r="AM113" s="42"/>
      <c r="AN113" s="42"/>
      <c r="AO113" s="42"/>
      <c r="AP113" s="41">
        <v>4</v>
      </c>
      <c r="AQ113" s="41">
        <v>12</v>
      </c>
      <c r="AR113" s="42" t="s">
        <v>132</v>
      </c>
      <c r="AS113" s="42" t="s">
        <v>334</v>
      </c>
      <c r="AT113" s="42">
        <v>3</v>
      </c>
      <c r="AU113" s="42">
        <v>3</v>
      </c>
      <c r="AV113" s="42">
        <v>3</v>
      </c>
      <c r="AW113" s="42">
        <v>3</v>
      </c>
      <c r="AX113" s="43">
        <v>0</v>
      </c>
      <c r="AY113" s="43">
        <v>0</v>
      </c>
      <c r="AZ113" s="43">
        <v>0</v>
      </c>
      <c r="BA113" s="43">
        <v>0</v>
      </c>
      <c r="BB113" s="43">
        <v>0</v>
      </c>
      <c r="BC113" s="43">
        <v>0</v>
      </c>
      <c r="BD113" s="43">
        <v>0</v>
      </c>
      <c r="BE113" s="43">
        <v>0</v>
      </c>
      <c r="BF113" s="43">
        <v>0</v>
      </c>
      <c r="BG113" s="43">
        <v>0</v>
      </c>
      <c r="BH113" s="43">
        <v>0</v>
      </c>
      <c r="BI113" s="43">
        <v>0</v>
      </c>
      <c r="BJ113" s="43">
        <v>0</v>
      </c>
      <c r="BK113" s="43">
        <v>0</v>
      </c>
      <c r="BL113" s="43">
        <v>128699882</v>
      </c>
      <c r="BM113" s="43">
        <v>0</v>
      </c>
      <c r="BN113" s="44">
        <v>128699882</v>
      </c>
      <c r="BO113" s="43">
        <v>0</v>
      </c>
      <c r="BP113" s="43">
        <v>0</v>
      </c>
      <c r="BQ113" s="43">
        <v>0</v>
      </c>
      <c r="BR113" s="43">
        <v>0</v>
      </c>
      <c r="BS113" s="43">
        <v>0</v>
      </c>
      <c r="BT113" s="43">
        <v>0</v>
      </c>
      <c r="BU113" s="43">
        <v>0</v>
      </c>
      <c r="BV113" s="43">
        <v>0</v>
      </c>
      <c r="BW113" s="43">
        <v>0</v>
      </c>
      <c r="BX113" s="43">
        <v>0</v>
      </c>
      <c r="BY113" s="43">
        <v>0</v>
      </c>
      <c r="BZ113" s="43">
        <v>0</v>
      </c>
      <c r="CA113" s="43">
        <v>0</v>
      </c>
      <c r="CB113" s="43">
        <v>132128446.85648</v>
      </c>
      <c r="CC113" s="43">
        <v>0</v>
      </c>
      <c r="CD113" s="44">
        <v>132128446.85648</v>
      </c>
      <c r="CE113" s="43">
        <v>0</v>
      </c>
      <c r="CF113" s="43">
        <v>0</v>
      </c>
      <c r="CG113" s="43">
        <v>0</v>
      </c>
      <c r="CH113" s="43">
        <v>0</v>
      </c>
      <c r="CI113" s="43">
        <v>0</v>
      </c>
      <c r="CJ113" s="43">
        <v>0</v>
      </c>
      <c r="CK113" s="43">
        <v>0</v>
      </c>
      <c r="CL113" s="43">
        <v>0</v>
      </c>
      <c r="CM113" s="43">
        <v>0</v>
      </c>
      <c r="CN113" s="43">
        <v>0</v>
      </c>
      <c r="CO113" s="43">
        <v>0</v>
      </c>
      <c r="CP113" s="43">
        <v>0</v>
      </c>
      <c r="CQ113" s="43">
        <v>0</v>
      </c>
      <c r="CR113" s="43">
        <v>138289067.81961024</v>
      </c>
      <c r="CS113" s="43">
        <v>0</v>
      </c>
      <c r="CT113" s="44">
        <v>138289067.81961024</v>
      </c>
      <c r="CU113" s="43">
        <v>0</v>
      </c>
      <c r="CV113" s="43">
        <v>0</v>
      </c>
      <c r="CW113" s="43">
        <v>0</v>
      </c>
      <c r="CX113" s="43">
        <v>0</v>
      </c>
      <c r="CY113" s="43">
        <v>0</v>
      </c>
      <c r="CZ113" s="43">
        <v>0</v>
      </c>
      <c r="DA113" s="43">
        <v>0</v>
      </c>
      <c r="DB113" s="43">
        <v>0</v>
      </c>
      <c r="DC113" s="43">
        <v>0</v>
      </c>
      <c r="DD113" s="43">
        <v>0</v>
      </c>
      <c r="DE113" s="43">
        <v>0</v>
      </c>
      <c r="DF113" s="43">
        <v>0</v>
      </c>
      <c r="DG113" s="43">
        <v>0</v>
      </c>
      <c r="DH113" s="43">
        <v>144099421.29311898</v>
      </c>
      <c r="DI113" s="43">
        <v>0</v>
      </c>
      <c r="DJ113" s="44">
        <v>144099421.29311898</v>
      </c>
      <c r="DK113" s="45">
        <f t="shared" si="2"/>
        <v>543216817.96920919</v>
      </c>
    </row>
    <row r="114" spans="1:115" s="2" customFormat="1" ht="90" x14ac:dyDescent="0.25">
      <c r="A114" s="1"/>
      <c r="B114" s="40" t="s">
        <v>334</v>
      </c>
      <c r="C114" s="41" t="s">
        <v>1445</v>
      </c>
      <c r="D114" s="30" t="s">
        <v>1448</v>
      </c>
      <c r="E114" s="30" t="s">
        <v>335</v>
      </c>
      <c r="F114" s="30" t="s">
        <v>1439</v>
      </c>
      <c r="G114" s="30" t="s">
        <v>2306</v>
      </c>
      <c r="H114" s="41" t="s">
        <v>378</v>
      </c>
      <c r="I114" s="41">
        <v>210</v>
      </c>
      <c r="J114" s="41" t="s">
        <v>1324</v>
      </c>
      <c r="K114" s="41">
        <v>2018</v>
      </c>
      <c r="L114" s="41">
        <v>210</v>
      </c>
      <c r="M114" s="42">
        <v>210</v>
      </c>
      <c r="N114" s="42">
        <v>210</v>
      </c>
      <c r="O114" s="42">
        <v>210</v>
      </c>
      <c r="P114" s="42">
        <v>210</v>
      </c>
      <c r="Q114" s="42" t="s">
        <v>130</v>
      </c>
      <c r="R114" s="34" t="s">
        <v>100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 t="s">
        <v>335</v>
      </c>
      <c r="AI114" s="52" t="s">
        <v>1460</v>
      </c>
      <c r="AJ114" s="40">
        <v>1905</v>
      </c>
      <c r="AK114" s="17" t="s">
        <v>1603</v>
      </c>
      <c r="AL114" s="17" t="s">
        <v>379</v>
      </c>
      <c r="AM114" s="42"/>
      <c r="AN114" s="42"/>
      <c r="AO114" s="42"/>
      <c r="AP114" s="41" t="s">
        <v>1298</v>
      </c>
      <c r="AQ114" s="41">
        <v>100</v>
      </c>
      <c r="AR114" s="42" t="s">
        <v>132</v>
      </c>
      <c r="AS114" s="42" t="s">
        <v>334</v>
      </c>
      <c r="AT114" s="42">
        <v>22</v>
      </c>
      <c r="AU114" s="42">
        <v>25</v>
      </c>
      <c r="AV114" s="42">
        <v>25</v>
      </c>
      <c r="AW114" s="42">
        <v>28</v>
      </c>
      <c r="AX114" s="43">
        <v>0</v>
      </c>
      <c r="AY114" s="43">
        <v>0</v>
      </c>
      <c r="AZ114" s="43">
        <v>0</v>
      </c>
      <c r="BA114" s="43">
        <v>0</v>
      </c>
      <c r="BB114" s="43">
        <v>0</v>
      </c>
      <c r="BC114" s="43">
        <v>0</v>
      </c>
      <c r="BD114" s="43">
        <v>0</v>
      </c>
      <c r="BE114" s="43">
        <v>0</v>
      </c>
      <c r="BF114" s="43">
        <v>0</v>
      </c>
      <c r="BG114" s="43">
        <v>0</v>
      </c>
      <c r="BH114" s="43">
        <v>0</v>
      </c>
      <c r="BI114" s="43">
        <v>0</v>
      </c>
      <c r="BJ114" s="43">
        <v>0</v>
      </c>
      <c r="BK114" s="43">
        <v>0</v>
      </c>
      <c r="BL114" s="43">
        <v>192000000</v>
      </c>
      <c r="BM114" s="43">
        <v>0</v>
      </c>
      <c r="BN114" s="44">
        <v>192000000</v>
      </c>
      <c r="BO114" s="43">
        <v>0</v>
      </c>
      <c r="BP114" s="43">
        <v>0</v>
      </c>
      <c r="BQ114" s="43">
        <v>0</v>
      </c>
      <c r="BR114" s="43">
        <v>0</v>
      </c>
      <c r="BS114" s="43">
        <v>0</v>
      </c>
      <c r="BT114" s="43">
        <v>0</v>
      </c>
      <c r="BU114" s="43">
        <v>0</v>
      </c>
      <c r="BV114" s="43">
        <v>0</v>
      </c>
      <c r="BW114" s="43">
        <v>0</v>
      </c>
      <c r="BX114" s="43">
        <v>0</v>
      </c>
      <c r="BY114" s="43">
        <v>0</v>
      </c>
      <c r="BZ114" s="43">
        <v>0</v>
      </c>
      <c r="CA114" s="43">
        <v>0</v>
      </c>
      <c r="CB114" s="43">
        <v>197114880</v>
      </c>
      <c r="CC114" s="43">
        <v>0</v>
      </c>
      <c r="CD114" s="44">
        <v>197114880</v>
      </c>
      <c r="CE114" s="43">
        <v>0</v>
      </c>
      <c r="CF114" s="43">
        <v>0</v>
      </c>
      <c r="CG114" s="43">
        <v>0</v>
      </c>
      <c r="CH114" s="43">
        <v>0</v>
      </c>
      <c r="CI114" s="43">
        <v>0</v>
      </c>
      <c r="CJ114" s="43">
        <v>0</v>
      </c>
      <c r="CK114" s="43">
        <v>0</v>
      </c>
      <c r="CL114" s="43">
        <v>0</v>
      </c>
      <c r="CM114" s="43">
        <v>0</v>
      </c>
      <c r="CN114" s="43">
        <v>0</v>
      </c>
      <c r="CO114" s="43">
        <v>0</v>
      </c>
      <c r="CP114" s="43">
        <v>0</v>
      </c>
      <c r="CQ114" s="43">
        <v>0</v>
      </c>
      <c r="CR114" s="43">
        <v>206305558.39488</v>
      </c>
      <c r="CS114" s="43">
        <v>0</v>
      </c>
      <c r="CT114" s="44">
        <v>206305558.39488</v>
      </c>
      <c r="CU114" s="43">
        <v>0</v>
      </c>
      <c r="CV114" s="43">
        <v>0</v>
      </c>
      <c r="CW114" s="43">
        <v>0</v>
      </c>
      <c r="CX114" s="43">
        <v>0</v>
      </c>
      <c r="CY114" s="43">
        <v>0</v>
      </c>
      <c r="CZ114" s="43">
        <v>0</v>
      </c>
      <c r="DA114" s="43">
        <v>0</v>
      </c>
      <c r="DB114" s="43">
        <v>0</v>
      </c>
      <c r="DC114" s="43">
        <v>0</v>
      </c>
      <c r="DD114" s="43">
        <v>0</v>
      </c>
      <c r="DE114" s="43">
        <v>0</v>
      </c>
      <c r="DF114" s="43">
        <v>0</v>
      </c>
      <c r="DG114" s="43">
        <v>0</v>
      </c>
      <c r="DH114" s="43">
        <v>214973692.73639926</v>
      </c>
      <c r="DI114" s="43">
        <v>0</v>
      </c>
      <c r="DJ114" s="44">
        <v>214973692.73639926</v>
      </c>
      <c r="DK114" s="45">
        <f t="shared" si="2"/>
        <v>810394131.13127935</v>
      </c>
    </row>
    <row r="115" spans="1:115" s="2" customFormat="1" ht="60" x14ac:dyDescent="0.25">
      <c r="A115" s="1"/>
      <c r="B115" s="40" t="s">
        <v>334</v>
      </c>
      <c r="C115" s="41" t="s">
        <v>1445</v>
      </c>
      <c r="D115" s="30" t="s">
        <v>1448</v>
      </c>
      <c r="E115" s="30" t="s">
        <v>335</v>
      </c>
      <c r="F115" s="30" t="s">
        <v>1439</v>
      </c>
      <c r="G115" s="30" t="s">
        <v>2306</v>
      </c>
      <c r="H115" s="41" t="s">
        <v>378</v>
      </c>
      <c r="I115" s="41">
        <v>210</v>
      </c>
      <c r="J115" s="41" t="s">
        <v>1325</v>
      </c>
      <c r="K115" s="41">
        <v>2018</v>
      </c>
      <c r="L115" s="41">
        <v>210</v>
      </c>
      <c r="M115" s="42">
        <v>210</v>
      </c>
      <c r="N115" s="42">
        <v>210</v>
      </c>
      <c r="O115" s="42">
        <v>210</v>
      </c>
      <c r="P115" s="42">
        <v>210</v>
      </c>
      <c r="Q115" s="42" t="s">
        <v>130</v>
      </c>
      <c r="R115" s="34" t="s">
        <v>100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 t="s">
        <v>335</v>
      </c>
      <c r="AI115" s="52" t="s">
        <v>1460</v>
      </c>
      <c r="AJ115" s="40">
        <v>1905</v>
      </c>
      <c r="AK115" s="17" t="s">
        <v>1604</v>
      </c>
      <c r="AL115" s="17" t="s">
        <v>380</v>
      </c>
      <c r="AM115" s="42"/>
      <c r="AN115" s="42"/>
      <c r="AO115" s="42"/>
      <c r="AP115" s="41" t="s">
        <v>1298</v>
      </c>
      <c r="AQ115" s="41">
        <v>6</v>
      </c>
      <c r="AR115" s="42" t="s">
        <v>132</v>
      </c>
      <c r="AS115" s="42" t="s">
        <v>334</v>
      </c>
      <c r="AT115" s="42">
        <v>2</v>
      </c>
      <c r="AU115" s="42">
        <v>2</v>
      </c>
      <c r="AV115" s="42">
        <v>1</v>
      </c>
      <c r="AW115" s="42">
        <v>1</v>
      </c>
      <c r="AX115" s="43">
        <v>0</v>
      </c>
      <c r="AY115" s="43">
        <v>0</v>
      </c>
      <c r="AZ115" s="43">
        <v>0</v>
      </c>
      <c r="BA115" s="43">
        <v>0</v>
      </c>
      <c r="BB115" s="43">
        <v>0</v>
      </c>
      <c r="BC115" s="43">
        <v>30000000</v>
      </c>
      <c r="BD115" s="43">
        <v>0</v>
      </c>
      <c r="BE115" s="43">
        <v>0</v>
      </c>
      <c r="BF115" s="43">
        <v>0</v>
      </c>
      <c r="BG115" s="43">
        <v>0</v>
      </c>
      <c r="BH115" s="43">
        <v>0</v>
      </c>
      <c r="BI115" s="43">
        <v>0</v>
      </c>
      <c r="BJ115" s="43">
        <v>0</v>
      </c>
      <c r="BK115" s="43">
        <v>0</v>
      </c>
      <c r="BL115" s="43">
        <v>133121285</v>
      </c>
      <c r="BM115" s="43">
        <v>0</v>
      </c>
      <c r="BN115" s="44">
        <v>163121285</v>
      </c>
      <c r="BO115" s="43">
        <v>0</v>
      </c>
      <c r="BP115" s="43">
        <v>0</v>
      </c>
      <c r="BQ115" s="43">
        <v>0</v>
      </c>
      <c r="BR115" s="43">
        <v>0</v>
      </c>
      <c r="BS115" s="43">
        <v>30799200</v>
      </c>
      <c r="BT115" s="43">
        <v>0</v>
      </c>
      <c r="BU115" s="43">
        <v>0</v>
      </c>
      <c r="BV115" s="43">
        <v>0</v>
      </c>
      <c r="BW115" s="43">
        <v>0</v>
      </c>
      <c r="BX115" s="43">
        <v>0</v>
      </c>
      <c r="BY115" s="43">
        <v>0</v>
      </c>
      <c r="BZ115" s="43">
        <v>0</v>
      </c>
      <c r="CA115" s="43">
        <v>0</v>
      </c>
      <c r="CB115" s="43">
        <v>136667636.03240001</v>
      </c>
      <c r="CC115" s="43">
        <v>0</v>
      </c>
      <c r="CD115" s="44">
        <v>167466836.03240001</v>
      </c>
      <c r="CE115" s="43">
        <v>0</v>
      </c>
      <c r="CF115" s="43">
        <v>0</v>
      </c>
      <c r="CG115" s="43">
        <v>0</v>
      </c>
      <c r="CH115" s="43">
        <v>0</v>
      </c>
      <c r="CI115" s="43">
        <v>32235243.499200001</v>
      </c>
      <c r="CJ115" s="43">
        <v>0</v>
      </c>
      <c r="CK115" s="43">
        <v>0</v>
      </c>
      <c r="CL115" s="43">
        <v>0</v>
      </c>
      <c r="CM115" s="43">
        <v>0</v>
      </c>
      <c r="CN115" s="43">
        <v>0</v>
      </c>
      <c r="CO115" s="43">
        <v>0</v>
      </c>
      <c r="CP115" s="43">
        <v>0</v>
      </c>
      <c r="CQ115" s="43">
        <v>0</v>
      </c>
      <c r="CR115" s="43">
        <v>143039901.23004669</v>
      </c>
      <c r="CS115" s="43">
        <v>0</v>
      </c>
      <c r="CT115" s="44">
        <v>175275144.72924668</v>
      </c>
      <c r="CU115" s="43">
        <v>0</v>
      </c>
      <c r="CV115" s="43">
        <v>0</v>
      </c>
      <c r="CW115" s="43">
        <v>0</v>
      </c>
      <c r="CX115" s="43">
        <v>0</v>
      </c>
      <c r="CY115" s="43">
        <v>33589639.490062386</v>
      </c>
      <c r="CZ115" s="43">
        <v>0</v>
      </c>
      <c r="DA115" s="43">
        <v>0</v>
      </c>
      <c r="DB115" s="43">
        <v>0</v>
      </c>
      <c r="DC115" s="43">
        <v>0</v>
      </c>
      <c r="DD115" s="43">
        <v>0</v>
      </c>
      <c r="DE115" s="43">
        <v>0</v>
      </c>
      <c r="DF115" s="43">
        <v>0</v>
      </c>
      <c r="DG115" s="43">
        <v>0</v>
      </c>
      <c r="DH115" s="43">
        <v>149049865.72012833</v>
      </c>
      <c r="DI115" s="43">
        <v>0</v>
      </c>
      <c r="DJ115" s="44">
        <v>182639505.21019071</v>
      </c>
      <c r="DK115" s="45">
        <f t="shared" si="2"/>
        <v>688502770.9718374</v>
      </c>
    </row>
    <row r="116" spans="1:115" s="2" customFormat="1" ht="60" x14ac:dyDescent="0.25">
      <c r="A116" s="1"/>
      <c r="B116" s="40" t="s">
        <v>334</v>
      </c>
      <c r="C116" s="41" t="s">
        <v>1445</v>
      </c>
      <c r="D116" s="30" t="s">
        <v>1448</v>
      </c>
      <c r="E116" s="30" t="s">
        <v>335</v>
      </c>
      <c r="F116" s="30" t="s">
        <v>1439</v>
      </c>
      <c r="G116" s="30" t="s">
        <v>2306</v>
      </c>
      <c r="H116" s="41" t="s">
        <v>378</v>
      </c>
      <c r="I116" s="41">
        <v>210</v>
      </c>
      <c r="J116" s="41" t="s">
        <v>1326</v>
      </c>
      <c r="K116" s="41">
        <v>2018</v>
      </c>
      <c r="L116" s="41">
        <v>210</v>
      </c>
      <c r="M116" s="42">
        <v>210</v>
      </c>
      <c r="N116" s="42">
        <v>210</v>
      </c>
      <c r="O116" s="42">
        <v>210</v>
      </c>
      <c r="P116" s="42">
        <v>210</v>
      </c>
      <c r="Q116" s="42" t="s">
        <v>130</v>
      </c>
      <c r="R116" s="34" t="s">
        <v>100</v>
      </c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 t="s">
        <v>335</v>
      </c>
      <c r="AI116" s="52" t="s">
        <v>1460</v>
      </c>
      <c r="AJ116" s="40">
        <v>1905</v>
      </c>
      <c r="AK116" s="17" t="s">
        <v>1605</v>
      </c>
      <c r="AL116" s="17" t="s">
        <v>381</v>
      </c>
      <c r="AM116" s="42"/>
      <c r="AN116" s="42"/>
      <c r="AO116" s="42"/>
      <c r="AP116" s="41">
        <v>1</v>
      </c>
      <c r="AQ116" s="41">
        <v>4</v>
      </c>
      <c r="AR116" s="42" t="s">
        <v>132</v>
      </c>
      <c r="AS116" s="42" t="s">
        <v>334</v>
      </c>
      <c r="AT116" s="42">
        <v>1</v>
      </c>
      <c r="AU116" s="42">
        <v>1</v>
      </c>
      <c r="AV116" s="42">
        <v>1</v>
      </c>
      <c r="AW116" s="42">
        <v>1</v>
      </c>
      <c r="AX116" s="43">
        <v>0</v>
      </c>
      <c r="AY116" s="43">
        <v>0</v>
      </c>
      <c r="AZ116" s="43">
        <v>0</v>
      </c>
      <c r="BA116" s="43">
        <v>0</v>
      </c>
      <c r="BB116" s="43">
        <v>0</v>
      </c>
      <c r="BC116" s="43">
        <v>0</v>
      </c>
      <c r="BD116" s="43">
        <v>0</v>
      </c>
      <c r="BE116" s="43">
        <v>0</v>
      </c>
      <c r="BF116" s="43">
        <v>0</v>
      </c>
      <c r="BG116" s="43">
        <v>0</v>
      </c>
      <c r="BH116" s="43">
        <v>0</v>
      </c>
      <c r="BI116" s="43">
        <v>0</v>
      </c>
      <c r="BJ116" s="43">
        <v>0</v>
      </c>
      <c r="BK116" s="43">
        <v>0</v>
      </c>
      <c r="BL116" s="43">
        <v>133121285</v>
      </c>
      <c r="BM116" s="43">
        <v>0</v>
      </c>
      <c r="BN116" s="44">
        <v>133121285</v>
      </c>
      <c r="BO116" s="43">
        <v>0</v>
      </c>
      <c r="BP116" s="43">
        <v>0</v>
      </c>
      <c r="BQ116" s="43">
        <v>0</v>
      </c>
      <c r="BR116" s="43">
        <v>0</v>
      </c>
      <c r="BS116" s="43">
        <v>0</v>
      </c>
      <c r="BT116" s="43">
        <v>0</v>
      </c>
      <c r="BU116" s="43">
        <v>0</v>
      </c>
      <c r="BV116" s="43">
        <v>0</v>
      </c>
      <c r="BW116" s="43">
        <v>0</v>
      </c>
      <c r="BX116" s="43">
        <v>0</v>
      </c>
      <c r="BY116" s="43">
        <v>0</v>
      </c>
      <c r="BZ116" s="43">
        <v>0</v>
      </c>
      <c r="CA116" s="43">
        <v>0</v>
      </c>
      <c r="CB116" s="43">
        <v>136667636.03240001</v>
      </c>
      <c r="CC116" s="43">
        <v>0</v>
      </c>
      <c r="CD116" s="44">
        <v>136667636.03240001</v>
      </c>
      <c r="CE116" s="43">
        <v>0</v>
      </c>
      <c r="CF116" s="43">
        <v>0</v>
      </c>
      <c r="CG116" s="43">
        <v>0</v>
      </c>
      <c r="CH116" s="43">
        <v>0</v>
      </c>
      <c r="CI116" s="43">
        <v>0</v>
      </c>
      <c r="CJ116" s="43">
        <v>0</v>
      </c>
      <c r="CK116" s="43">
        <v>0</v>
      </c>
      <c r="CL116" s="43">
        <v>0</v>
      </c>
      <c r="CM116" s="43">
        <v>0</v>
      </c>
      <c r="CN116" s="43">
        <v>0</v>
      </c>
      <c r="CO116" s="43">
        <v>0</v>
      </c>
      <c r="CP116" s="43">
        <v>0</v>
      </c>
      <c r="CQ116" s="43">
        <v>0</v>
      </c>
      <c r="CR116" s="43">
        <v>143039901.23004669</v>
      </c>
      <c r="CS116" s="43">
        <v>0</v>
      </c>
      <c r="CT116" s="44">
        <v>143039901.23004669</v>
      </c>
      <c r="CU116" s="43">
        <v>0</v>
      </c>
      <c r="CV116" s="43">
        <v>0</v>
      </c>
      <c r="CW116" s="43">
        <v>0</v>
      </c>
      <c r="CX116" s="43">
        <v>0</v>
      </c>
      <c r="CY116" s="43">
        <v>0</v>
      </c>
      <c r="CZ116" s="43">
        <v>0</v>
      </c>
      <c r="DA116" s="43">
        <v>0</v>
      </c>
      <c r="DB116" s="43">
        <v>0</v>
      </c>
      <c r="DC116" s="43">
        <v>0</v>
      </c>
      <c r="DD116" s="43">
        <v>0</v>
      </c>
      <c r="DE116" s="43">
        <v>0</v>
      </c>
      <c r="DF116" s="43">
        <v>0</v>
      </c>
      <c r="DG116" s="43">
        <v>0</v>
      </c>
      <c r="DH116" s="43">
        <v>149049865.72012833</v>
      </c>
      <c r="DI116" s="43">
        <v>0</v>
      </c>
      <c r="DJ116" s="44">
        <v>149049865.72012833</v>
      </c>
      <c r="DK116" s="45">
        <f t="shared" si="2"/>
        <v>561878687.98257506</v>
      </c>
    </row>
    <row r="117" spans="1:115" s="2" customFormat="1" ht="180" x14ac:dyDescent="0.25">
      <c r="A117" s="1"/>
      <c r="B117" s="40" t="s">
        <v>334</v>
      </c>
      <c r="C117" s="41" t="s">
        <v>1445</v>
      </c>
      <c r="D117" s="30" t="s">
        <v>1448</v>
      </c>
      <c r="E117" s="30" t="s">
        <v>335</v>
      </c>
      <c r="F117" s="30" t="s">
        <v>1439</v>
      </c>
      <c r="G117" s="30" t="s">
        <v>2307</v>
      </c>
      <c r="H117" s="41" t="s">
        <v>382</v>
      </c>
      <c r="I117" s="41">
        <v>0</v>
      </c>
      <c r="J117" s="41" t="s">
        <v>1322</v>
      </c>
      <c r="K117" s="41">
        <v>2019</v>
      </c>
      <c r="L117" s="41">
        <v>0</v>
      </c>
      <c r="M117" s="42">
        <v>0</v>
      </c>
      <c r="N117" s="42">
        <v>0</v>
      </c>
      <c r="O117" s="42">
        <v>0</v>
      </c>
      <c r="P117" s="42">
        <v>0</v>
      </c>
      <c r="Q117" s="42" t="s">
        <v>130</v>
      </c>
      <c r="R117" s="34" t="s">
        <v>99</v>
      </c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 t="s">
        <v>335</v>
      </c>
      <c r="AI117" s="52" t="s">
        <v>1460</v>
      </c>
      <c r="AJ117" s="40">
        <v>1905</v>
      </c>
      <c r="AK117" s="17" t="s">
        <v>1606</v>
      </c>
      <c r="AL117" s="17" t="s">
        <v>383</v>
      </c>
      <c r="AM117" s="42"/>
      <c r="AN117" s="42"/>
      <c r="AO117" s="42"/>
      <c r="AP117" s="41">
        <v>1</v>
      </c>
      <c r="AQ117" s="41">
        <v>1</v>
      </c>
      <c r="AR117" s="42" t="s">
        <v>130</v>
      </c>
      <c r="AS117" s="42" t="s">
        <v>334</v>
      </c>
      <c r="AT117" s="42">
        <v>1</v>
      </c>
      <c r="AU117" s="42">
        <v>1</v>
      </c>
      <c r="AV117" s="42">
        <v>1</v>
      </c>
      <c r="AW117" s="42">
        <v>1</v>
      </c>
      <c r="AX117" s="43">
        <v>0</v>
      </c>
      <c r="AY117" s="43">
        <v>0</v>
      </c>
      <c r="AZ117" s="43">
        <v>0</v>
      </c>
      <c r="BA117" s="43">
        <v>0</v>
      </c>
      <c r="BB117" s="43">
        <v>0</v>
      </c>
      <c r="BC117" s="43">
        <v>0</v>
      </c>
      <c r="BD117" s="43">
        <v>0</v>
      </c>
      <c r="BE117" s="43">
        <v>0</v>
      </c>
      <c r="BF117" s="43">
        <v>0</v>
      </c>
      <c r="BG117" s="43">
        <v>0</v>
      </c>
      <c r="BH117" s="43">
        <v>0</v>
      </c>
      <c r="BI117" s="43">
        <v>0</v>
      </c>
      <c r="BJ117" s="43">
        <v>0</v>
      </c>
      <c r="BK117" s="43">
        <v>0</v>
      </c>
      <c r="BL117" s="43">
        <v>0</v>
      </c>
      <c r="BM117" s="43">
        <v>0</v>
      </c>
      <c r="BN117" s="44">
        <v>0</v>
      </c>
      <c r="BO117" s="43">
        <v>0</v>
      </c>
      <c r="BP117" s="43">
        <v>0</v>
      </c>
      <c r="BQ117" s="43">
        <v>0</v>
      </c>
      <c r="BR117" s="43">
        <v>0</v>
      </c>
      <c r="BS117" s="43">
        <v>0</v>
      </c>
      <c r="BT117" s="43">
        <v>0</v>
      </c>
      <c r="BU117" s="43">
        <v>0</v>
      </c>
      <c r="BV117" s="43">
        <v>0</v>
      </c>
      <c r="BW117" s="43">
        <v>0</v>
      </c>
      <c r="BX117" s="43">
        <v>0</v>
      </c>
      <c r="BY117" s="43">
        <v>0</v>
      </c>
      <c r="BZ117" s="43">
        <v>0</v>
      </c>
      <c r="CA117" s="43">
        <v>0</v>
      </c>
      <c r="CB117" s="43">
        <v>10000000</v>
      </c>
      <c r="CC117" s="43">
        <v>0</v>
      </c>
      <c r="CD117" s="44">
        <v>10000000</v>
      </c>
      <c r="CE117" s="43">
        <v>0</v>
      </c>
      <c r="CF117" s="43">
        <v>0</v>
      </c>
      <c r="CG117" s="43">
        <v>0</v>
      </c>
      <c r="CH117" s="43">
        <v>0</v>
      </c>
      <c r="CI117" s="43">
        <v>0</v>
      </c>
      <c r="CJ117" s="43">
        <v>0</v>
      </c>
      <c r="CK117" s="43">
        <v>0</v>
      </c>
      <c r="CL117" s="43">
        <v>0</v>
      </c>
      <c r="CM117" s="43">
        <v>0</v>
      </c>
      <c r="CN117" s="43">
        <v>0</v>
      </c>
      <c r="CO117" s="43">
        <v>0</v>
      </c>
      <c r="CP117" s="43">
        <v>0</v>
      </c>
      <c r="CQ117" s="43">
        <v>0</v>
      </c>
      <c r="CR117" s="43">
        <v>10466260</v>
      </c>
      <c r="CS117" s="43">
        <v>0</v>
      </c>
      <c r="CT117" s="44">
        <v>10466260</v>
      </c>
      <c r="CU117" s="43">
        <v>0</v>
      </c>
      <c r="CV117" s="43">
        <v>0</v>
      </c>
      <c r="CW117" s="43">
        <v>0</v>
      </c>
      <c r="CX117" s="43">
        <v>0</v>
      </c>
      <c r="CY117" s="43">
        <v>0</v>
      </c>
      <c r="CZ117" s="43">
        <v>0</v>
      </c>
      <c r="DA117" s="43">
        <v>0</v>
      </c>
      <c r="DB117" s="43">
        <v>0</v>
      </c>
      <c r="DC117" s="43">
        <v>0</v>
      </c>
      <c r="DD117" s="43">
        <v>0</v>
      </c>
      <c r="DE117" s="43">
        <v>0</v>
      </c>
      <c r="DF117" s="43">
        <v>0</v>
      </c>
      <c r="DG117" s="43">
        <v>0</v>
      </c>
      <c r="DH117" s="43">
        <v>10906010.38016</v>
      </c>
      <c r="DI117" s="43">
        <v>0</v>
      </c>
      <c r="DJ117" s="44">
        <v>10906010.38016</v>
      </c>
      <c r="DK117" s="45">
        <f t="shared" si="2"/>
        <v>31372270.38016</v>
      </c>
    </row>
    <row r="118" spans="1:115" s="2" customFormat="1" ht="180" x14ac:dyDescent="0.25">
      <c r="A118" s="1"/>
      <c r="B118" s="40" t="s">
        <v>334</v>
      </c>
      <c r="C118" s="41" t="s">
        <v>1445</v>
      </c>
      <c r="D118" s="30" t="s">
        <v>1448</v>
      </c>
      <c r="E118" s="30" t="s">
        <v>335</v>
      </c>
      <c r="F118" s="30" t="s">
        <v>1439</v>
      </c>
      <c r="G118" s="30" t="s">
        <v>2307</v>
      </c>
      <c r="H118" s="41" t="s">
        <v>382</v>
      </c>
      <c r="I118" s="41">
        <v>0</v>
      </c>
      <c r="J118" s="41" t="s">
        <v>1322</v>
      </c>
      <c r="K118" s="41">
        <v>2019</v>
      </c>
      <c r="L118" s="41">
        <v>0</v>
      </c>
      <c r="M118" s="42">
        <v>0</v>
      </c>
      <c r="N118" s="42">
        <v>0</v>
      </c>
      <c r="O118" s="42">
        <v>0</v>
      </c>
      <c r="P118" s="42">
        <v>0</v>
      </c>
      <c r="Q118" s="42" t="s">
        <v>130</v>
      </c>
      <c r="R118" s="41" t="s">
        <v>100</v>
      </c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 t="s">
        <v>335</v>
      </c>
      <c r="AI118" s="52" t="s">
        <v>1460</v>
      </c>
      <c r="AJ118" s="40">
        <v>1905</v>
      </c>
      <c r="AK118" s="17" t="s">
        <v>1607</v>
      </c>
      <c r="AL118" s="17" t="s">
        <v>384</v>
      </c>
      <c r="AM118" s="42"/>
      <c r="AN118" s="42"/>
      <c r="AO118" s="42"/>
      <c r="AP118" s="41" t="s">
        <v>1298</v>
      </c>
      <c r="AQ118" s="41">
        <v>100</v>
      </c>
      <c r="AR118" s="42" t="s">
        <v>132</v>
      </c>
      <c r="AS118" s="42" t="s">
        <v>334</v>
      </c>
      <c r="AT118" s="42">
        <v>22</v>
      </c>
      <c r="AU118" s="42">
        <v>28</v>
      </c>
      <c r="AV118" s="42">
        <v>25</v>
      </c>
      <c r="AW118" s="42">
        <v>25</v>
      </c>
      <c r="AX118" s="43">
        <v>0</v>
      </c>
      <c r="AY118" s="43">
        <v>0</v>
      </c>
      <c r="AZ118" s="43">
        <v>0</v>
      </c>
      <c r="BA118" s="43">
        <v>0</v>
      </c>
      <c r="BB118" s="43">
        <v>0</v>
      </c>
      <c r="BC118" s="43">
        <v>0</v>
      </c>
      <c r="BD118" s="43">
        <v>0</v>
      </c>
      <c r="BE118" s="43">
        <v>0</v>
      </c>
      <c r="BF118" s="43">
        <v>0</v>
      </c>
      <c r="BG118" s="43">
        <v>0</v>
      </c>
      <c r="BH118" s="43">
        <v>0</v>
      </c>
      <c r="BI118" s="43">
        <v>0</v>
      </c>
      <c r="BJ118" s="43">
        <v>0</v>
      </c>
      <c r="BK118" s="43">
        <v>0</v>
      </c>
      <c r="BL118" s="43">
        <v>13000000</v>
      </c>
      <c r="BM118" s="43">
        <v>0</v>
      </c>
      <c r="BN118" s="44">
        <v>13000000</v>
      </c>
      <c r="BO118" s="43">
        <v>0</v>
      </c>
      <c r="BP118" s="43">
        <v>0</v>
      </c>
      <c r="BQ118" s="43">
        <v>0</v>
      </c>
      <c r="BR118" s="43">
        <v>0</v>
      </c>
      <c r="BS118" s="43">
        <v>0</v>
      </c>
      <c r="BT118" s="43">
        <v>0</v>
      </c>
      <c r="BU118" s="43">
        <v>0</v>
      </c>
      <c r="BV118" s="43">
        <v>0</v>
      </c>
      <c r="BW118" s="43">
        <v>0</v>
      </c>
      <c r="BX118" s="43">
        <v>0</v>
      </c>
      <c r="BY118" s="43">
        <v>0</v>
      </c>
      <c r="BZ118" s="43">
        <v>0</v>
      </c>
      <c r="CA118" s="43">
        <v>0</v>
      </c>
      <c r="CB118" s="43">
        <v>13346320</v>
      </c>
      <c r="CC118" s="43">
        <v>0</v>
      </c>
      <c r="CD118" s="44">
        <v>13346320</v>
      </c>
      <c r="CE118" s="43">
        <v>0</v>
      </c>
      <c r="CF118" s="43">
        <v>0</v>
      </c>
      <c r="CG118" s="43">
        <v>0</v>
      </c>
      <c r="CH118" s="43">
        <v>0</v>
      </c>
      <c r="CI118" s="43">
        <v>0</v>
      </c>
      <c r="CJ118" s="43">
        <v>0</v>
      </c>
      <c r="CK118" s="43">
        <v>0</v>
      </c>
      <c r="CL118" s="43">
        <v>0</v>
      </c>
      <c r="CM118" s="43">
        <v>0</v>
      </c>
      <c r="CN118" s="43">
        <v>0</v>
      </c>
      <c r="CO118" s="43">
        <v>0</v>
      </c>
      <c r="CP118" s="43">
        <v>0</v>
      </c>
      <c r="CQ118" s="43">
        <v>0</v>
      </c>
      <c r="CR118" s="43">
        <v>13968605.516319999</v>
      </c>
      <c r="CS118" s="43">
        <v>0</v>
      </c>
      <c r="CT118" s="44">
        <v>13968605.516319999</v>
      </c>
      <c r="CU118" s="43">
        <v>0</v>
      </c>
      <c r="CV118" s="43">
        <v>0</v>
      </c>
      <c r="CW118" s="43">
        <v>0</v>
      </c>
      <c r="CX118" s="43">
        <v>0</v>
      </c>
      <c r="CY118" s="43">
        <v>0</v>
      </c>
      <c r="CZ118" s="43">
        <v>0</v>
      </c>
      <c r="DA118" s="43">
        <v>0</v>
      </c>
      <c r="DB118" s="43">
        <v>0</v>
      </c>
      <c r="DC118" s="43">
        <v>0</v>
      </c>
      <c r="DD118" s="43">
        <v>0</v>
      </c>
      <c r="DE118" s="43">
        <v>0</v>
      </c>
      <c r="DF118" s="43">
        <v>0</v>
      </c>
      <c r="DG118" s="43">
        <v>0</v>
      </c>
      <c r="DH118" s="43">
        <v>14555510.445693702</v>
      </c>
      <c r="DI118" s="43">
        <v>0</v>
      </c>
      <c r="DJ118" s="44">
        <v>14555510.445693702</v>
      </c>
      <c r="DK118" s="45">
        <f t="shared" si="2"/>
        <v>54870435.962013699</v>
      </c>
    </row>
    <row r="119" spans="1:115" s="2" customFormat="1" ht="180" x14ac:dyDescent="0.25">
      <c r="A119" s="1"/>
      <c r="B119" s="40" t="s">
        <v>334</v>
      </c>
      <c r="C119" s="41" t="s">
        <v>1445</v>
      </c>
      <c r="D119" s="30" t="s">
        <v>1448</v>
      </c>
      <c r="E119" s="30" t="s">
        <v>335</v>
      </c>
      <c r="F119" s="30" t="s">
        <v>1439</v>
      </c>
      <c r="G119" s="30" t="s">
        <v>2307</v>
      </c>
      <c r="H119" s="41" t="s">
        <v>382</v>
      </c>
      <c r="I119" s="41">
        <v>0</v>
      </c>
      <c r="J119" s="41" t="s">
        <v>1322</v>
      </c>
      <c r="K119" s="41">
        <v>2019</v>
      </c>
      <c r="L119" s="41">
        <v>0</v>
      </c>
      <c r="M119" s="42">
        <v>0</v>
      </c>
      <c r="N119" s="42">
        <v>0</v>
      </c>
      <c r="O119" s="42">
        <v>0</v>
      </c>
      <c r="P119" s="42">
        <v>0</v>
      </c>
      <c r="Q119" s="42" t="s">
        <v>130</v>
      </c>
      <c r="R119" s="34" t="s">
        <v>99</v>
      </c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 t="s">
        <v>335</v>
      </c>
      <c r="AI119" s="52" t="s">
        <v>1460</v>
      </c>
      <c r="AJ119" s="40">
        <v>1905</v>
      </c>
      <c r="AK119" s="17" t="s">
        <v>1608</v>
      </c>
      <c r="AL119" s="17" t="s">
        <v>385</v>
      </c>
      <c r="AM119" s="42"/>
      <c r="AN119" s="42"/>
      <c r="AO119" s="42"/>
      <c r="AP119" s="41">
        <v>3</v>
      </c>
      <c r="AQ119" s="41">
        <v>12</v>
      </c>
      <c r="AR119" s="42" t="s">
        <v>132</v>
      </c>
      <c r="AS119" s="42" t="s">
        <v>334</v>
      </c>
      <c r="AT119" s="42">
        <v>3</v>
      </c>
      <c r="AU119" s="42">
        <v>3</v>
      </c>
      <c r="AV119" s="42">
        <v>3</v>
      </c>
      <c r="AW119" s="42">
        <v>3</v>
      </c>
      <c r="AX119" s="43">
        <v>0</v>
      </c>
      <c r="AY119" s="43">
        <v>0</v>
      </c>
      <c r="AZ119" s="43">
        <v>0</v>
      </c>
      <c r="BA119" s="43">
        <v>0</v>
      </c>
      <c r="BB119" s="43">
        <v>0</v>
      </c>
      <c r="BC119" s="43">
        <v>0</v>
      </c>
      <c r="BD119" s="43">
        <v>0</v>
      </c>
      <c r="BE119" s="43">
        <v>0</v>
      </c>
      <c r="BF119" s="43">
        <v>0</v>
      </c>
      <c r="BG119" s="43">
        <v>0</v>
      </c>
      <c r="BH119" s="43">
        <v>0</v>
      </c>
      <c r="BI119" s="43">
        <v>0</v>
      </c>
      <c r="BJ119" s="43">
        <v>0</v>
      </c>
      <c r="BK119" s="43">
        <v>0</v>
      </c>
      <c r="BL119" s="43">
        <v>191070890</v>
      </c>
      <c r="BM119" s="43">
        <v>0</v>
      </c>
      <c r="BN119" s="44">
        <v>191070890</v>
      </c>
      <c r="BO119" s="43">
        <v>0</v>
      </c>
      <c r="BP119" s="43">
        <v>0</v>
      </c>
      <c r="BQ119" s="43">
        <v>0</v>
      </c>
      <c r="BR119" s="43">
        <v>0</v>
      </c>
      <c r="BS119" s="43">
        <v>0</v>
      </c>
      <c r="BT119" s="43">
        <v>0</v>
      </c>
      <c r="BU119" s="43">
        <v>0</v>
      </c>
      <c r="BV119" s="43">
        <v>0</v>
      </c>
      <c r="BW119" s="43">
        <v>0</v>
      </c>
      <c r="BX119" s="43">
        <v>0</v>
      </c>
      <c r="BY119" s="43">
        <v>0</v>
      </c>
      <c r="BZ119" s="43">
        <v>0</v>
      </c>
      <c r="CA119" s="43">
        <v>0</v>
      </c>
      <c r="CB119" s="43">
        <v>196161018.50960001</v>
      </c>
      <c r="CC119" s="43">
        <v>0</v>
      </c>
      <c r="CD119" s="44">
        <v>196161018.50960001</v>
      </c>
      <c r="CE119" s="43">
        <v>0</v>
      </c>
      <c r="CF119" s="43">
        <v>0</v>
      </c>
      <c r="CG119" s="43">
        <v>0</v>
      </c>
      <c r="CH119" s="43">
        <v>0</v>
      </c>
      <c r="CI119" s="43">
        <v>0</v>
      </c>
      <c r="CJ119" s="43">
        <v>0</v>
      </c>
      <c r="CK119" s="43">
        <v>0</v>
      </c>
      <c r="CL119" s="43">
        <v>0</v>
      </c>
      <c r="CM119" s="43">
        <v>0</v>
      </c>
      <c r="CN119" s="43">
        <v>0</v>
      </c>
      <c r="CO119" s="43">
        <v>0</v>
      </c>
      <c r="CP119" s="43">
        <v>0</v>
      </c>
      <c r="CQ119" s="43">
        <v>0</v>
      </c>
      <c r="CR119" s="43">
        <v>205307222.15862861</v>
      </c>
      <c r="CS119" s="43">
        <v>0</v>
      </c>
      <c r="CT119" s="44">
        <v>205307222.15862861</v>
      </c>
      <c r="CU119" s="43">
        <v>0</v>
      </c>
      <c r="CV119" s="43">
        <v>0</v>
      </c>
      <c r="CW119" s="43">
        <v>0</v>
      </c>
      <c r="CX119" s="43">
        <v>0</v>
      </c>
      <c r="CY119" s="43">
        <v>0</v>
      </c>
      <c r="CZ119" s="43">
        <v>0</v>
      </c>
      <c r="DA119" s="43">
        <v>0</v>
      </c>
      <c r="DB119" s="43">
        <v>0</v>
      </c>
      <c r="DC119" s="43">
        <v>0</v>
      </c>
      <c r="DD119" s="43">
        <v>0</v>
      </c>
      <c r="DE119" s="43">
        <v>0</v>
      </c>
      <c r="DF119" s="43">
        <v>0</v>
      </c>
      <c r="DG119" s="43">
        <v>0</v>
      </c>
      <c r="DH119" s="43">
        <v>213933410.40484557</v>
      </c>
      <c r="DI119" s="43">
        <v>0</v>
      </c>
      <c r="DJ119" s="44">
        <v>213933410.40484557</v>
      </c>
      <c r="DK119" s="45">
        <f t="shared" si="2"/>
        <v>806472541.07307422</v>
      </c>
    </row>
    <row r="120" spans="1:115" s="2" customFormat="1" ht="180" x14ac:dyDescent="0.25">
      <c r="A120" s="1"/>
      <c r="B120" s="40" t="s">
        <v>334</v>
      </c>
      <c r="C120" s="41" t="s">
        <v>1445</v>
      </c>
      <c r="D120" s="30" t="s">
        <v>1448</v>
      </c>
      <c r="E120" s="30" t="s">
        <v>335</v>
      </c>
      <c r="F120" s="30" t="s">
        <v>1439</v>
      </c>
      <c r="G120" s="30" t="s">
        <v>2307</v>
      </c>
      <c r="H120" s="41" t="s">
        <v>382</v>
      </c>
      <c r="I120" s="41">
        <v>0</v>
      </c>
      <c r="J120" s="41" t="s">
        <v>1322</v>
      </c>
      <c r="K120" s="41">
        <v>2019</v>
      </c>
      <c r="L120" s="41">
        <v>0</v>
      </c>
      <c r="M120" s="42">
        <v>0</v>
      </c>
      <c r="N120" s="42">
        <v>0</v>
      </c>
      <c r="O120" s="42">
        <v>0</v>
      </c>
      <c r="P120" s="42">
        <v>0</v>
      </c>
      <c r="Q120" s="42" t="s">
        <v>130</v>
      </c>
      <c r="R120" s="41" t="s">
        <v>100</v>
      </c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 t="s">
        <v>335</v>
      </c>
      <c r="AI120" s="52" t="s">
        <v>1460</v>
      </c>
      <c r="AJ120" s="40">
        <v>1905</v>
      </c>
      <c r="AK120" s="17" t="s">
        <v>1609</v>
      </c>
      <c r="AL120" s="17" t="s">
        <v>386</v>
      </c>
      <c r="AM120" s="42"/>
      <c r="AN120" s="42"/>
      <c r="AO120" s="42"/>
      <c r="AP120" s="41">
        <v>4</v>
      </c>
      <c r="AQ120" s="41">
        <v>16</v>
      </c>
      <c r="AR120" s="42" t="s">
        <v>132</v>
      </c>
      <c r="AS120" s="42" t="s">
        <v>334</v>
      </c>
      <c r="AT120" s="42">
        <v>4</v>
      </c>
      <c r="AU120" s="42">
        <v>4</v>
      </c>
      <c r="AV120" s="42">
        <v>4</v>
      </c>
      <c r="AW120" s="42">
        <v>4</v>
      </c>
      <c r="AX120" s="43">
        <v>0</v>
      </c>
      <c r="AY120" s="43">
        <v>0</v>
      </c>
      <c r="AZ120" s="43">
        <v>0</v>
      </c>
      <c r="BA120" s="43">
        <v>0</v>
      </c>
      <c r="BB120" s="43">
        <v>0</v>
      </c>
      <c r="BC120" s="43">
        <v>0</v>
      </c>
      <c r="BD120" s="43">
        <v>0</v>
      </c>
      <c r="BE120" s="43">
        <v>0</v>
      </c>
      <c r="BF120" s="43">
        <v>0</v>
      </c>
      <c r="BG120" s="43">
        <v>0</v>
      </c>
      <c r="BH120" s="43">
        <v>0</v>
      </c>
      <c r="BI120" s="43">
        <v>0</v>
      </c>
      <c r="BJ120" s="43">
        <v>0</v>
      </c>
      <c r="BK120" s="43">
        <v>0</v>
      </c>
      <c r="BL120" s="43">
        <v>4000000</v>
      </c>
      <c r="BM120" s="43">
        <v>0</v>
      </c>
      <c r="BN120" s="44">
        <v>4000000</v>
      </c>
      <c r="BO120" s="43">
        <v>0</v>
      </c>
      <c r="BP120" s="43">
        <v>0</v>
      </c>
      <c r="BQ120" s="43">
        <v>0</v>
      </c>
      <c r="BR120" s="43">
        <v>0</v>
      </c>
      <c r="BS120" s="43">
        <v>0</v>
      </c>
      <c r="BT120" s="43">
        <v>0</v>
      </c>
      <c r="BU120" s="43">
        <v>0</v>
      </c>
      <c r="BV120" s="43">
        <v>0</v>
      </c>
      <c r="BW120" s="43">
        <v>0</v>
      </c>
      <c r="BX120" s="43">
        <v>0</v>
      </c>
      <c r="BY120" s="43">
        <v>0</v>
      </c>
      <c r="BZ120" s="43">
        <v>0</v>
      </c>
      <c r="CA120" s="43">
        <v>0</v>
      </c>
      <c r="CB120" s="43">
        <v>4106560</v>
      </c>
      <c r="CC120" s="43">
        <v>0</v>
      </c>
      <c r="CD120" s="44">
        <v>4106560</v>
      </c>
      <c r="CE120" s="43">
        <v>0</v>
      </c>
      <c r="CF120" s="43">
        <v>0</v>
      </c>
      <c r="CG120" s="43">
        <v>0</v>
      </c>
      <c r="CH120" s="43">
        <v>0</v>
      </c>
      <c r="CI120" s="43">
        <v>0</v>
      </c>
      <c r="CJ120" s="43">
        <v>0</v>
      </c>
      <c r="CK120" s="43">
        <v>0</v>
      </c>
      <c r="CL120" s="43">
        <v>0</v>
      </c>
      <c r="CM120" s="43">
        <v>0</v>
      </c>
      <c r="CN120" s="43">
        <v>0</v>
      </c>
      <c r="CO120" s="43">
        <v>0</v>
      </c>
      <c r="CP120" s="43">
        <v>0</v>
      </c>
      <c r="CQ120" s="43">
        <v>0</v>
      </c>
      <c r="CR120" s="43">
        <v>4298032.4665599996</v>
      </c>
      <c r="CS120" s="43">
        <v>0</v>
      </c>
      <c r="CT120" s="44">
        <v>4298032.4665599996</v>
      </c>
      <c r="CU120" s="43">
        <v>0</v>
      </c>
      <c r="CV120" s="43">
        <v>0</v>
      </c>
      <c r="CW120" s="43">
        <v>0</v>
      </c>
      <c r="CX120" s="43">
        <v>0</v>
      </c>
      <c r="CY120" s="43">
        <v>0</v>
      </c>
      <c r="CZ120" s="43">
        <v>0</v>
      </c>
      <c r="DA120" s="43">
        <v>0</v>
      </c>
      <c r="DB120" s="43">
        <v>0</v>
      </c>
      <c r="DC120" s="43">
        <v>0</v>
      </c>
      <c r="DD120" s="43">
        <v>0</v>
      </c>
      <c r="DE120" s="43">
        <v>0</v>
      </c>
      <c r="DF120" s="43">
        <v>0</v>
      </c>
      <c r="DG120" s="43">
        <v>0</v>
      </c>
      <c r="DH120" s="43">
        <v>4478618.5986749846</v>
      </c>
      <c r="DI120" s="43">
        <v>0</v>
      </c>
      <c r="DJ120" s="44">
        <v>4478618.5986749846</v>
      </c>
      <c r="DK120" s="45">
        <f t="shared" si="2"/>
        <v>16883211.065234981</v>
      </c>
    </row>
    <row r="121" spans="1:115" s="2" customFormat="1" ht="60" x14ac:dyDescent="0.25">
      <c r="A121" s="1"/>
      <c r="B121" s="40" t="s">
        <v>334</v>
      </c>
      <c r="C121" s="41" t="s">
        <v>1445</v>
      </c>
      <c r="D121" s="30" t="s">
        <v>1448</v>
      </c>
      <c r="E121" s="30" t="s">
        <v>335</v>
      </c>
      <c r="F121" s="30" t="s">
        <v>1439</v>
      </c>
      <c r="G121" s="30" t="s">
        <v>387</v>
      </c>
      <c r="H121" s="41" t="s">
        <v>387</v>
      </c>
      <c r="I121" s="41" t="s">
        <v>1298</v>
      </c>
      <c r="J121" s="41" t="s">
        <v>1298</v>
      </c>
      <c r="K121" s="41">
        <v>2019</v>
      </c>
      <c r="L121" s="41" t="s">
        <v>388</v>
      </c>
      <c r="M121" s="42" t="s">
        <v>388</v>
      </c>
      <c r="N121" s="42" t="s">
        <v>388</v>
      </c>
      <c r="O121" s="42" t="s">
        <v>388</v>
      </c>
      <c r="P121" s="42" t="s">
        <v>388</v>
      </c>
      <c r="Q121" s="42" t="s">
        <v>130</v>
      </c>
      <c r="R121" s="41" t="s">
        <v>100</v>
      </c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 t="s">
        <v>335</v>
      </c>
      <c r="AI121" s="52" t="s">
        <v>1460</v>
      </c>
      <c r="AJ121" s="40">
        <v>1905</v>
      </c>
      <c r="AK121" s="17" t="s">
        <v>1610</v>
      </c>
      <c r="AL121" s="17" t="s">
        <v>389</v>
      </c>
      <c r="AM121" s="42"/>
      <c r="AN121" s="42"/>
      <c r="AO121" s="42"/>
      <c r="AP121" s="41" t="s">
        <v>1298</v>
      </c>
      <c r="AQ121" s="41">
        <v>1</v>
      </c>
      <c r="AR121" s="42" t="s">
        <v>132</v>
      </c>
      <c r="AS121" s="42" t="s">
        <v>334</v>
      </c>
      <c r="AT121" s="42">
        <v>0</v>
      </c>
      <c r="AU121" s="42">
        <v>0</v>
      </c>
      <c r="AV121" s="42">
        <v>0</v>
      </c>
      <c r="AW121" s="42">
        <v>1</v>
      </c>
      <c r="AX121" s="43">
        <v>0</v>
      </c>
      <c r="AY121" s="43">
        <v>0</v>
      </c>
      <c r="AZ121" s="43">
        <v>0</v>
      </c>
      <c r="BA121" s="43">
        <v>0</v>
      </c>
      <c r="BB121" s="43">
        <v>0</v>
      </c>
      <c r="BC121" s="43">
        <v>0</v>
      </c>
      <c r="BD121" s="43">
        <v>0</v>
      </c>
      <c r="BE121" s="43">
        <v>0</v>
      </c>
      <c r="BF121" s="43">
        <v>0</v>
      </c>
      <c r="BG121" s="43">
        <v>0</v>
      </c>
      <c r="BH121" s="43">
        <v>0</v>
      </c>
      <c r="BI121" s="43">
        <v>0</v>
      </c>
      <c r="BJ121" s="43">
        <v>0</v>
      </c>
      <c r="BK121" s="43">
        <v>0</v>
      </c>
      <c r="BL121" s="43">
        <v>4000000</v>
      </c>
      <c r="BM121" s="43">
        <v>0</v>
      </c>
      <c r="BN121" s="44">
        <v>4000000</v>
      </c>
      <c r="BO121" s="43">
        <v>0</v>
      </c>
      <c r="BP121" s="43">
        <v>0</v>
      </c>
      <c r="BQ121" s="43">
        <v>0</v>
      </c>
      <c r="BR121" s="43">
        <v>0</v>
      </c>
      <c r="BS121" s="43">
        <v>0</v>
      </c>
      <c r="BT121" s="43">
        <v>0</v>
      </c>
      <c r="BU121" s="43">
        <v>0</v>
      </c>
      <c r="BV121" s="43">
        <v>0</v>
      </c>
      <c r="BW121" s="43">
        <v>0</v>
      </c>
      <c r="BX121" s="43">
        <v>0</v>
      </c>
      <c r="BY121" s="43">
        <v>0</v>
      </c>
      <c r="BZ121" s="43">
        <v>0</v>
      </c>
      <c r="CA121" s="43">
        <v>0</v>
      </c>
      <c r="CB121" s="43">
        <v>4106560</v>
      </c>
      <c r="CC121" s="43">
        <v>0</v>
      </c>
      <c r="CD121" s="44">
        <v>4106560</v>
      </c>
      <c r="CE121" s="43">
        <v>0</v>
      </c>
      <c r="CF121" s="43">
        <v>0</v>
      </c>
      <c r="CG121" s="43">
        <v>0</v>
      </c>
      <c r="CH121" s="43">
        <v>0</v>
      </c>
      <c r="CI121" s="43">
        <v>0</v>
      </c>
      <c r="CJ121" s="43">
        <v>0</v>
      </c>
      <c r="CK121" s="43">
        <v>0</v>
      </c>
      <c r="CL121" s="43">
        <v>0</v>
      </c>
      <c r="CM121" s="43">
        <v>0</v>
      </c>
      <c r="CN121" s="43">
        <v>0</v>
      </c>
      <c r="CO121" s="43">
        <v>0</v>
      </c>
      <c r="CP121" s="43">
        <v>0</v>
      </c>
      <c r="CQ121" s="43">
        <v>0</v>
      </c>
      <c r="CR121" s="43">
        <v>4298032.4665599996</v>
      </c>
      <c r="CS121" s="43">
        <v>0</v>
      </c>
      <c r="CT121" s="44">
        <v>4298032.4665599996</v>
      </c>
      <c r="CU121" s="43">
        <v>0</v>
      </c>
      <c r="CV121" s="43">
        <v>0</v>
      </c>
      <c r="CW121" s="43">
        <v>0</v>
      </c>
      <c r="CX121" s="43">
        <v>0</v>
      </c>
      <c r="CY121" s="43">
        <v>0</v>
      </c>
      <c r="CZ121" s="43">
        <v>0</v>
      </c>
      <c r="DA121" s="43">
        <v>0</v>
      </c>
      <c r="DB121" s="43">
        <v>0</v>
      </c>
      <c r="DC121" s="43">
        <v>0</v>
      </c>
      <c r="DD121" s="43">
        <v>0</v>
      </c>
      <c r="DE121" s="43">
        <v>0</v>
      </c>
      <c r="DF121" s="43">
        <v>0</v>
      </c>
      <c r="DG121" s="43">
        <v>0</v>
      </c>
      <c r="DH121" s="43">
        <v>4478618.5986749846</v>
      </c>
      <c r="DI121" s="43">
        <v>0</v>
      </c>
      <c r="DJ121" s="44">
        <v>4478618.5986749846</v>
      </c>
      <c r="DK121" s="45">
        <f t="shared" si="2"/>
        <v>16883211.065234981</v>
      </c>
    </row>
    <row r="122" spans="1:115" s="2" customFormat="1" ht="90" x14ac:dyDescent="0.25">
      <c r="A122" s="1"/>
      <c r="B122" s="40" t="s">
        <v>334</v>
      </c>
      <c r="C122" s="41" t="s">
        <v>1445</v>
      </c>
      <c r="D122" s="30" t="s">
        <v>1448</v>
      </c>
      <c r="E122" s="30" t="s">
        <v>335</v>
      </c>
      <c r="F122" s="30" t="s">
        <v>1439</v>
      </c>
      <c r="G122" s="30" t="s">
        <v>387</v>
      </c>
      <c r="H122" s="41" t="s">
        <v>387</v>
      </c>
      <c r="I122" s="41" t="s">
        <v>1298</v>
      </c>
      <c r="J122" s="41" t="s">
        <v>1298</v>
      </c>
      <c r="K122" s="41">
        <v>2019</v>
      </c>
      <c r="L122" s="41" t="s">
        <v>388</v>
      </c>
      <c r="M122" s="42" t="s">
        <v>388</v>
      </c>
      <c r="N122" s="42" t="s">
        <v>388</v>
      </c>
      <c r="O122" s="42" t="s">
        <v>388</v>
      </c>
      <c r="P122" s="42" t="s">
        <v>388</v>
      </c>
      <c r="Q122" s="42" t="s">
        <v>130</v>
      </c>
      <c r="R122" s="41" t="s">
        <v>100</v>
      </c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 t="s">
        <v>335</v>
      </c>
      <c r="AI122" s="52" t="s">
        <v>1460</v>
      </c>
      <c r="AJ122" s="40">
        <v>1905</v>
      </c>
      <c r="AK122" s="17" t="s">
        <v>1611</v>
      </c>
      <c r="AL122" s="17" t="s">
        <v>390</v>
      </c>
      <c r="AM122" s="42"/>
      <c r="AN122" s="42"/>
      <c r="AO122" s="42"/>
      <c r="AP122" s="41" t="s">
        <v>1298</v>
      </c>
      <c r="AQ122" s="41">
        <v>96</v>
      </c>
      <c r="AR122" s="42" t="s">
        <v>132</v>
      </c>
      <c r="AS122" s="42" t="s">
        <v>334</v>
      </c>
      <c r="AT122" s="42">
        <v>6</v>
      </c>
      <c r="AU122" s="42">
        <v>30</v>
      </c>
      <c r="AV122" s="42">
        <v>30</v>
      </c>
      <c r="AW122" s="42">
        <v>30</v>
      </c>
      <c r="AX122" s="43">
        <v>0</v>
      </c>
      <c r="AY122" s="43">
        <v>0</v>
      </c>
      <c r="AZ122" s="43">
        <v>0</v>
      </c>
      <c r="BA122" s="43">
        <v>0</v>
      </c>
      <c r="BB122" s="43">
        <v>0</v>
      </c>
      <c r="BC122" s="43">
        <v>0</v>
      </c>
      <c r="BD122" s="43">
        <v>0</v>
      </c>
      <c r="BE122" s="43">
        <v>0</v>
      </c>
      <c r="BF122" s="43">
        <v>0</v>
      </c>
      <c r="BG122" s="43">
        <v>0</v>
      </c>
      <c r="BH122" s="43">
        <v>0</v>
      </c>
      <c r="BI122" s="43">
        <v>0</v>
      </c>
      <c r="BJ122" s="43">
        <v>0</v>
      </c>
      <c r="BK122" s="43">
        <v>0</v>
      </c>
      <c r="BL122" s="43">
        <v>5000000</v>
      </c>
      <c r="BM122" s="43">
        <v>0</v>
      </c>
      <c r="BN122" s="44">
        <v>5000000</v>
      </c>
      <c r="BO122" s="43">
        <v>0</v>
      </c>
      <c r="BP122" s="43">
        <v>0</v>
      </c>
      <c r="BQ122" s="43">
        <v>0</v>
      </c>
      <c r="BR122" s="43">
        <v>0</v>
      </c>
      <c r="BS122" s="43">
        <v>0</v>
      </c>
      <c r="BT122" s="43">
        <v>0</v>
      </c>
      <c r="BU122" s="43">
        <v>0</v>
      </c>
      <c r="BV122" s="43">
        <v>0</v>
      </c>
      <c r="BW122" s="43">
        <v>0</v>
      </c>
      <c r="BX122" s="43">
        <v>0</v>
      </c>
      <c r="BY122" s="43">
        <v>0</v>
      </c>
      <c r="BZ122" s="43">
        <v>0</v>
      </c>
      <c r="CA122" s="43">
        <v>0</v>
      </c>
      <c r="CB122" s="43">
        <v>5133200</v>
      </c>
      <c r="CC122" s="43">
        <v>0</v>
      </c>
      <c r="CD122" s="44">
        <v>5133200</v>
      </c>
      <c r="CE122" s="43">
        <v>0</v>
      </c>
      <c r="CF122" s="43">
        <v>0</v>
      </c>
      <c r="CG122" s="43">
        <v>0</v>
      </c>
      <c r="CH122" s="43">
        <v>0</v>
      </c>
      <c r="CI122" s="43">
        <v>0</v>
      </c>
      <c r="CJ122" s="43">
        <v>0</v>
      </c>
      <c r="CK122" s="43">
        <v>0</v>
      </c>
      <c r="CL122" s="43">
        <v>0</v>
      </c>
      <c r="CM122" s="43">
        <v>0</v>
      </c>
      <c r="CN122" s="43">
        <v>0</v>
      </c>
      <c r="CO122" s="43">
        <v>0</v>
      </c>
      <c r="CP122" s="43">
        <v>0</v>
      </c>
      <c r="CQ122" s="43">
        <v>0</v>
      </c>
      <c r="CR122" s="43">
        <v>5372540.5832000002</v>
      </c>
      <c r="CS122" s="43">
        <v>0</v>
      </c>
      <c r="CT122" s="44">
        <v>5372540.5832000002</v>
      </c>
      <c r="CU122" s="43">
        <v>0</v>
      </c>
      <c r="CV122" s="43">
        <v>0</v>
      </c>
      <c r="CW122" s="43">
        <v>0</v>
      </c>
      <c r="CX122" s="43">
        <v>0</v>
      </c>
      <c r="CY122" s="43">
        <v>0</v>
      </c>
      <c r="CZ122" s="43">
        <v>0</v>
      </c>
      <c r="DA122" s="43">
        <v>0</v>
      </c>
      <c r="DB122" s="43">
        <v>0</v>
      </c>
      <c r="DC122" s="43">
        <v>0</v>
      </c>
      <c r="DD122" s="43">
        <v>0</v>
      </c>
      <c r="DE122" s="43">
        <v>0</v>
      </c>
      <c r="DF122" s="43">
        <v>0</v>
      </c>
      <c r="DG122" s="43">
        <v>0</v>
      </c>
      <c r="DH122" s="43">
        <v>5598273.2483437313</v>
      </c>
      <c r="DI122" s="43">
        <v>0</v>
      </c>
      <c r="DJ122" s="44">
        <v>5598273.2483437313</v>
      </c>
      <c r="DK122" s="45">
        <f t="shared" si="2"/>
        <v>21104013.831543732</v>
      </c>
    </row>
    <row r="123" spans="1:115" s="2" customFormat="1" ht="120" x14ac:dyDescent="0.25">
      <c r="A123" s="1"/>
      <c r="B123" s="40" t="s">
        <v>334</v>
      </c>
      <c r="C123" s="41" t="s">
        <v>1445</v>
      </c>
      <c r="D123" s="30" t="s">
        <v>1448</v>
      </c>
      <c r="E123" s="30" t="s">
        <v>335</v>
      </c>
      <c r="F123" s="30" t="s">
        <v>1439</v>
      </c>
      <c r="G123" s="30" t="s">
        <v>2308</v>
      </c>
      <c r="H123" s="41" t="s">
        <v>391</v>
      </c>
      <c r="I123" s="41">
        <v>92</v>
      </c>
      <c r="J123" s="41" t="s">
        <v>1327</v>
      </c>
      <c r="K123" s="41">
        <v>2019</v>
      </c>
      <c r="L123" s="41">
        <v>92</v>
      </c>
      <c r="M123" s="42">
        <v>92</v>
      </c>
      <c r="N123" s="42">
        <v>92</v>
      </c>
      <c r="O123" s="42">
        <v>92</v>
      </c>
      <c r="P123" s="42">
        <v>92</v>
      </c>
      <c r="Q123" s="42" t="s">
        <v>130</v>
      </c>
      <c r="R123" s="41" t="s">
        <v>100</v>
      </c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 t="s">
        <v>335</v>
      </c>
      <c r="AI123" s="52" t="s">
        <v>1460</v>
      </c>
      <c r="AJ123" s="40">
        <v>1905</v>
      </c>
      <c r="AK123" s="17" t="s">
        <v>1612</v>
      </c>
      <c r="AL123" s="17" t="s">
        <v>392</v>
      </c>
      <c r="AM123" s="42"/>
      <c r="AN123" s="42"/>
      <c r="AO123" s="42"/>
      <c r="AP123" s="41">
        <v>44</v>
      </c>
      <c r="AQ123" s="41">
        <v>176</v>
      </c>
      <c r="AR123" s="42" t="s">
        <v>132</v>
      </c>
      <c r="AS123" s="42" t="s">
        <v>334</v>
      </c>
      <c r="AT123" s="42">
        <v>23</v>
      </c>
      <c r="AU123" s="42">
        <v>51</v>
      </c>
      <c r="AV123" s="42">
        <v>51</v>
      </c>
      <c r="AW123" s="42">
        <v>51</v>
      </c>
      <c r="AX123" s="43">
        <v>0</v>
      </c>
      <c r="AY123" s="43">
        <v>0</v>
      </c>
      <c r="AZ123" s="43">
        <v>0</v>
      </c>
      <c r="BA123" s="43">
        <v>0</v>
      </c>
      <c r="BB123" s="43">
        <v>0</v>
      </c>
      <c r="BC123" s="43">
        <v>0</v>
      </c>
      <c r="BD123" s="43">
        <v>0</v>
      </c>
      <c r="BE123" s="43">
        <v>0</v>
      </c>
      <c r="BF123" s="43">
        <v>0</v>
      </c>
      <c r="BG123" s="43">
        <v>0</v>
      </c>
      <c r="BH123" s="43">
        <v>0</v>
      </c>
      <c r="BI123" s="43">
        <v>0</v>
      </c>
      <c r="BJ123" s="43">
        <v>0</v>
      </c>
      <c r="BK123" s="43">
        <v>0</v>
      </c>
      <c r="BL123" s="43">
        <v>12000000</v>
      </c>
      <c r="BM123" s="43">
        <v>0</v>
      </c>
      <c r="BN123" s="44">
        <v>12000000</v>
      </c>
      <c r="BO123" s="43">
        <v>0</v>
      </c>
      <c r="BP123" s="43">
        <v>0</v>
      </c>
      <c r="BQ123" s="43">
        <v>0</v>
      </c>
      <c r="BR123" s="43">
        <v>0</v>
      </c>
      <c r="BS123" s="43">
        <v>0</v>
      </c>
      <c r="BT123" s="43">
        <v>0</v>
      </c>
      <c r="BU123" s="43">
        <v>0</v>
      </c>
      <c r="BV123" s="43">
        <v>0</v>
      </c>
      <c r="BW123" s="43">
        <v>0</v>
      </c>
      <c r="BX123" s="43">
        <v>0</v>
      </c>
      <c r="BY123" s="43">
        <v>0</v>
      </c>
      <c r="BZ123" s="43">
        <v>0</v>
      </c>
      <c r="CA123" s="43">
        <v>0</v>
      </c>
      <c r="CB123" s="43">
        <v>12319680</v>
      </c>
      <c r="CC123" s="43">
        <v>0</v>
      </c>
      <c r="CD123" s="44">
        <v>12319680</v>
      </c>
      <c r="CE123" s="43">
        <v>0</v>
      </c>
      <c r="CF123" s="43">
        <v>0</v>
      </c>
      <c r="CG123" s="43">
        <v>0</v>
      </c>
      <c r="CH123" s="43">
        <v>0</v>
      </c>
      <c r="CI123" s="43">
        <v>0</v>
      </c>
      <c r="CJ123" s="43">
        <v>0</v>
      </c>
      <c r="CK123" s="43">
        <v>0</v>
      </c>
      <c r="CL123" s="43">
        <v>0</v>
      </c>
      <c r="CM123" s="43">
        <v>0</v>
      </c>
      <c r="CN123" s="43">
        <v>0</v>
      </c>
      <c r="CO123" s="43">
        <v>0</v>
      </c>
      <c r="CP123" s="43">
        <v>0</v>
      </c>
      <c r="CQ123" s="43">
        <v>0</v>
      </c>
      <c r="CR123" s="43">
        <v>12894097.39968</v>
      </c>
      <c r="CS123" s="43">
        <v>0</v>
      </c>
      <c r="CT123" s="44">
        <v>12894097.39968</v>
      </c>
      <c r="CU123" s="43">
        <v>0</v>
      </c>
      <c r="CV123" s="43">
        <v>0</v>
      </c>
      <c r="CW123" s="43">
        <v>0</v>
      </c>
      <c r="CX123" s="43">
        <v>0</v>
      </c>
      <c r="CY123" s="43">
        <v>0</v>
      </c>
      <c r="CZ123" s="43">
        <v>0</v>
      </c>
      <c r="DA123" s="43">
        <v>0</v>
      </c>
      <c r="DB123" s="43">
        <v>0</v>
      </c>
      <c r="DC123" s="43">
        <v>0</v>
      </c>
      <c r="DD123" s="43">
        <v>0</v>
      </c>
      <c r="DE123" s="43">
        <v>0</v>
      </c>
      <c r="DF123" s="43">
        <v>0</v>
      </c>
      <c r="DG123" s="43">
        <v>0</v>
      </c>
      <c r="DH123" s="43">
        <v>13435855.796024954</v>
      </c>
      <c r="DI123" s="43">
        <v>0</v>
      </c>
      <c r="DJ123" s="44">
        <v>13435855.796024954</v>
      </c>
      <c r="DK123" s="45">
        <f t="shared" si="2"/>
        <v>50649633.195704959</v>
      </c>
    </row>
    <row r="124" spans="1:115" s="2" customFormat="1" ht="120" x14ac:dyDescent="0.25">
      <c r="A124" s="1"/>
      <c r="B124" s="40" t="s">
        <v>334</v>
      </c>
      <c r="C124" s="41" t="s">
        <v>1445</v>
      </c>
      <c r="D124" s="30" t="s">
        <v>1448</v>
      </c>
      <c r="E124" s="30" t="s">
        <v>335</v>
      </c>
      <c r="F124" s="30" t="s">
        <v>1439</v>
      </c>
      <c r="G124" s="30" t="s">
        <v>2308</v>
      </c>
      <c r="H124" s="41" t="s">
        <v>391</v>
      </c>
      <c r="I124" s="41">
        <v>92</v>
      </c>
      <c r="J124" s="41" t="s">
        <v>1327</v>
      </c>
      <c r="K124" s="41">
        <v>2019</v>
      </c>
      <c r="L124" s="41">
        <v>92</v>
      </c>
      <c r="M124" s="42">
        <v>92</v>
      </c>
      <c r="N124" s="42">
        <v>92</v>
      </c>
      <c r="O124" s="42">
        <v>92</v>
      </c>
      <c r="P124" s="42">
        <v>92</v>
      </c>
      <c r="Q124" s="42" t="s">
        <v>130</v>
      </c>
      <c r="R124" s="41" t="s">
        <v>100</v>
      </c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 t="s">
        <v>335</v>
      </c>
      <c r="AI124" s="52" t="s">
        <v>1460</v>
      </c>
      <c r="AJ124" s="40">
        <v>1905</v>
      </c>
      <c r="AK124" s="17" t="s">
        <v>1613</v>
      </c>
      <c r="AL124" s="17" t="s">
        <v>393</v>
      </c>
      <c r="AM124" s="42"/>
      <c r="AN124" s="42"/>
      <c r="AO124" s="42"/>
      <c r="AP124" s="41" t="s">
        <v>1298</v>
      </c>
      <c r="AQ124" s="41">
        <v>1</v>
      </c>
      <c r="AR124" s="42" t="s">
        <v>132</v>
      </c>
      <c r="AS124" s="42" t="s">
        <v>334</v>
      </c>
      <c r="AT124" s="42">
        <v>0.25</v>
      </c>
      <c r="AU124" s="42">
        <v>0.25</v>
      </c>
      <c r="AV124" s="42">
        <v>0.25</v>
      </c>
      <c r="AW124" s="42">
        <v>0.25</v>
      </c>
      <c r="AX124" s="43">
        <v>0</v>
      </c>
      <c r="AY124" s="43">
        <v>0</v>
      </c>
      <c r="AZ124" s="43">
        <v>0</v>
      </c>
      <c r="BA124" s="43">
        <v>0</v>
      </c>
      <c r="BB124" s="43">
        <v>0</v>
      </c>
      <c r="BC124" s="43">
        <v>0</v>
      </c>
      <c r="BD124" s="43">
        <v>0</v>
      </c>
      <c r="BE124" s="43">
        <v>0</v>
      </c>
      <c r="BF124" s="43">
        <v>0</v>
      </c>
      <c r="BG124" s="43">
        <v>0</v>
      </c>
      <c r="BH124" s="43">
        <v>0</v>
      </c>
      <c r="BI124" s="43">
        <v>0</v>
      </c>
      <c r="BJ124" s="43">
        <v>0</v>
      </c>
      <c r="BK124" s="43">
        <v>0</v>
      </c>
      <c r="BL124" s="43">
        <v>39500000</v>
      </c>
      <c r="BM124" s="43">
        <v>0</v>
      </c>
      <c r="BN124" s="44">
        <v>39500000</v>
      </c>
      <c r="BO124" s="43">
        <v>0</v>
      </c>
      <c r="BP124" s="43">
        <v>0</v>
      </c>
      <c r="BQ124" s="43">
        <v>0</v>
      </c>
      <c r="BR124" s="43">
        <v>0</v>
      </c>
      <c r="BS124" s="43">
        <v>0</v>
      </c>
      <c r="BT124" s="43">
        <v>0</v>
      </c>
      <c r="BU124" s="43">
        <v>0</v>
      </c>
      <c r="BV124" s="43">
        <v>0</v>
      </c>
      <c r="BW124" s="43">
        <v>0</v>
      </c>
      <c r="BX124" s="43">
        <v>0</v>
      </c>
      <c r="BY124" s="43">
        <v>0</v>
      </c>
      <c r="BZ124" s="43">
        <v>0</v>
      </c>
      <c r="CA124" s="43">
        <v>0</v>
      </c>
      <c r="CB124" s="43">
        <v>40552280</v>
      </c>
      <c r="CC124" s="43">
        <v>0</v>
      </c>
      <c r="CD124" s="44">
        <v>40552280</v>
      </c>
      <c r="CE124" s="43">
        <v>0</v>
      </c>
      <c r="CF124" s="43">
        <v>0</v>
      </c>
      <c r="CG124" s="43">
        <v>0</v>
      </c>
      <c r="CH124" s="43">
        <v>0</v>
      </c>
      <c r="CI124" s="43">
        <v>0</v>
      </c>
      <c r="CJ124" s="43">
        <v>0</v>
      </c>
      <c r="CK124" s="43">
        <v>0</v>
      </c>
      <c r="CL124" s="43">
        <v>0</v>
      </c>
      <c r="CM124" s="43">
        <v>0</v>
      </c>
      <c r="CN124" s="43">
        <v>0</v>
      </c>
      <c r="CO124" s="43">
        <v>0</v>
      </c>
      <c r="CP124" s="43">
        <v>0</v>
      </c>
      <c r="CQ124" s="43">
        <v>0</v>
      </c>
      <c r="CR124" s="43">
        <v>42443070.607280001</v>
      </c>
      <c r="CS124" s="43">
        <v>0</v>
      </c>
      <c r="CT124" s="44">
        <v>42443070.607280001</v>
      </c>
      <c r="CU124" s="43">
        <v>0</v>
      </c>
      <c r="CV124" s="43">
        <v>0</v>
      </c>
      <c r="CW124" s="43">
        <v>0</v>
      </c>
      <c r="CX124" s="43">
        <v>0</v>
      </c>
      <c r="CY124" s="43">
        <v>0</v>
      </c>
      <c r="CZ124" s="43">
        <v>0</v>
      </c>
      <c r="DA124" s="43">
        <v>0</v>
      </c>
      <c r="DB124" s="43">
        <v>0</v>
      </c>
      <c r="DC124" s="43">
        <v>0</v>
      </c>
      <c r="DD124" s="43">
        <v>0</v>
      </c>
      <c r="DE124" s="43">
        <v>0</v>
      </c>
      <c r="DF124" s="43">
        <v>0</v>
      </c>
      <c r="DG124" s="43">
        <v>0</v>
      </c>
      <c r="DH124" s="43">
        <v>44226358.661915481</v>
      </c>
      <c r="DI124" s="43">
        <v>0</v>
      </c>
      <c r="DJ124" s="44">
        <v>44226358.661915481</v>
      </c>
      <c r="DK124" s="45">
        <f t="shared" si="2"/>
        <v>166721709.2691955</v>
      </c>
    </row>
    <row r="125" spans="1:115" s="2" customFormat="1" ht="120" x14ac:dyDescent="0.25">
      <c r="A125" s="1"/>
      <c r="B125" s="40" t="s">
        <v>334</v>
      </c>
      <c r="C125" s="41" t="s">
        <v>1445</v>
      </c>
      <c r="D125" s="30" t="s">
        <v>1448</v>
      </c>
      <c r="E125" s="30" t="s">
        <v>335</v>
      </c>
      <c r="F125" s="30" t="s">
        <v>1439</v>
      </c>
      <c r="G125" s="30" t="s">
        <v>2308</v>
      </c>
      <c r="H125" s="41" t="s">
        <v>391</v>
      </c>
      <c r="I125" s="41">
        <v>92</v>
      </c>
      <c r="J125" s="41" t="s">
        <v>1327</v>
      </c>
      <c r="K125" s="41">
        <v>2019</v>
      </c>
      <c r="L125" s="41">
        <v>92</v>
      </c>
      <c r="M125" s="42">
        <v>92</v>
      </c>
      <c r="N125" s="42">
        <v>92</v>
      </c>
      <c r="O125" s="42">
        <v>92</v>
      </c>
      <c r="P125" s="42">
        <v>92</v>
      </c>
      <c r="Q125" s="42" t="s">
        <v>130</v>
      </c>
      <c r="R125" s="41" t="s">
        <v>100</v>
      </c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 t="s">
        <v>335</v>
      </c>
      <c r="AI125" s="52" t="s">
        <v>1460</v>
      </c>
      <c r="AJ125" s="40">
        <v>1905</v>
      </c>
      <c r="AK125" s="17" t="s">
        <v>1614</v>
      </c>
      <c r="AL125" s="17" t="s">
        <v>394</v>
      </c>
      <c r="AM125" s="42"/>
      <c r="AN125" s="42"/>
      <c r="AO125" s="42"/>
      <c r="AP125" s="41">
        <v>17</v>
      </c>
      <c r="AQ125" s="41">
        <v>17</v>
      </c>
      <c r="AR125" s="42" t="s">
        <v>132</v>
      </c>
      <c r="AS125" s="42" t="s">
        <v>334</v>
      </c>
      <c r="AT125" s="42">
        <v>2</v>
      </c>
      <c r="AU125" s="42">
        <v>5</v>
      </c>
      <c r="AV125" s="42">
        <v>5</v>
      </c>
      <c r="AW125" s="42">
        <v>5</v>
      </c>
      <c r="AX125" s="43">
        <v>0</v>
      </c>
      <c r="AY125" s="43">
        <v>0</v>
      </c>
      <c r="AZ125" s="43">
        <v>0</v>
      </c>
      <c r="BA125" s="43">
        <v>0</v>
      </c>
      <c r="BB125" s="43">
        <v>0</v>
      </c>
      <c r="BC125" s="43">
        <v>0</v>
      </c>
      <c r="BD125" s="43">
        <v>0</v>
      </c>
      <c r="BE125" s="43">
        <v>0</v>
      </c>
      <c r="BF125" s="43">
        <v>0</v>
      </c>
      <c r="BG125" s="43">
        <v>0</v>
      </c>
      <c r="BH125" s="43">
        <v>0</v>
      </c>
      <c r="BI125" s="43">
        <v>0</v>
      </c>
      <c r="BJ125" s="43">
        <v>0</v>
      </c>
      <c r="BK125" s="43">
        <v>0</v>
      </c>
      <c r="BL125" s="43">
        <v>6000000</v>
      </c>
      <c r="BM125" s="43">
        <v>0</v>
      </c>
      <c r="BN125" s="44">
        <v>6000000</v>
      </c>
      <c r="BO125" s="43">
        <v>0</v>
      </c>
      <c r="BP125" s="43">
        <v>0</v>
      </c>
      <c r="BQ125" s="43">
        <v>0</v>
      </c>
      <c r="BR125" s="43">
        <v>0</v>
      </c>
      <c r="BS125" s="43">
        <v>0</v>
      </c>
      <c r="BT125" s="43">
        <v>0</v>
      </c>
      <c r="BU125" s="43">
        <v>0</v>
      </c>
      <c r="BV125" s="43">
        <v>0</v>
      </c>
      <c r="BW125" s="43">
        <v>0</v>
      </c>
      <c r="BX125" s="43">
        <v>0</v>
      </c>
      <c r="BY125" s="43">
        <v>0</v>
      </c>
      <c r="BZ125" s="43">
        <v>0</v>
      </c>
      <c r="CA125" s="43">
        <v>0</v>
      </c>
      <c r="CB125" s="43">
        <v>6159840</v>
      </c>
      <c r="CC125" s="43">
        <v>0</v>
      </c>
      <c r="CD125" s="44">
        <v>6159840</v>
      </c>
      <c r="CE125" s="43">
        <v>0</v>
      </c>
      <c r="CF125" s="43">
        <v>0</v>
      </c>
      <c r="CG125" s="43">
        <v>0</v>
      </c>
      <c r="CH125" s="43">
        <v>0</v>
      </c>
      <c r="CI125" s="43">
        <v>0</v>
      </c>
      <c r="CJ125" s="43">
        <v>0</v>
      </c>
      <c r="CK125" s="43">
        <v>0</v>
      </c>
      <c r="CL125" s="43">
        <v>0</v>
      </c>
      <c r="CM125" s="43">
        <v>0</v>
      </c>
      <c r="CN125" s="43">
        <v>0</v>
      </c>
      <c r="CO125" s="43">
        <v>0</v>
      </c>
      <c r="CP125" s="43">
        <v>0</v>
      </c>
      <c r="CQ125" s="43">
        <v>0</v>
      </c>
      <c r="CR125" s="43">
        <v>6447048.6998399999</v>
      </c>
      <c r="CS125" s="43">
        <v>0</v>
      </c>
      <c r="CT125" s="44">
        <v>6447048.6998399999</v>
      </c>
      <c r="CU125" s="43">
        <v>0</v>
      </c>
      <c r="CV125" s="43">
        <v>0</v>
      </c>
      <c r="CW125" s="43">
        <v>0</v>
      </c>
      <c r="CX125" s="43">
        <v>0</v>
      </c>
      <c r="CY125" s="43">
        <v>0</v>
      </c>
      <c r="CZ125" s="43">
        <v>0</v>
      </c>
      <c r="DA125" s="43">
        <v>0</v>
      </c>
      <c r="DB125" s="43">
        <v>0</v>
      </c>
      <c r="DC125" s="43">
        <v>0</v>
      </c>
      <c r="DD125" s="43">
        <v>0</v>
      </c>
      <c r="DE125" s="43">
        <v>0</v>
      </c>
      <c r="DF125" s="43">
        <v>0</v>
      </c>
      <c r="DG125" s="43">
        <v>0</v>
      </c>
      <c r="DH125" s="43">
        <v>6717927.898012477</v>
      </c>
      <c r="DI125" s="43">
        <v>0</v>
      </c>
      <c r="DJ125" s="44">
        <v>6717927.898012477</v>
      </c>
      <c r="DK125" s="45">
        <f t="shared" si="2"/>
        <v>25324816.59785248</v>
      </c>
    </row>
    <row r="126" spans="1:115" s="2" customFormat="1" ht="105" x14ac:dyDescent="0.25">
      <c r="A126" s="1"/>
      <c r="B126" s="40" t="s">
        <v>334</v>
      </c>
      <c r="C126" s="41" t="s">
        <v>1445</v>
      </c>
      <c r="D126" s="30" t="s">
        <v>1448</v>
      </c>
      <c r="E126" s="30" t="s">
        <v>335</v>
      </c>
      <c r="F126" s="30" t="s">
        <v>1439</v>
      </c>
      <c r="G126" s="30" t="s">
        <v>2309</v>
      </c>
      <c r="H126" s="41" t="s">
        <v>395</v>
      </c>
      <c r="I126" s="41">
        <v>11.7</v>
      </c>
      <c r="J126" s="41" t="s">
        <v>1328</v>
      </c>
      <c r="K126" s="41">
        <v>2019</v>
      </c>
      <c r="L126" s="41">
        <v>11.7</v>
      </c>
      <c r="M126" s="42">
        <v>11.7</v>
      </c>
      <c r="N126" s="42">
        <v>11.7</v>
      </c>
      <c r="O126" s="42">
        <v>11.7</v>
      </c>
      <c r="P126" s="42">
        <v>11.7</v>
      </c>
      <c r="Q126" s="42" t="s">
        <v>130</v>
      </c>
      <c r="R126" s="41" t="s">
        <v>100</v>
      </c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 t="s">
        <v>335</v>
      </c>
      <c r="AI126" s="52" t="s">
        <v>1460</v>
      </c>
      <c r="AJ126" s="40">
        <v>1905</v>
      </c>
      <c r="AK126" s="17" t="s">
        <v>1615</v>
      </c>
      <c r="AL126" s="17" t="s">
        <v>396</v>
      </c>
      <c r="AM126" s="42"/>
      <c r="AN126" s="42"/>
      <c r="AO126" s="42"/>
      <c r="AP126" s="41">
        <v>1000</v>
      </c>
      <c r="AQ126" s="41">
        <v>3800</v>
      </c>
      <c r="AR126" s="42" t="s">
        <v>132</v>
      </c>
      <c r="AS126" s="42" t="s">
        <v>334</v>
      </c>
      <c r="AT126" s="42">
        <v>950</v>
      </c>
      <c r="AU126" s="42">
        <v>950</v>
      </c>
      <c r="AV126" s="42">
        <v>950</v>
      </c>
      <c r="AW126" s="42">
        <v>950</v>
      </c>
      <c r="AX126" s="43">
        <v>0</v>
      </c>
      <c r="AY126" s="43">
        <v>0</v>
      </c>
      <c r="AZ126" s="43">
        <v>0</v>
      </c>
      <c r="BA126" s="43">
        <v>0</v>
      </c>
      <c r="BB126" s="43">
        <v>0</v>
      </c>
      <c r="BC126" s="43">
        <v>89065817</v>
      </c>
      <c r="BD126" s="43">
        <v>0</v>
      </c>
      <c r="BE126" s="43">
        <v>0</v>
      </c>
      <c r="BF126" s="43">
        <v>0</v>
      </c>
      <c r="BG126" s="43">
        <v>0</v>
      </c>
      <c r="BH126" s="43">
        <v>0</v>
      </c>
      <c r="BI126" s="43">
        <v>0</v>
      </c>
      <c r="BJ126" s="43">
        <v>0</v>
      </c>
      <c r="BK126" s="43">
        <v>0</v>
      </c>
      <c r="BL126" s="43">
        <v>0</v>
      </c>
      <c r="BM126" s="43">
        <v>0</v>
      </c>
      <c r="BN126" s="44">
        <v>89065817</v>
      </c>
      <c r="BO126" s="43">
        <v>0</v>
      </c>
      <c r="BP126" s="43">
        <v>0</v>
      </c>
      <c r="BQ126" s="43">
        <v>0</v>
      </c>
      <c r="BR126" s="43">
        <v>0</v>
      </c>
      <c r="BS126" s="43">
        <v>91438530.364879996</v>
      </c>
      <c r="BT126" s="43">
        <v>0</v>
      </c>
      <c r="BU126" s="43">
        <v>0</v>
      </c>
      <c r="BV126" s="43">
        <v>0</v>
      </c>
      <c r="BW126" s="43">
        <v>0</v>
      </c>
      <c r="BX126" s="43">
        <v>0</v>
      </c>
      <c r="BY126" s="43">
        <v>0</v>
      </c>
      <c r="BZ126" s="43">
        <v>0</v>
      </c>
      <c r="CA126" s="43">
        <v>0</v>
      </c>
      <c r="CB126" s="43">
        <v>0</v>
      </c>
      <c r="CC126" s="43">
        <v>0</v>
      </c>
      <c r="CD126" s="44">
        <v>91438530.364879996</v>
      </c>
      <c r="CE126" s="43">
        <v>0</v>
      </c>
      <c r="CF126" s="43">
        <v>0</v>
      </c>
      <c r="CG126" s="43">
        <v>0</v>
      </c>
      <c r="CH126" s="43">
        <v>0</v>
      </c>
      <c r="CI126" s="43">
        <v>95701943.281672895</v>
      </c>
      <c r="CJ126" s="43">
        <v>0</v>
      </c>
      <c r="CK126" s="43">
        <v>0</v>
      </c>
      <c r="CL126" s="43">
        <v>0</v>
      </c>
      <c r="CM126" s="43">
        <v>0</v>
      </c>
      <c r="CN126" s="43">
        <v>0</v>
      </c>
      <c r="CO126" s="43">
        <v>0</v>
      </c>
      <c r="CP126" s="43">
        <v>0</v>
      </c>
      <c r="CQ126" s="43">
        <v>0</v>
      </c>
      <c r="CR126" s="43">
        <v>0</v>
      </c>
      <c r="CS126" s="43">
        <v>0</v>
      </c>
      <c r="CT126" s="44">
        <v>95701943.281672895</v>
      </c>
      <c r="CU126" s="43">
        <v>0</v>
      </c>
      <c r="CV126" s="43">
        <v>0</v>
      </c>
      <c r="CW126" s="43">
        <v>0</v>
      </c>
      <c r="CX126" s="43">
        <v>0</v>
      </c>
      <c r="CY126" s="43">
        <v>99722956.130595669</v>
      </c>
      <c r="CZ126" s="43">
        <v>0</v>
      </c>
      <c r="DA126" s="43">
        <v>0</v>
      </c>
      <c r="DB126" s="43">
        <v>0</v>
      </c>
      <c r="DC126" s="43">
        <v>0</v>
      </c>
      <c r="DD126" s="43">
        <v>0</v>
      </c>
      <c r="DE126" s="43">
        <v>0</v>
      </c>
      <c r="DF126" s="43">
        <v>0</v>
      </c>
      <c r="DG126" s="43">
        <v>0</v>
      </c>
      <c r="DH126" s="43">
        <v>0</v>
      </c>
      <c r="DI126" s="43">
        <v>0</v>
      </c>
      <c r="DJ126" s="44">
        <v>99722956.130595669</v>
      </c>
      <c r="DK126" s="45">
        <f t="shared" si="2"/>
        <v>375929246.7771486</v>
      </c>
    </row>
    <row r="127" spans="1:115" s="2" customFormat="1" ht="105" x14ac:dyDescent="0.25">
      <c r="A127" s="1"/>
      <c r="B127" s="40" t="s">
        <v>334</v>
      </c>
      <c r="C127" s="41" t="s">
        <v>1445</v>
      </c>
      <c r="D127" s="30" t="s">
        <v>1448</v>
      </c>
      <c r="E127" s="30" t="s">
        <v>335</v>
      </c>
      <c r="F127" s="30" t="s">
        <v>1439</v>
      </c>
      <c r="G127" s="30" t="s">
        <v>2309</v>
      </c>
      <c r="H127" s="41" t="s">
        <v>395</v>
      </c>
      <c r="I127" s="41">
        <v>11.7</v>
      </c>
      <c r="J127" s="41" t="s">
        <v>1328</v>
      </c>
      <c r="K127" s="41">
        <v>2019</v>
      </c>
      <c r="L127" s="41">
        <v>11.7</v>
      </c>
      <c r="M127" s="42">
        <v>11.7</v>
      </c>
      <c r="N127" s="42">
        <v>11.7</v>
      </c>
      <c r="O127" s="42">
        <v>11.7</v>
      </c>
      <c r="P127" s="42">
        <v>11.7</v>
      </c>
      <c r="Q127" s="42" t="s">
        <v>130</v>
      </c>
      <c r="R127" s="41" t="s">
        <v>100</v>
      </c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 t="s">
        <v>335</v>
      </c>
      <c r="AI127" s="52" t="s">
        <v>1460</v>
      </c>
      <c r="AJ127" s="40">
        <v>1905</v>
      </c>
      <c r="AK127" s="17" t="s">
        <v>1616</v>
      </c>
      <c r="AL127" s="17" t="s">
        <v>397</v>
      </c>
      <c r="AM127" s="42"/>
      <c r="AN127" s="42"/>
      <c r="AO127" s="42"/>
      <c r="AP127" s="41" t="s">
        <v>1298</v>
      </c>
      <c r="AQ127" s="41">
        <v>4</v>
      </c>
      <c r="AR127" s="42" t="s">
        <v>132</v>
      </c>
      <c r="AS127" s="42" t="s">
        <v>334</v>
      </c>
      <c r="AT127" s="42">
        <v>1</v>
      </c>
      <c r="AU127" s="42">
        <v>1</v>
      </c>
      <c r="AV127" s="42">
        <v>1</v>
      </c>
      <c r="AW127" s="42">
        <v>1</v>
      </c>
      <c r="AX127" s="43">
        <v>0</v>
      </c>
      <c r="AY127" s="43">
        <v>0</v>
      </c>
      <c r="AZ127" s="43">
        <v>0</v>
      </c>
      <c r="BA127" s="43">
        <v>0</v>
      </c>
      <c r="BB127" s="43">
        <v>0</v>
      </c>
      <c r="BC127" s="43">
        <v>94804170</v>
      </c>
      <c r="BD127" s="43">
        <v>0</v>
      </c>
      <c r="BE127" s="43">
        <v>0</v>
      </c>
      <c r="BF127" s="43">
        <v>0</v>
      </c>
      <c r="BG127" s="43">
        <v>0</v>
      </c>
      <c r="BH127" s="43">
        <v>0</v>
      </c>
      <c r="BI127" s="43">
        <v>0</v>
      </c>
      <c r="BJ127" s="43">
        <v>0</v>
      </c>
      <c r="BK127" s="43">
        <v>0</v>
      </c>
      <c r="BL127" s="43">
        <v>0</v>
      </c>
      <c r="BM127" s="43">
        <v>0</v>
      </c>
      <c r="BN127" s="44">
        <v>94804170</v>
      </c>
      <c r="BO127" s="43">
        <v>0</v>
      </c>
      <c r="BP127" s="43">
        <v>0</v>
      </c>
      <c r="BQ127" s="43">
        <v>0</v>
      </c>
      <c r="BR127" s="43">
        <v>0</v>
      </c>
      <c r="BS127" s="43">
        <v>97329753.088799998</v>
      </c>
      <c r="BT127" s="43">
        <v>0</v>
      </c>
      <c r="BU127" s="43">
        <v>0</v>
      </c>
      <c r="BV127" s="43">
        <v>0</v>
      </c>
      <c r="BW127" s="43">
        <v>0</v>
      </c>
      <c r="BX127" s="43">
        <v>0</v>
      </c>
      <c r="BY127" s="43">
        <v>0</v>
      </c>
      <c r="BZ127" s="43">
        <v>0</v>
      </c>
      <c r="CA127" s="43">
        <v>0</v>
      </c>
      <c r="CB127" s="43">
        <v>0</v>
      </c>
      <c r="CC127" s="43">
        <v>0</v>
      </c>
      <c r="CD127" s="44">
        <v>97329753.088799998</v>
      </c>
      <c r="CE127" s="43">
        <v>0</v>
      </c>
      <c r="CF127" s="43">
        <v>0</v>
      </c>
      <c r="CG127" s="43">
        <v>0</v>
      </c>
      <c r="CH127" s="43">
        <v>0</v>
      </c>
      <c r="CI127" s="43">
        <v>101867850.15631838</v>
      </c>
      <c r="CJ127" s="43">
        <v>0</v>
      </c>
      <c r="CK127" s="43">
        <v>0</v>
      </c>
      <c r="CL127" s="43">
        <v>0</v>
      </c>
      <c r="CM127" s="43">
        <v>0</v>
      </c>
      <c r="CN127" s="43">
        <v>0</v>
      </c>
      <c r="CO127" s="43">
        <v>0</v>
      </c>
      <c r="CP127" s="43">
        <v>0</v>
      </c>
      <c r="CQ127" s="43">
        <v>0</v>
      </c>
      <c r="CR127" s="43">
        <v>0</v>
      </c>
      <c r="CS127" s="43">
        <v>0</v>
      </c>
      <c r="CT127" s="44">
        <v>101867850.15631838</v>
      </c>
      <c r="CU127" s="43">
        <v>0</v>
      </c>
      <c r="CV127" s="43">
        <v>0</v>
      </c>
      <c r="CW127" s="43">
        <v>0</v>
      </c>
      <c r="CX127" s="43">
        <v>0</v>
      </c>
      <c r="CY127" s="43">
        <v>106147929.74848625</v>
      </c>
      <c r="CZ127" s="43">
        <v>0</v>
      </c>
      <c r="DA127" s="43">
        <v>0</v>
      </c>
      <c r="DB127" s="43">
        <v>0</v>
      </c>
      <c r="DC127" s="43">
        <v>0</v>
      </c>
      <c r="DD127" s="43">
        <v>0</v>
      </c>
      <c r="DE127" s="43">
        <v>0</v>
      </c>
      <c r="DF127" s="43">
        <v>0</v>
      </c>
      <c r="DG127" s="43">
        <v>0</v>
      </c>
      <c r="DH127" s="43">
        <v>0</v>
      </c>
      <c r="DI127" s="43">
        <v>0</v>
      </c>
      <c r="DJ127" s="44">
        <v>106147929.74848625</v>
      </c>
      <c r="DK127" s="45">
        <f t="shared" si="2"/>
        <v>400149702.99360466</v>
      </c>
    </row>
    <row r="128" spans="1:115" s="2" customFormat="1" ht="105" x14ac:dyDescent="0.25">
      <c r="A128" s="1"/>
      <c r="B128" s="40" t="s">
        <v>334</v>
      </c>
      <c r="C128" s="41" t="s">
        <v>1445</v>
      </c>
      <c r="D128" s="30" t="s">
        <v>1448</v>
      </c>
      <c r="E128" s="30" t="s">
        <v>335</v>
      </c>
      <c r="F128" s="30" t="s">
        <v>1439</v>
      </c>
      <c r="G128" s="30" t="s">
        <v>2309</v>
      </c>
      <c r="H128" s="41" t="s">
        <v>395</v>
      </c>
      <c r="I128" s="41">
        <v>11.7</v>
      </c>
      <c r="J128" s="41" t="s">
        <v>1328</v>
      </c>
      <c r="K128" s="41">
        <v>2019</v>
      </c>
      <c r="L128" s="41">
        <v>11.7</v>
      </c>
      <c r="M128" s="42">
        <v>11.7</v>
      </c>
      <c r="N128" s="42">
        <v>11.7</v>
      </c>
      <c r="O128" s="42">
        <v>11.7</v>
      </c>
      <c r="P128" s="42">
        <v>11.7</v>
      </c>
      <c r="Q128" s="42" t="s">
        <v>130</v>
      </c>
      <c r="R128" s="41" t="s">
        <v>100</v>
      </c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 t="s">
        <v>335</v>
      </c>
      <c r="AI128" s="52" t="s">
        <v>1460</v>
      </c>
      <c r="AJ128" s="40">
        <v>1905</v>
      </c>
      <c r="AK128" s="17" t="s">
        <v>1617</v>
      </c>
      <c r="AL128" s="17" t="s">
        <v>398</v>
      </c>
      <c r="AM128" s="42"/>
      <c r="AN128" s="42"/>
      <c r="AO128" s="42"/>
      <c r="AP128" s="41">
        <v>1000</v>
      </c>
      <c r="AQ128" s="41">
        <v>3800</v>
      </c>
      <c r="AR128" s="42" t="s">
        <v>132</v>
      </c>
      <c r="AS128" s="42" t="s">
        <v>334</v>
      </c>
      <c r="AT128" s="42">
        <v>950</v>
      </c>
      <c r="AU128" s="42">
        <v>950</v>
      </c>
      <c r="AV128" s="42">
        <v>950</v>
      </c>
      <c r="AW128" s="42">
        <v>950</v>
      </c>
      <c r="AX128" s="43">
        <v>0</v>
      </c>
      <c r="AY128" s="43">
        <v>0</v>
      </c>
      <c r="AZ128" s="43">
        <v>0</v>
      </c>
      <c r="BA128" s="43">
        <v>0</v>
      </c>
      <c r="BB128" s="43">
        <v>0</v>
      </c>
      <c r="BC128" s="43">
        <v>321715727</v>
      </c>
      <c r="BD128" s="43">
        <v>0</v>
      </c>
      <c r="BE128" s="43">
        <v>0</v>
      </c>
      <c r="BF128" s="43">
        <v>0</v>
      </c>
      <c r="BG128" s="43">
        <v>0</v>
      </c>
      <c r="BH128" s="43">
        <v>0</v>
      </c>
      <c r="BI128" s="43">
        <v>0</v>
      </c>
      <c r="BJ128" s="43">
        <v>0</v>
      </c>
      <c r="BK128" s="43">
        <v>0</v>
      </c>
      <c r="BL128" s="43">
        <v>0</v>
      </c>
      <c r="BM128" s="43">
        <v>0</v>
      </c>
      <c r="BN128" s="44">
        <v>321715727</v>
      </c>
      <c r="BO128" s="43">
        <v>0</v>
      </c>
      <c r="BP128" s="43">
        <v>0</v>
      </c>
      <c r="BQ128" s="43">
        <v>0</v>
      </c>
      <c r="BR128" s="43">
        <v>0</v>
      </c>
      <c r="BS128" s="43">
        <v>330286233.96728003</v>
      </c>
      <c r="BT128" s="43">
        <v>0</v>
      </c>
      <c r="BU128" s="43">
        <v>0</v>
      </c>
      <c r="BV128" s="43">
        <v>0</v>
      </c>
      <c r="BW128" s="43">
        <v>0</v>
      </c>
      <c r="BX128" s="43">
        <v>0</v>
      </c>
      <c r="BY128" s="43">
        <v>0</v>
      </c>
      <c r="BZ128" s="43">
        <v>0</v>
      </c>
      <c r="CA128" s="43">
        <v>0</v>
      </c>
      <c r="CB128" s="43">
        <v>0</v>
      </c>
      <c r="CC128" s="43">
        <v>0</v>
      </c>
      <c r="CD128" s="44">
        <v>330286233.96728003</v>
      </c>
      <c r="CE128" s="43">
        <v>0</v>
      </c>
      <c r="CF128" s="43">
        <v>0</v>
      </c>
      <c r="CG128" s="43">
        <v>0</v>
      </c>
      <c r="CH128" s="43">
        <v>0</v>
      </c>
      <c r="CI128" s="43">
        <v>345686159.91223842</v>
      </c>
      <c r="CJ128" s="43">
        <v>0</v>
      </c>
      <c r="CK128" s="43">
        <v>0</v>
      </c>
      <c r="CL128" s="43">
        <v>0</v>
      </c>
      <c r="CM128" s="43">
        <v>0</v>
      </c>
      <c r="CN128" s="43">
        <v>0</v>
      </c>
      <c r="CO128" s="43">
        <v>0</v>
      </c>
      <c r="CP128" s="43">
        <v>0</v>
      </c>
      <c r="CQ128" s="43">
        <v>0</v>
      </c>
      <c r="CR128" s="43">
        <v>0</v>
      </c>
      <c r="CS128" s="43">
        <v>0</v>
      </c>
      <c r="CT128" s="44">
        <v>345686159.91223842</v>
      </c>
      <c r="CU128" s="43">
        <v>0</v>
      </c>
      <c r="CV128" s="43">
        <v>0</v>
      </c>
      <c r="CW128" s="43">
        <v>0</v>
      </c>
      <c r="CX128" s="43">
        <v>0</v>
      </c>
      <c r="CY128" s="43">
        <v>360210509.60711104</v>
      </c>
      <c r="CZ128" s="43">
        <v>0</v>
      </c>
      <c r="DA128" s="43">
        <v>0</v>
      </c>
      <c r="DB128" s="43">
        <v>0</v>
      </c>
      <c r="DC128" s="43">
        <v>0</v>
      </c>
      <c r="DD128" s="43">
        <v>0</v>
      </c>
      <c r="DE128" s="43">
        <v>0</v>
      </c>
      <c r="DF128" s="43">
        <v>0</v>
      </c>
      <c r="DG128" s="43">
        <v>0</v>
      </c>
      <c r="DH128" s="43">
        <v>0</v>
      </c>
      <c r="DI128" s="43">
        <v>0</v>
      </c>
      <c r="DJ128" s="44">
        <v>360210509.60711104</v>
      </c>
      <c r="DK128" s="45">
        <f t="shared" si="2"/>
        <v>1357898630.4866295</v>
      </c>
    </row>
    <row r="129" spans="1:115" s="2" customFormat="1" ht="105" x14ac:dyDescent="0.25">
      <c r="A129" s="1"/>
      <c r="B129" s="40" t="s">
        <v>334</v>
      </c>
      <c r="C129" s="41" t="s">
        <v>1445</v>
      </c>
      <c r="D129" s="30" t="s">
        <v>1448</v>
      </c>
      <c r="E129" s="30" t="s">
        <v>335</v>
      </c>
      <c r="F129" s="30" t="s">
        <v>1439</v>
      </c>
      <c r="G129" s="30" t="s">
        <v>2309</v>
      </c>
      <c r="H129" s="41" t="s">
        <v>395</v>
      </c>
      <c r="I129" s="41">
        <v>11.7</v>
      </c>
      <c r="J129" s="41" t="s">
        <v>1328</v>
      </c>
      <c r="K129" s="41">
        <v>2019</v>
      </c>
      <c r="L129" s="41">
        <v>11.7</v>
      </c>
      <c r="M129" s="42">
        <v>11.7</v>
      </c>
      <c r="N129" s="42">
        <v>11.7</v>
      </c>
      <c r="O129" s="42">
        <v>11.7</v>
      </c>
      <c r="P129" s="42">
        <v>11.7</v>
      </c>
      <c r="Q129" s="42" t="s">
        <v>130</v>
      </c>
      <c r="R129" s="41" t="s">
        <v>100</v>
      </c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 t="s">
        <v>335</v>
      </c>
      <c r="AI129" s="52" t="s">
        <v>1460</v>
      </c>
      <c r="AJ129" s="40">
        <v>1905</v>
      </c>
      <c r="AK129" s="17" t="s">
        <v>1618</v>
      </c>
      <c r="AL129" s="17" t="s">
        <v>399</v>
      </c>
      <c r="AM129" s="42"/>
      <c r="AN129" s="42"/>
      <c r="AO129" s="42"/>
      <c r="AP129" s="41" t="s">
        <v>1298</v>
      </c>
      <c r="AQ129" s="41">
        <v>4</v>
      </c>
      <c r="AR129" s="42" t="s">
        <v>132</v>
      </c>
      <c r="AS129" s="42" t="s">
        <v>334</v>
      </c>
      <c r="AT129" s="42">
        <v>1</v>
      </c>
      <c r="AU129" s="42">
        <v>1</v>
      </c>
      <c r="AV129" s="42">
        <v>1</v>
      </c>
      <c r="AW129" s="42">
        <v>1</v>
      </c>
      <c r="AX129" s="43">
        <v>0</v>
      </c>
      <c r="AY129" s="43">
        <v>0</v>
      </c>
      <c r="AZ129" s="43">
        <v>0</v>
      </c>
      <c r="BA129" s="43">
        <v>0</v>
      </c>
      <c r="BB129" s="43">
        <v>0</v>
      </c>
      <c r="BC129" s="43">
        <v>90000000</v>
      </c>
      <c r="BD129" s="43">
        <v>0</v>
      </c>
      <c r="BE129" s="43">
        <v>0</v>
      </c>
      <c r="BF129" s="43">
        <v>0</v>
      </c>
      <c r="BG129" s="43">
        <v>0</v>
      </c>
      <c r="BH129" s="43">
        <v>0</v>
      </c>
      <c r="BI129" s="43">
        <v>0</v>
      </c>
      <c r="BJ129" s="43">
        <v>0</v>
      </c>
      <c r="BK129" s="43">
        <v>0</v>
      </c>
      <c r="BL129" s="43">
        <v>0</v>
      </c>
      <c r="BM129" s="43">
        <v>0</v>
      </c>
      <c r="BN129" s="44">
        <v>90000000</v>
      </c>
      <c r="BO129" s="43">
        <v>0</v>
      </c>
      <c r="BP129" s="43">
        <v>0</v>
      </c>
      <c r="BQ129" s="43">
        <v>0</v>
      </c>
      <c r="BR129" s="43">
        <v>0</v>
      </c>
      <c r="BS129" s="43">
        <v>92397600</v>
      </c>
      <c r="BT129" s="43">
        <v>0</v>
      </c>
      <c r="BU129" s="43">
        <v>0</v>
      </c>
      <c r="BV129" s="43">
        <v>0</v>
      </c>
      <c r="BW129" s="43">
        <v>0</v>
      </c>
      <c r="BX129" s="43">
        <v>0</v>
      </c>
      <c r="BY129" s="43">
        <v>0</v>
      </c>
      <c r="BZ129" s="43">
        <v>0</v>
      </c>
      <c r="CA129" s="43">
        <v>0</v>
      </c>
      <c r="CB129" s="43">
        <v>0</v>
      </c>
      <c r="CC129" s="43">
        <v>0</v>
      </c>
      <c r="CD129" s="44">
        <v>92397600</v>
      </c>
      <c r="CE129" s="43">
        <v>0</v>
      </c>
      <c r="CF129" s="43">
        <v>0</v>
      </c>
      <c r="CG129" s="43">
        <v>0</v>
      </c>
      <c r="CH129" s="43">
        <v>0</v>
      </c>
      <c r="CI129" s="43">
        <v>96705730.497600004</v>
      </c>
      <c r="CJ129" s="43">
        <v>0</v>
      </c>
      <c r="CK129" s="43">
        <v>0</v>
      </c>
      <c r="CL129" s="43">
        <v>0</v>
      </c>
      <c r="CM129" s="43">
        <v>0</v>
      </c>
      <c r="CN129" s="43">
        <v>0</v>
      </c>
      <c r="CO129" s="43">
        <v>0</v>
      </c>
      <c r="CP129" s="43">
        <v>0</v>
      </c>
      <c r="CQ129" s="43">
        <v>0</v>
      </c>
      <c r="CR129" s="43">
        <v>0</v>
      </c>
      <c r="CS129" s="43">
        <v>0</v>
      </c>
      <c r="CT129" s="44">
        <v>96705730.497600004</v>
      </c>
      <c r="CU129" s="43">
        <v>0</v>
      </c>
      <c r="CV129" s="43">
        <v>0</v>
      </c>
      <c r="CW129" s="43">
        <v>0</v>
      </c>
      <c r="CX129" s="43">
        <v>0</v>
      </c>
      <c r="CY129" s="43">
        <v>100768918.47018717</v>
      </c>
      <c r="CZ129" s="43">
        <v>0</v>
      </c>
      <c r="DA129" s="43">
        <v>0</v>
      </c>
      <c r="DB129" s="43">
        <v>0</v>
      </c>
      <c r="DC129" s="43">
        <v>0</v>
      </c>
      <c r="DD129" s="43">
        <v>0</v>
      </c>
      <c r="DE129" s="43">
        <v>0</v>
      </c>
      <c r="DF129" s="43">
        <v>0</v>
      </c>
      <c r="DG129" s="43">
        <v>0</v>
      </c>
      <c r="DH129" s="43">
        <v>0</v>
      </c>
      <c r="DI129" s="43">
        <v>0</v>
      </c>
      <c r="DJ129" s="44">
        <v>100768918.47018717</v>
      </c>
      <c r="DK129" s="45">
        <f t="shared" si="2"/>
        <v>379872248.96778721</v>
      </c>
    </row>
    <row r="130" spans="1:115" s="2" customFormat="1" ht="105" x14ac:dyDescent="0.25">
      <c r="A130" s="1"/>
      <c r="B130" s="40" t="s">
        <v>334</v>
      </c>
      <c r="C130" s="41" t="s">
        <v>1445</v>
      </c>
      <c r="D130" s="30" t="s">
        <v>1448</v>
      </c>
      <c r="E130" s="30" t="s">
        <v>335</v>
      </c>
      <c r="F130" s="30" t="s">
        <v>1439</v>
      </c>
      <c r="G130" s="30" t="s">
        <v>2309</v>
      </c>
      <c r="H130" s="41" t="s">
        <v>395</v>
      </c>
      <c r="I130" s="41">
        <v>11.7</v>
      </c>
      <c r="J130" s="41" t="s">
        <v>1328</v>
      </c>
      <c r="K130" s="41">
        <v>2019</v>
      </c>
      <c r="L130" s="41">
        <v>11.7</v>
      </c>
      <c r="M130" s="42">
        <v>11.7</v>
      </c>
      <c r="N130" s="42">
        <v>11.7</v>
      </c>
      <c r="O130" s="42">
        <v>11.7</v>
      </c>
      <c r="P130" s="42">
        <v>11.7</v>
      </c>
      <c r="Q130" s="42" t="s">
        <v>130</v>
      </c>
      <c r="R130" s="41" t="s">
        <v>100</v>
      </c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 t="s">
        <v>335</v>
      </c>
      <c r="AI130" s="52" t="s">
        <v>1460</v>
      </c>
      <c r="AJ130" s="40">
        <v>1905</v>
      </c>
      <c r="AK130" s="17" t="s">
        <v>1619</v>
      </c>
      <c r="AL130" s="17" t="s">
        <v>400</v>
      </c>
      <c r="AM130" s="42"/>
      <c r="AN130" s="42"/>
      <c r="AO130" s="42"/>
      <c r="AP130" s="41" t="s">
        <v>1298</v>
      </c>
      <c r="AQ130" s="41">
        <v>30</v>
      </c>
      <c r="AR130" s="42" t="s">
        <v>132</v>
      </c>
      <c r="AS130" s="42" t="s">
        <v>334</v>
      </c>
      <c r="AT130" s="42">
        <v>8</v>
      </c>
      <c r="AU130" s="42">
        <v>8</v>
      </c>
      <c r="AV130" s="42">
        <v>8</v>
      </c>
      <c r="AW130" s="42">
        <v>6</v>
      </c>
      <c r="AX130" s="43">
        <v>0</v>
      </c>
      <c r="AY130" s="43">
        <v>0</v>
      </c>
      <c r="AZ130" s="43">
        <v>0</v>
      </c>
      <c r="BA130" s="43">
        <v>0</v>
      </c>
      <c r="BB130" s="43">
        <v>0</v>
      </c>
      <c r="BC130" s="43">
        <v>104414286</v>
      </c>
      <c r="BD130" s="43">
        <v>0</v>
      </c>
      <c r="BE130" s="43">
        <v>0</v>
      </c>
      <c r="BF130" s="43">
        <v>0</v>
      </c>
      <c r="BG130" s="43">
        <v>0</v>
      </c>
      <c r="BH130" s="43">
        <v>0</v>
      </c>
      <c r="BI130" s="43">
        <v>0</v>
      </c>
      <c r="BJ130" s="43">
        <v>0</v>
      </c>
      <c r="BK130" s="43">
        <v>0</v>
      </c>
      <c r="BL130" s="43">
        <v>0</v>
      </c>
      <c r="BM130" s="43">
        <v>0</v>
      </c>
      <c r="BN130" s="44">
        <v>104414286</v>
      </c>
      <c r="BO130" s="43">
        <v>0</v>
      </c>
      <c r="BP130" s="43">
        <v>0</v>
      </c>
      <c r="BQ130" s="43">
        <v>0</v>
      </c>
      <c r="BR130" s="43">
        <v>0</v>
      </c>
      <c r="BS130" s="43">
        <v>107195882.57904001</v>
      </c>
      <c r="BT130" s="43">
        <v>0</v>
      </c>
      <c r="BU130" s="43">
        <v>0</v>
      </c>
      <c r="BV130" s="43">
        <v>0</v>
      </c>
      <c r="BW130" s="43">
        <v>0</v>
      </c>
      <c r="BX130" s="43">
        <v>0</v>
      </c>
      <c r="BY130" s="43">
        <v>0</v>
      </c>
      <c r="BZ130" s="43">
        <v>0</v>
      </c>
      <c r="CA130" s="43">
        <v>0</v>
      </c>
      <c r="CB130" s="43">
        <v>0</v>
      </c>
      <c r="CC130" s="43">
        <v>0</v>
      </c>
      <c r="CD130" s="44">
        <v>107195882.57904001</v>
      </c>
      <c r="CE130" s="43">
        <v>0</v>
      </c>
      <c r="CF130" s="43">
        <v>0</v>
      </c>
      <c r="CG130" s="43">
        <v>0</v>
      </c>
      <c r="CH130" s="43">
        <v>0</v>
      </c>
      <c r="CI130" s="43">
        <v>112193997.80017033</v>
      </c>
      <c r="CJ130" s="43">
        <v>0</v>
      </c>
      <c r="CK130" s="43">
        <v>0</v>
      </c>
      <c r="CL130" s="43">
        <v>0</v>
      </c>
      <c r="CM130" s="43">
        <v>0</v>
      </c>
      <c r="CN130" s="43">
        <v>0</v>
      </c>
      <c r="CO130" s="43">
        <v>0</v>
      </c>
      <c r="CP130" s="43">
        <v>0</v>
      </c>
      <c r="CQ130" s="43">
        <v>0</v>
      </c>
      <c r="CR130" s="43">
        <v>0</v>
      </c>
      <c r="CS130" s="43">
        <v>0</v>
      </c>
      <c r="CT130" s="44">
        <v>112193997.80017033</v>
      </c>
      <c r="CU130" s="43">
        <v>0</v>
      </c>
      <c r="CV130" s="43">
        <v>0</v>
      </c>
      <c r="CW130" s="43">
        <v>0</v>
      </c>
      <c r="CX130" s="43">
        <v>0</v>
      </c>
      <c r="CY130" s="43">
        <v>116907940.81174229</v>
      </c>
      <c r="CZ130" s="43">
        <v>0</v>
      </c>
      <c r="DA130" s="43">
        <v>0</v>
      </c>
      <c r="DB130" s="43">
        <v>0</v>
      </c>
      <c r="DC130" s="43">
        <v>0</v>
      </c>
      <c r="DD130" s="43">
        <v>0</v>
      </c>
      <c r="DE130" s="43">
        <v>0</v>
      </c>
      <c r="DF130" s="43">
        <v>0</v>
      </c>
      <c r="DG130" s="43">
        <v>0</v>
      </c>
      <c r="DH130" s="43">
        <v>0</v>
      </c>
      <c r="DI130" s="43">
        <v>0</v>
      </c>
      <c r="DJ130" s="44">
        <v>116907940.81174229</v>
      </c>
      <c r="DK130" s="45">
        <f t="shared" si="2"/>
        <v>440712107.19095266</v>
      </c>
    </row>
    <row r="131" spans="1:115" s="2" customFormat="1" ht="105" x14ac:dyDescent="0.25">
      <c r="A131" s="1"/>
      <c r="B131" s="40" t="s">
        <v>334</v>
      </c>
      <c r="C131" s="41" t="s">
        <v>1445</v>
      </c>
      <c r="D131" s="30" t="s">
        <v>1448</v>
      </c>
      <c r="E131" s="30" t="s">
        <v>335</v>
      </c>
      <c r="F131" s="30" t="s">
        <v>1439</v>
      </c>
      <c r="G131" s="30" t="s">
        <v>2309</v>
      </c>
      <c r="H131" s="41" t="s">
        <v>395</v>
      </c>
      <c r="I131" s="41">
        <v>11.7</v>
      </c>
      <c r="J131" s="41" t="s">
        <v>1328</v>
      </c>
      <c r="K131" s="41">
        <v>2019</v>
      </c>
      <c r="L131" s="41">
        <v>11.7</v>
      </c>
      <c r="M131" s="42">
        <v>11.7</v>
      </c>
      <c r="N131" s="42">
        <v>11.7</v>
      </c>
      <c r="O131" s="42">
        <v>11.7</v>
      </c>
      <c r="P131" s="42">
        <v>11.7</v>
      </c>
      <c r="Q131" s="42" t="s">
        <v>130</v>
      </c>
      <c r="R131" s="41" t="s">
        <v>100</v>
      </c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 t="s">
        <v>335</v>
      </c>
      <c r="AI131" s="52" t="s">
        <v>1460</v>
      </c>
      <c r="AJ131" s="40">
        <v>1905</v>
      </c>
      <c r="AK131" s="17" t="s">
        <v>1620</v>
      </c>
      <c r="AL131" s="17" t="s">
        <v>401</v>
      </c>
      <c r="AM131" s="42"/>
      <c r="AN131" s="42"/>
      <c r="AO131" s="42"/>
      <c r="AP131" s="41">
        <v>12</v>
      </c>
      <c r="AQ131" s="41">
        <v>48</v>
      </c>
      <c r="AR131" s="42" t="s">
        <v>132</v>
      </c>
      <c r="AS131" s="42" t="s">
        <v>334</v>
      </c>
      <c r="AT131" s="42">
        <v>12</v>
      </c>
      <c r="AU131" s="42">
        <v>12</v>
      </c>
      <c r="AV131" s="42">
        <v>12</v>
      </c>
      <c r="AW131" s="42">
        <v>12</v>
      </c>
      <c r="AX131" s="43">
        <v>0</v>
      </c>
      <c r="AY131" s="43">
        <v>0</v>
      </c>
      <c r="AZ131" s="43">
        <v>0</v>
      </c>
      <c r="BA131" s="43">
        <v>0</v>
      </c>
      <c r="BB131" s="43">
        <v>0</v>
      </c>
      <c r="BC131" s="43">
        <v>0</v>
      </c>
      <c r="BD131" s="43">
        <v>0</v>
      </c>
      <c r="BE131" s="43">
        <v>0</v>
      </c>
      <c r="BF131" s="43">
        <v>0</v>
      </c>
      <c r="BG131" s="43">
        <v>0</v>
      </c>
      <c r="BH131" s="43">
        <v>0</v>
      </c>
      <c r="BI131" s="43">
        <v>0</v>
      </c>
      <c r="BJ131" s="43">
        <v>0</v>
      </c>
      <c r="BK131" s="43">
        <v>0</v>
      </c>
      <c r="BL131" s="43">
        <v>20874844</v>
      </c>
      <c r="BM131" s="43">
        <v>0</v>
      </c>
      <c r="BN131" s="44">
        <v>20874844</v>
      </c>
      <c r="BO131" s="43">
        <v>0</v>
      </c>
      <c r="BP131" s="43">
        <v>0</v>
      </c>
      <c r="BQ131" s="43">
        <v>0</v>
      </c>
      <c r="BR131" s="43">
        <v>0</v>
      </c>
      <c r="BS131" s="43">
        <v>0</v>
      </c>
      <c r="BT131" s="43">
        <v>0</v>
      </c>
      <c r="BU131" s="43">
        <v>0</v>
      </c>
      <c r="BV131" s="43">
        <v>0</v>
      </c>
      <c r="BW131" s="43">
        <v>0</v>
      </c>
      <c r="BX131" s="43">
        <v>0</v>
      </c>
      <c r="BY131" s="43">
        <v>0</v>
      </c>
      <c r="BZ131" s="43">
        <v>0</v>
      </c>
      <c r="CA131" s="43">
        <v>0</v>
      </c>
      <c r="CB131" s="43">
        <v>21430949.844160002</v>
      </c>
      <c r="CC131" s="43">
        <v>0</v>
      </c>
      <c r="CD131" s="44">
        <v>21430949.844160002</v>
      </c>
      <c r="CE131" s="43">
        <v>0</v>
      </c>
      <c r="CF131" s="43">
        <v>0</v>
      </c>
      <c r="CG131" s="43">
        <v>0</v>
      </c>
      <c r="CH131" s="43">
        <v>0</v>
      </c>
      <c r="CI131" s="43">
        <v>0</v>
      </c>
      <c r="CJ131" s="43">
        <v>0</v>
      </c>
      <c r="CK131" s="43">
        <v>0</v>
      </c>
      <c r="CL131" s="43">
        <v>0</v>
      </c>
      <c r="CM131" s="43">
        <v>0</v>
      </c>
      <c r="CN131" s="43">
        <v>0</v>
      </c>
      <c r="CO131" s="43">
        <v>0</v>
      </c>
      <c r="CP131" s="43">
        <v>0</v>
      </c>
      <c r="CQ131" s="43">
        <v>0</v>
      </c>
      <c r="CR131" s="43">
        <v>22430189.311593805</v>
      </c>
      <c r="CS131" s="43">
        <v>0</v>
      </c>
      <c r="CT131" s="44">
        <v>22430189.311593805</v>
      </c>
      <c r="CU131" s="43">
        <v>0</v>
      </c>
      <c r="CV131" s="43">
        <v>0</v>
      </c>
      <c r="CW131" s="43">
        <v>0</v>
      </c>
      <c r="CX131" s="43">
        <v>0</v>
      </c>
      <c r="CY131" s="43">
        <v>0</v>
      </c>
      <c r="CZ131" s="43">
        <v>0</v>
      </c>
      <c r="DA131" s="43">
        <v>0</v>
      </c>
      <c r="DB131" s="43">
        <v>0</v>
      </c>
      <c r="DC131" s="43">
        <v>0</v>
      </c>
      <c r="DD131" s="43">
        <v>0</v>
      </c>
      <c r="DE131" s="43">
        <v>0</v>
      </c>
      <c r="DF131" s="43">
        <v>0</v>
      </c>
      <c r="DG131" s="43">
        <v>0</v>
      </c>
      <c r="DH131" s="43">
        <v>23372616.145709731</v>
      </c>
      <c r="DI131" s="43">
        <v>0</v>
      </c>
      <c r="DJ131" s="44">
        <v>23372616.145709731</v>
      </c>
      <c r="DK131" s="45">
        <f t="shared" si="2"/>
        <v>88108599.301463544</v>
      </c>
    </row>
    <row r="132" spans="1:115" s="2" customFormat="1" ht="105" x14ac:dyDescent="0.25">
      <c r="A132" s="1"/>
      <c r="B132" s="40" t="s">
        <v>334</v>
      </c>
      <c r="C132" s="41" t="s">
        <v>1445</v>
      </c>
      <c r="D132" s="30" t="s">
        <v>1448</v>
      </c>
      <c r="E132" s="30" t="s">
        <v>335</v>
      </c>
      <c r="F132" s="30" t="s">
        <v>1439</v>
      </c>
      <c r="G132" s="30" t="s">
        <v>2310</v>
      </c>
      <c r="H132" s="41" t="s">
        <v>402</v>
      </c>
      <c r="I132" s="41">
        <v>87</v>
      </c>
      <c r="J132" s="41" t="s">
        <v>1329</v>
      </c>
      <c r="K132" s="41">
        <v>2019</v>
      </c>
      <c r="L132" s="41">
        <v>95</v>
      </c>
      <c r="M132" s="42">
        <v>95</v>
      </c>
      <c r="N132" s="42">
        <v>95</v>
      </c>
      <c r="O132" s="42">
        <v>95</v>
      </c>
      <c r="P132" s="42">
        <v>95</v>
      </c>
      <c r="Q132" s="42" t="s">
        <v>130</v>
      </c>
      <c r="R132" s="41" t="s">
        <v>100</v>
      </c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 t="s">
        <v>335</v>
      </c>
      <c r="AI132" s="52" t="s">
        <v>1460</v>
      </c>
      <c r="AJ132" s="40">
        <v>1905</v>
      </c>
      <c r="AK132" s="17" t="s">
        <v>1621</v>
      </c>
      <c r="AL132" s="17" t="s">
        <v>403</v>
      </c>
      <c r="AM132" s="42"/>
      <c r="AN132" s="42"/>
      <c r="AO132" s="42"/>
      <c r="AP132" s="41">
        <v>4</v>
      </c>
      <c r="AQ132" s="41">
        <v>16</v>
      </c>
      <c r="AR132" s="42" t="s">
        <v>132</v>
      </c>
      <c r="AS132" s="42" t="s">
        <v>334</v>
      </c>
      <c r="AT132" s="42">
        <v>4</v>
      </c>
      <c r="AU132" s="42">
        <v>4</v>
      </c>
      <c r="AV132" s="42">
        <v>4</v>
      </c>
      <c r="AW132" s="42">
        <v>4</v>
      </c>
      <c r="AX132" s="43">
        <v>0</v>
      </c>
      <c r="AY132" s="43">
        <v>0</v>
      </c>
      <c r="AZ132" s="43">
        <v>0</v>
      </c>
      <c r="BA132" s="43">
        <v>0</v>
      </c>
      <c r="BB132" s="43">
        <v>0</v>
      </c>
      <c r="BC132" s="43">
        <v>0</v>
      </c>
      <c r="BD132" s="43">
        <v>0</v>
      </c>
      <c r="BE132" s="43">
        <v>0</v>
      </c>
      <c r="BF132" s="43">
        <v>0</v>
      </c>
      <c r="BG132" s="43">
        <v>0</v>
      </c>
      <c r="BH132" s="43">
        <v>0</v>
      </c>
      <c r="BI132" s="43">
        <v>0</v>
      </c>
      <c r="BJ132" s="43">
        <v>0</v>
      </c>
      <c r="BK132" s="43">
        <v>0</v>
      </c>
      <c r="BL132" s="43">
        <v>76766581</v>
      </c>
      <c r="BM132" s="43">
        <v>0</v>
      </c>
      <c r="BN132" s="44">
        <v>76766581</v>
      </c>
      <c r="BO132" s="43">
        <v>0</v>
      </c>
      <c r="BP132" s="43">
        <v>0</v>
      </c>
      <c r="BQ132" s="43">
        <v>0</v>
      </c>
      <c r="BR132" s="43">
        <v>0</v>
      </c>
      <c r="BS132" s="43">
        <v>0</v>
      </c>
      <c r="BT132" s="43">
        <v>0</v>
      </c>
      <c r="BU132" s="43">
        <v>0</v>
      </c>
      <c r="BV132" s="43">
        <v>0</v>
      </c>
      <c r="BW132" s="43">
        <v>0</v>
      </c>
      <c r="BX132" s="43">
        <v>0</v>
      </c>
      <c r="BY132" s="43">
        <v>0</v>
      </c>
      <c r="BZ132" s="43">
        <v>0</v>
      </c>
      <c r="CA132" s="43">
        <v>0</v>
      </c>
      <c r="CB132" s="43">
        <v>78811642.717840001</v>
      </c>
      <c r="CC132" s="43">
        <v>0</v>
      </c>
      <c r="CD132" s="44">
        <v>78811642.717840001</v>
      </c>
      <c r="CE132" s="43">
        <v>0</v>
      </c>
      <c r="CF132" s="43">
        <v>0</v>
      </c>
      <c r="CG132" s="43">
        <v>0</v>
      </c>
      <c r="CH132" s="43">
        <v>0</v>
      </c>
      <c r="CI132" s="43">
        <v>0</v>
      </c>
      <c r="CJ132" s="43">
        <v>0</v>
      </c>
      <c r="CK132" s="43">
        <v>0</v>
      </c>
      <c r="CL132" s="43">
        <v>0</v>
      </c>
      <c r="CM132" s="43">
        <v>0</v>
      </c>
      <c r="CN132" s="43">
        <v>0</v>
      </c>
      <c r="CO132" s="43">
        <v>0</v>
      </c>
      <c r="CP132" s="43">
        <v>0</v>
      </c>
      <c r="CQ132" s="43">
        <v>0</v>
      </c>
      <c r="CR132" s="43">
        <v>82486314.371202007</v>
      </c>
      <c r="CS132" s="43">
        <v>0</v>
      </c>
      <c r="CT132" s="44">
        <v>82486314.371202007</v>
      </c>
      <c r="CU132" s="43">
        <v>0</v>
      </c>
      <c r="CV132" s="43">
        <v>0</v>
      </c>
      <c r="CW132" s="43">
        <v>0</v>
      </c>
      <c r="CX132" s="43">
        <v>0</v>
      </c>
      <c r="CY132" s="43">
        <v>0</v>
      </c>
      <c r="CZ132" s="43">
        <v>0</v>
      </c>
      <c r="DA132" s="43">
        <v>0</v>
      </c>
      <c r="DB132" s="43">
        <v>0</v>
      </c>
      <c r="DC132" s="43">
        <v>0</v>
      </c>
      <c r="DD132" s="43">
        <v>0</v>
      </c>
      <c r="DE132" s="43">
        <v>0</v>
      </c>
      <c r="DF132" s="43">
        <v>0</v>
      </c>
      <c r="DG132" s="43">
        <v>0</v>
      </c>
      <c r="DH132" s="43">
        <v>85952059.355822429</v>
      </c>
      <c r="DI132" s="43">
        <v>0</v>
      </c>
      <c r="DJ132" s="44">
        <v>85952059.355822429</v>
      </c>
      <c r="DK132" s="45">
        <f t="shared" ref="DK132:DK195" si="4">BN132+CD132+CT132+DJ132</f>
        <v>324016597.44486445</v>
      </c>
    </row>
    <row r="133" spans="1:115" s="2" customFormat="1" ht="105" x14ac:dyDescent="0.25">
      <c r="A133" s="1"/>
      <c r="B133" s="40" t="s">
        <v>334</v>
      </c>
      <c r="C133" s="41" t="s">
        <v>1445</v>
      </c>
      <c r="D133" s="30" t="s">
        <v>1448</v>
      </c>
      <c r="E133" s="30" t="s">
        <v>335</v>
      </c>
      <c r="F133" s="30" t="s">
        <v>1439</v>
      </c>
      <c r="G133" s="30" t="s">
        <v>2310</v>
      </c>
      <c r="H133" s="41" t="s">
        <v>402</v>
      </c>
      <c r="I133" s="41">
        <v>87</v>
      </c>
      <c r="J133" s="41" t="s">
        <v>1329</v>
      </c>
      <c r="K133" s="41">
        <v>2019</v>
      </c>
      <c r="L133" s="41">
        <v>95</v>
      </c>
      <c r="M133" s="42">
        <v>95</v>
      </c>
      <c r="N133" s="42">
        <v>95</v>
      </c>
      <c r="O133" s="42">
        <v>95</v>
      </c>
      <c r="P133" s="42">
        <v>95</v>
      </c>
      <c r="Q133" s="42" t="s">
        <v>130</v>
      </c>
      <c r="R133" s="41" t="s">
        <v>100</v>
      </c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 t="s">
        <v>335</v>
      </c>
      <c r="AI133" s="52" t="s">
        <v>1460</v>
      </c>
      <c r="AJ133" s="40">
        <v>1905</v>
      </c>
      <c r="AK133" s="17" t="s">
        <v>1622</v>
      </c>
      <c r="AL133" s="17" t="s">
        <v>404</v>
      </c>
      <c r="AM133" s="42"/>
      <c r="AN133" s="42"/>
      <c r="AO133" s="42"/>
      <c r="AP133" s="41">
        <v>2</v>
      </c>
      <c r="AQ133" s="41">
        <v>8</v>
      </c>
      <c r="AR133" s="42" t="s">
        <v>132</v>
      </c>
      <c r="AS133" s="42" t="s">
        <v>334</v>
      </c>
      <c r="AT133" s="42">
        <v>2</v>
      </c>
      <c r="AU133" s="42">
        <v>2</v>
      </c>
      <c r="AV133" s="42">
        <v>2</v>
      </c>
      <c r="AW133" s="42">
        <v>2</v>
      </c>
      <c r="AX133" s="43">
        <v>0</v>
      </c>
      <c r="AY133" s="43">
        <v>0</v>
      </c>
      <c r="AZ133" s="43">
        <v>0</v>
      </c>
      <c r="BA133" s="43">
        <v>0</v>
      </c>
      <c r="BB133" s="43">
        <v>0</v>
      </c>
      <c r="BC133" s="43">
        <v>0</v>
      </c>
      <c r="BD133" s="43">
        <v>0</v>
      </c>
      <c r="BE133" s="43">
        <v>0</v>
      </c>
      <c r="BF133" s="43">
        <v>0</v>
      </c>
      <c r="BG133" s="43">
        <v>0</v>
      </c>
      <c r="BH133" s="43">
        <v>0</v>
      </c>
      <c r="BI133" s="43">
        <v>0</v>
      </c>
      <c r="BJ133" s="43">
        <v>0</v>
      </c>
      <c r="BK133" s="43">
        <v>0</v>
      </c>
      <c r="BL133" s="43">
        <v>73101737</v>
      </c>
      <c r="BM133" s="43">
        <v>0</v>
      </c>
      <c r="BN133" s="44">
        <v>73101737</v>
      </c>
      <c r="BO133" s="43">
        <v>0</v>
      </c>
      <c r="BP133" s="43">
        <v>0</v>
      </c>
      <c r="BQ133" s="43">
        <v>0</v>
      </c>
      <c r="BR133" s="43">
        <v>0</v>
      </c>
      <c r="BS133" s="43">
        <v>0</v>
      </c>
      <c r="BT133" s="43">
        <v>0</v>
      </c>
      <c r="BU133" s="43">
        <v>0</v>
      </c>
      <c r="BV133" s="43">
        <v>0</v>
      </c>
      <c r="BW133" s="43">
        <v>0</v>
      </c>
      <c r="BX133" s="43">
        <v>0</v>
      </c>
      <c r="BY133" s="43">
        <v>0</v>
      </c>
      <c r="BZ133" s="43">
        <v>0</v>
      </c>
      <c r="CA133" s="43">
        <v>0</v>
      </c>
      <c r="CB133" s="43">
        <v>75049167.273680001</v>
      </c>
      <c r="CC133" s="43">
        <v>0</v>
      </c>
      <c r="CD133" s="44">
        <v>75049167.273680001</v>
      </c>
      <c r="CE133" s="43">
        <v>0</v>
      </c>
      <c r="CF133" s="43">
        <v>0</v>
      </c>
      <c r="CG133" s="43">
        <v>0</v>
      </c>
      <c r="CH133" s="43">
        <v>0</v>
      </c>
      <c r="CI133" s="43">
        <v>0</v>
      </c>
      <c r="CJ133" s="43">
        <v>0</v>
      </c>
      <c r="CK133" s="43">
        <v>0</v>
      </c>
      <c r="CL133" s="43">
        <v>0</v>
      </c>
      <c r="CM133" s="43">
        <v>0</v>
      </c>
      <c r="CN133" s="43">
        <v>0</v>
      </c>
      <c r="CO133" s="43">
        <v>0</v>
      </c>
      <c r="CP133" s="43">
        <v>0</v>
      </c>
      <c r="CQ133" s="43">
        <v>0</v>
      </c>
      <c r="CR133" s="43">
        <v>78548409.746982604</v>
      </c>
      <c r="CS133" s="43">
        <v>0</v>
      </c>
      <c r="CT133" s="44">
        <v>78548409.746982604</v>
      </c>
      <c r="CU133" s="43">
        <v>0</v>
      </c>
      <c r="CV133" s="43">
        <v>0</v>
      </c>
      <c r="CW133" s="43">
        <v>0</v>
      </c>
      <c r="CX133" s="43">
        <v>0</v>
      </c>
      <c r="CY133" s="43">
        <v>0</v>
      </c>
      <c r="CZ133" s="43">
        <v>0</v>
      </c>
      <c r="DA133" s="43">
        <v>0</v>
      </c>
      <c r="DB133" s="43">
        <v>0</v>
      </c>
      <c r="DC133" s="43">
        <v>0</v>
      </c>
      <c r="DD133" s="43">
        <v>0</v>
      </c>
      <c r="DE133" s="43">
        <v>0</v>
      </c>
      <c r="DF133" s="43">
        <v>0</v>
      </c>
      <c r="DG133" s="43">
        <v>0</v>
      </c>
      <c r="DH133" s="43">
        <v>81848699.730911821</v>
      </c>
      <c r="DI133" s="43">
        <v>0</v>
      </c>
      <c r="DJ133" s="44">
        <v>81848699.730911821</v>
      </c>
      <c r="DK133" s="45">
        <f t="shared" si="4"/>
        <v>308548013.7515744</v>
      </c>
    </row>
    <row r="134" spans="1:115" s="2" customFormat="1" ht="105" x14ac:dyDescent="0.25">
      <c r="A134" s="1"/>
      <c r="B134" s="40" t="s">
        <v>334</v>
      </c>
      <c r="C134" s="41" t="s">
        <v>1445</v>
      </c>
      <c r="D134" s="30" t="s">
        <v>1448</v>
      </c>
      <c r="E134" s="30" t="s">
        <v>335</v>
      </c>
      <c r="F134" s="30" t="s">
        <v>1439</v>
      </c>
      <c r="G134" s="30" t="s">
        <v>2310</v>
      </c>
      <c r="H134" s="41" t="s">
        <v>402</v>
      </c>
      <c r="I134" s="41">
        <v>87</v>
      </c>
      <c r="J134" s="41" t="s">
        <v>1329</v>
      </c>
      <c r="K134" s="41">
        <v>2019</v>
      </c>
      <c r="L134" s="41">
        <v>95</v>
      </c>
      <c r="M134" s="42">
        <v>95</v>
      </c>
      <c r="N134" s="42">
        <v>95</v>
      </c>
      <c r="O134" s="42">
        <v>95</v>
      </c>
      <c r="P134" s="42">
        <v>95</v>
      </c>
      <c r="Q134" s="42" t="s">
        <v>130</v>
      </c>
      <c r="R134" s="41" t="s">
        <v>100</v>
      </c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 t="s">
        <v>335</v>
      </c>
      <c r="AI134" s="52" t="s">
        <v>1460</v>
      </c>
      <c r="AJ134" s="40">
        <v>1905</v>
      </c>
      <c r="AK134" s="17" t="s">
        <v>1623</v>
      </c>
      <c r="AL134" s="17" t="s">
        <v>405</v>
      </c>
      <c r="AM134" s="42"/>
      <c r="AN134" s="42"/>
      <c r="AO134" s="42"/>
      <c r="AP134" s="41">
        <v>0</v>
      </c>
      <c r="AQ134" s="41">
        <v>1</v>
      </c>
      <c r="AR134" s="42" t="s">
        <v>132</v>
      </c>
      <c r="AS134" s="42" t="s">
        <v>334</v>
      </c>
      <c r="AT134" s="42">
        <v>0.1</v>
      </c>
      <c r="AU134" s="42">
        <v>0.3</v>
      </c>
      <c r="AV134" s="42">
        <v>0.3</v>
      </c>
      <c r="AW134" s="42">
        <v>0.3</v>
      </c>
      <c r="AX134" s="43">
        <v>0</v>
      </c>
      <c r="AY134" s="43">
        <v>0</v>
      </c>
      <c r="AZ134" s="43">
        <v>0</v>
      </c>
      <c r="BA134" s="43">
        <v>0</v>
      </c>
      <c r="BB134" s="43">
        <v>0</v>
      </c>
      <c r="BC134" s="43">
        <v>0</v>
      </c>
      <c r="BD134" s="43">
        <v>0</v>
      </c>
      <c r="BE134" s="43">
        <v>0</v>
      </c>
      <c r="BF134" s="43">
        <v>0</v>
      </c>
      <c r="BG134" s="43">
        <v>0</v>
      </c>
      <c r="BH134" s="43">
        <v>0</v>
      </c>
      <c r="BI134" s="43">
        <v>0</v>
      </c>
      <c r="BJ134" s="43">
        <v>0</v>
      </c>
      <c r="BK134" s="43">
        <v>0</v>
      </c>
      <c r="BL134" s="43">
        <v>175500000</v>
      </c>
      <c r="BM134" s="43">
        <v>0</v>
      </c>
      <c r="BN134" s="44">
        <v>175500000</v>
      </c>
      <c r="BO134" s="43">
        <v>0</v>
      </c>
      <c r="BP134" s="43">
        <v>0</v>
      </c>
      <c r="BQ134" s="43">
        <v>0</v>
      </c>
      <c r="BR134" s="43">
        <v>0</v>
      </c>
      <c r="BS134" s="43">
        <v>0</v>
      </c>
      <c r="BT134" s="43">
        <v>0</v>
      </c>
      <c r="BU134" s="43">
        <v>0</v>
      </c>
      <c r="BV134" s="43">
        <v>0</v>
      </c>
      <c r="BW134" s="43">
        <v>0</v>
      </c>
      <c r="BX134" s="43">
        <v>0</v>
      </c>
      <c r="BY134" s="43">
        <v>0</v>
      </c>
      <c r="BZ134" s="43">
        <v>0</v>
      </c>
      <c r="CA134" s="43">
        <v>0</v>
      </c>
      <c r="CB134" s="43">
        <v>180175320</v>
      </c>
      <c r="CC134" s="43">
        <v>0</v>
      </c>
      <c r="CD134" s="44">
        <v>180175320</v>
      </c>
      <c r="CE134" s="43">
        <v>0</v>
      </c>
      <c r="CF134" s="43">
        <v>0</v>
      </c>
      <c r="CG134" s="43">
        <v>0</v>
      </c>
      <c r="CH134" s="43">
        <v>0</v>
      </c>
      <c r="CI134" s="43">
        <v>0</v>
      </c>
      <c r="CJ134" s="43">
        <v>0</v>
      </c>
      <c r="CK134" s="43">
        <v>0</v>
      </c>
      <c r="CL134" s="43">
        <v>0</v>
      </c>
      <c r="CM134" s="43">
        <v>0</v>
      </c>
      <c r="CN134" s="43">
        <v>0</v>
      </c>
      <c r="CO134" s="43">
        <v>0</v>
      </c>
      <c r="CP134" s="43">
        <v>0</v>
      </c>
      <c r="CQ134" s="43">
        <v>0</v>
      </c>
      <c r="CR134" s="43">
        <v>188576174.47031999</v>
      </c>
      <c r="CS134" s="43">
        <v>0</v>
      </c>
      <c r="CT134" s="44">
        <v>188576174.47031999</v>
      </c>
      <c r="CU134" s="43">
        <v>0</v>
      </c>
      <c r="CV134" s="43">
        <v>0</v>
      </c>
      <c r="CW134" s="43">
        <v>0</v>
      </c>
      <c r="CX134" s="43">
        <v>0</v>
      </c>
      <c r="CY134" s="43">
        <v>0</v>
      </c>
      <c r="CZ134" s="43">
        <v>0</v>
      </c>
      <c r="DA134" s="43">
        <v>0</v>
      </c>
      <c r="DB134" s="43">
        <v>0</v>
      </c>
      <c r="DC134" s="43">
        <v>0</v>
      </c>
      <c r="DD134" s="43">
        <v>0</v>
      </c>
      <c r="DE134" s="43">
        <v>0</v>
      </c>
      <c r="DF134" s="43">
        <v>0</v>
      </c>
      <c r="DG134" s="43">
        <v>0</v>
      </c>
      <c r="DH134" s="43">
        <v>196499391.01686496</v>
      </c>
      <c r="DI134" s="43">
        <v>0</v>
      </c>
      <c r="DJ134" s="44">
        <v>196499391.01686496</v>
      </c>
      <c r="DK134" s="45">
        <f t="shared" si="4"/>
        <v>740750885.487185</v>
      </c>
    </row>
    <row r="135" spans="1:115" s="2" customFormat="1" ht="105" x14ac:dyDescent="0.25">
      <c r="A135" s="1"/>
      <c r="B135" s="40" t="s">
        <v>334</v>
      </c>
      <c r="C135" s="41" t="s">
        <v>1445</v>
      </c>
      <c r="D135" s="30" t="s">
        <v>1448</v>
      </c>
      <c r="E135" s="30" t="s">
        <v>335</v>
      </c>
      <c r="F135" s="30" t="s">
        <v>1439</v>
      </c>
      <c r="G135" s="30" t="s">
        <v>2311</v>
      </c>
      <c r="H135" s="41" t="s">
        <v>406</v>
      </c>
      <c r="I135" s="41" t="s">
        <v>1298</v>
      </c>
      <c r="J135" s="41" t="s">
        <v>1329</v>
      </c>
      <c r="K135" s="41">
        <v>2019</v>
      </c>
      <c r="L135" s="41">
        <v>85</v>
      </c>
      <c r="M135" s="42">
        <v>85</v>
      </c>
      <c r="N135" s="42">
        <v>85</v>
      </c>
      <c r="O135" s="42">
        <v>85</v>
      </c>
      <c r="P135" s="42">
        <v>85</v>
      </c>
      <c r="Q135" s="42" t="s">
        <v>130</v>
      </c>
      <c r="R135" s="41" t="s">
        <v>100</v>
      </c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 t="s">
        <v>335</v>
      </c>
      <c r="AI135" s="52" t="s">
        <v>1460</v>
      </c>
      <c r="AJ135" s="40">
        <v>1905</v>
      </c>
      <c r="AK135" s="17" t="s">
        <v>1624</v>
      </c>
      <c r="AL135" s="17" t="s">
        <v>407</v>
      </c>
      <c r="AM135" s="42"/>
      <c r="AN135" s="42"/>
      <c r="AO135" s="42"/>
      <c r="AP135" s="41">
        <v>31</v>
      </c>
      <c r="AQ135" s="41">
        <v>95</v>
      </c>
      <c r="AR135" s="42" t="s">
        <v>132</v>
      </c>
      <c r="AS135" s="42" t="s">
        <v>334</v>
      </c>
      <c r="AT135" s="42">
        <v>20</v>
      </c>
      <c r="AU135" s="42">
        <v>25</v>
      </c>
      <c r="AV135" s="42">
        <v>25</v>
      </c>
      <c r="AW135" s="42">
        <v>25</v>
      </c>
      <c r="AX135" s="43">
        <v>0</v>
      </c>
      <c r="AY135" s="43">
        <v>0</v>
      </c>
      <c r="AZ135" s="43">
        <v>0</v>
      </c>
      <c r="BA135" s="43">
        <v>0</v>
      </c>
      <c r="BB135" s="43">
        <v>0</v>
      </c>
      <c r="BC135" s="43">
        <v>98393708</v>
      </c>
      <c r="BD135" s="43">
        <v>0</v>
      </c>
      <c r="BE135" s="43">
        <v>0</v>
      </c>
      <c r="BF135" s="43">
        <v>0</v>
      </c>
      <c r="BG135" s="43">
        <v>0</v>
      </c>
      <c r="BH135" s="43">
        <v>0</v>
      </c>
      <c r="BI135" s="43">
        <v>0</v>
      </c>
      <c r="BJ135" s="43">
        <v>0</v>
      </c>
      <c r="BK135" s="43">
        <v>0</v>
      </c>
      <c r="BL135" s="43">
        <v>10691317</v>
      </c>
      <c r="BM135" s="43">
        <v>0</v>
      </c>
      <c r="BN135" s="44">
        <v>109085025</v>
      </c>
      <c r="BO135" s="43">
        <v>0</v>
      </c>
      <c r="BP135" s="43">
        <v>0</v>
      </c>
      <c r="BQ135" s="43">
        <v>0</v>
      </c>
      <c r="BR135" s="43">
        <v>0</v>
      </c>
      <c r="BS135" s="43">
        <v>101014916.38112</v>
      </c>
      <c r="BT135" s="43">
        <v>0</v>
      </c>
      <c r="BU135" s="43">
        <v>0</v>
      </c>
      <c r="BV135" s="43">
        <v>0</v>
      </c>
      <c r="BW135" s="43">
        <v>0</v>
      </c>
      <c r="BX135" s="43">
        <v>0</v>
      </c>
      <c r="BY135" s="43">
        <v>0</v>
      </c>
      <c r="BZ135" s="43">
        <v>0</v>
      </c>
      <c r="CA135" s="43">
        <v>0</v>
      </c>
      <c r="CB135" s="43">
        <v>10976133.68488</v>
      </c>
      <c r="CC135" s="43">
        <v>0</v>
      </c>
      <c r="CD135" s="44">
        <v>111991050.066</v>
      </c>
      <c r="CE135" s="43">
        <v>0</v>
      </c>
      <c r="CF135" s="43">
        <v>0</v>
      </c>
      <c r="CG135" s="43">
        <v>0</v>
      </c>
      <c r="CH135" s="43">
        <v>0</v>
      </c>
      <c r="CI135" s="43">
        <v>105724837.87230609</v>
      </c>
      <c r="CJ135" s="43">
        <v>0</v>
      </c>
      <c r="CK135" s="43">
        <v>0</v>
      </c>
      <c r="CL135" s="43">
        <v>0</v>
      </c>
      <c r="CM135" s="43">
        <v>0</v>
      </c>
      <c r="CN135" s="43">
        <v>0</v>
      </c>
      <c r="CO135" s="43">
        <v>0</v>
      </c>
      <c r="CP135" s="43">
        <v>0</v>
      </c>
      <c r="CQ135" s="43">
        <v>0</v>
      </c>
      <c r="CR135" s="43">
        <v>11487906.894071214</v>
      </c>
      <c r="CS135" s="43">
        <v>0</v>
      </c>
      <c r="CT135" s="44">
        <v>117212744.7663773</v>
      </c>
      <c r="CU135" s="43">
        <v>0</v>
      </c>
      <c r="CV135" s="43">
        <v>0</v>
      </c>
      <c r="CW135" s="43">
        <v>0</v>
      </c>
      <c r="CX135" s="43">
        <v>0</v>
      </c>
      <c r="CY135" s="43">
        <v>110166972.66034891</v>
      </c>
      <c r="CZ135" s="43">
        <v>0</v>
      </c>
      <c r="DA135" s="43">
        <v>0</v>
      </c>
      <c r="DB135" s="43">
        <v>0</v>
      </c>
      <c r="DC135" s="43">
        <v>0</v>
      </c>
      <c r="DD135" s="43">
        <v>0</v>
      </c>
      <c r="DE135" s="43">
        <v>0</v>
      </c>
      <c r="DF135" s="43">
        <v>0</v>
      </c>
      <c r="DG135" s="43">
        <v>0</v>
      </c>
      <c r="DH135" s="43">
        <v>11970582.79013251</v>
      </c>
      <c r="DI135" s="43">
        <v>0</v>
      </c>
      <c r="DJ135" s="44">
        <v>122137555.45048141</v>
      </c>
      <c r="DK135" s="45">
        <f t="shared" si="4"/>
        <v>460426375.28285873</v>
      </c>
    </row>
    <row r="136" spans="1:115" s="2" customFormat="1" ht="105" x14ac:dyDescent="0.25">
      <c r="A136" s="1"/>
      <c r="B136" s="40" t="s">
        <v>334</v>
      </c>
      <c r="C136" s="41" t="s">
        <v>1445</v>
      </c>
      <c r="D136" s="30" t="s">
        <v>1448</v>
      </c>
      <c r="E136" s="30" t="s">
        <v>335</v>
      </c>
      <c r="F136" s="30" t="s">
        <v>1439</v>
      </c>
      <c r="G136" s="30" t="s">
        <v>2312</v>
      </c>
      <c r="H136" s="41" t="s">
        <v>408</v>
      </c>
      <c r="I136" s="41">
        <v>100</v>
      </c>
      <c r="J136" s="41" t="s">
        <v>1329</v>
      </c>
      <c r="K136" s="41">
        <v>2019</v>
      </c>
      <c r="L136" s="41">
        <v>100</v>
      </c>
      <c r="M136" s="42">
        <v>100</v>
      </c>
      <c r="N136" s="42">
        <v>100</v>
      </c>
      <c r="O136" s="42">
        <v>100</v>
      </c>
      <c r="P136" s="42">
        <v>100</v>
      </c>
      <c r="Q136" s="42" t="s">
        <v>130</v>
      </c>
      <c r="R136" s="41" t="s">
        <v>100</v>
      </c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 t="s">
        <v>335</v>
      </c>
      <c r="AI136" s="52" t="s">
        <v>1460</v>
      </c>
      <c r="AJ136" s="40">
        <v>1905</v>
      </c>
      <c r="AK136" s="17" t="s">
        <v>1625</v>
      </c>
      <c r="AL136" s="17" t="s">
        <v>409</v>
      </c>
      <c r="AM136" s="42"/>
      <c r="AN136" s="42"/>
      <c r="AO136" s="42"/>
      <c r="AP136" s="41">
        <v>24</v>
      </c>
      <c r="AQ136" s="41">
        <v>93</v>
      </c>
      <c r="AR136" s="42" t="s">
        <v>132</v>
      </c>
      <c r="AS136" s="42" t="s">
        <v>334</v>
      </c>
      <c r="AT136" s="42">
        <v>23</v>
      </c>
      <c r="AU136" s="42">
        <v>24</v>
      </c>
      <c r="AV136" s="42">
        <v>23</v>
      </c>
      <c r="AW136" s="42">
        <v>23</v>
      </c>
      <c r="AX136" s="43">
        <v>0</v>
      </c>
      <c r="AY136" s="43">
        <v>0</v>
      </c>
      <c r="AZ136" s="43">
        <v>0</v>
      </c>
      <c r="BA136" s="43">
        <v>0</v>
      </c>
      <c r="BB136" s="43">
        <v>0</v>
      </c>
      <c r="BC136" s="43">
        <v>0</v>
      </c>
      <c r="BD136" s="43">
        <v>0</v>
      </c>
      <c r="BE136" s="43">
        <v>0</v>
      </c>
      <c r="BF136" s="43">
        <v>0</v>
      </c>
      <c r="BG136" s="43">
        <v>0</v>
      </c>
      <c r="BH136" s="43">
        <v>0</v>
      </c>
      <c r="BI136" s="43">
        <v>0</v>
      </c>
      <c r="BJ136" s="43">
        <v>0</v>
      </c>
      <c r="BK136" s="43">
        <v>0</v>
      </c>
      <c r="BL136" s="43">
        <v>42480636</v>
      </c>
      <c r="BM136" s="43">
        <v>0</v>
      </c>
      <c r="BN136" s="44">
        <v>42480636</v>
      </c>
      <c r="BO136" s="43">
        <v>0</v>
      </c>
      <c r="BP136" s="43">
        <v>0</v>
      </c>
      <c r="BQ136" s="43">
        <v>0</v>
      </c>
      <c r="BR136" s="43">
        <v>0</v>
      </c>
      <c r="BS136" s="43">
        <v>0</v>
      </c>
      <c r="BT136" s="43">
        <v>0</v>
      </c>
      <c r="BU136" s="43">
        <v>0</v>
      </c>
      <c r="BV136" s="43">
        <v>0</v>
      </c>
      <c r="BW136" s="43">
        <v>0</v>
      </c>
      <c r="BX136" s="43">
        <v>0</v>
      </c>
      <c r="BY136" s="43">
        <v>0</v>
      </c>
      <c r="BZ136" s="43">
        <v>0</v>
      </c>
      <c r="CA136" s="43">
        <v>0</v>
      </c>
      <c r="CB136" s="43">
        <v>43612320.143040001</v>
      </c>
      <c r="CC136" s="43">
        <v>0</v>
      </c>
      <c r="CD136" s="44">
        <v>43612320.143040001</v>
      </c>
      <c r="CE136" s="43">
        <v>0</v>
      </c>
      <c r="CF136" s="43">
        <v>0</v>
      </c>
      <c r="CG136" s="43">
        <v>0</v>
      </c>
      <c r="CH136" s="43">
        <v>0</v>
      </c>
      <c r="CI136" s="43">
        <v>0</v>
      </c>
      <c r="CJ136" s="43">
        <v>0</v>
      </c>
      <c r="CK136" s="43">
        <v>0</v>
      </c>
      <c r="CL136" s="43">
        <v>0</v>
      </c>
      <c r="CM136" s="43">
        <v>0</v>
      </c>
      <c r="CN136" s="43">
        <v>0</v>
      </c>
      <c r="CO136" s="43">
        <v>0</v>
      </c>
      <c r="CP136" s="43">
        <v>0</v>
      </c>
      <c r="CQ136" s="43">
        <v>0</v>
      </c>
      <c r="CR136" s="43">
        <v>45645788.182029381</v>
      </c>
      <c r="CS136" s="43">
        <v>0</v>
      </c>
      <c r="CT136" s="44">
        <v>45645788.182029381</v>
      </c>
      <c r="CU136" s="43">
        <v>0</v>
      </c>
      <c r="CV136" s="43">
        <v>0</v>
      </c>
      <c r="CW136" s="43">
        <v>0</v>
      </c>
      <c r="CX136" s="43">
        <v>0</v>
      </c>
      <c r="CY136" s="43">
        <v>0</v>
      </c>
      <c r="CZ136" s="43">
        <v>0</v>
      </c>
      <c r="DA136" s="43">
        <v>0</v>
      </c>
      <c r="DB136" s="43">
        <v>0</v>
      </c>
      <c r="DC136" s="43">
        <v>0</v>
      </c>
      <c r="DD136" s="43">
        <v>0</v>
      </c>
      <c r="DE136" s="43">
        <v>0</v>
      </c>
      <c r="DF136" s="43">
        <v>0</v>
      </c>
      <c r="DG136" s="43">
        <v>0</v>
      </c>
      <c r="DH136" s="43">
        <v>47563641.618285529</v>
      </c>
      <c r="DI136" s="43">
        <v>0</v>
      </c>
      <c r="DJ136" s="44">
        <v>47563641.618285529</v>
      </c>
      <c r="DK136" s="45">
        <f t="shared" si="4"/>
        <v>179302385.9433549</v>
      </c>
    </row>
    <row r="137" spans="1:115" s="2" customFormat="1" ht="105" x14ac:dyDescent="0.25">
      <c r="A137" s="1"/>
      <c r="B137" s="40" t="s">
        <v>334</v>
      </c>
      <c r="C137" s="41" t="s">
        <v>1445</v>
      </c>
      <c r="D137" s="30" t="s">
        <v>1448</v>
      </c>
      <c r="E137" s="30" t="s">
        <v>335</v>
      </c>
      <c r="F137" s="30" t="s">
        <v>1439</v>
      </c>
      <c r="G137" s="30" t="s">
        <v>2312</v>
      </c>
      <c r="H137" s="41" t="s">
        <v>408</v>
      </c>
      <c r="I137" s="41">
        <v>100</v>
      </c>
      <c r="J137" s="41" t="s">
        <v>1329</v>
      </c>
      <c r="K137" s="41">
        <v>2019</v>
      </c>
      <c r="L137" s="41">
        <v>100</v>
      </c>
      <c r="M137" s="42">
        <v>100</v>
      </c>
      <c r="N137" s="42">
        <v>100</v>
      </c>
      <c r="O137" s="42">
        <v>100</v>
      </c>
      <c r="P137" s="42">
        <v>100</v>
      </c>
      <c r="Q137" s="42" t="s">
        <v>130</v>
      </c>
      <c r="R137" s="41" t="s">
        <v>100</v>
      </c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 t="s">
        <v>335</v>
      </c>
      <c r="AI137" s="52" t="s">
        <v>1460</v>
      </c>
      <c r="AJ137" s="40">
        <v>1905</v>
      </c>
      <c r="AK137" s="17" t="s">
        <v>1628</v>
      </c>
      <c r="AL137" s="17" t="s">
        <v>410</v>
      </c>
      <c r="AM137" s="42"/>
      <c r="AN137" s="42"/>
      <c r="AO137" s="42"/>
      <c r="AP137" s="41">
        <v>4</v>
      </c>
      <c r="AQ137" s="41">
        <v>4</v>
      </c>
      <c r="AR137" s="42" t="s">
        <v>132</v>
      </c>
      <c r="AS137" s="42" t="s">
        <v>334</v>
      </c>
      <c r="AT137" s="42">
        <v>1</v>
      </c>
      <c r="AU137" s="42">
        <v>1</v>
      </c>
      <c r="AV137" s="42">
        <v>1</v>
      </c>
      <c r="AW137" s="42">
        <v>1</v>
      </c>
      <c r="AX137" s="43">
        <v>0</v>
      </c>
      <c r="AY137" s="43">
        <v>0</v>
      </c>
      <c r="AZ137" s="43">
        <v>0</v>
      </c>
      <c r="BA137" s="43" t="s">
        <v>2681</v>
      </c>
      <c r="BB137" s="43">
        <v>0</v>
      </c>
      <c r="BC137" s="43">
        <v>1200000000</v>
      </c>
      <c r="BD137" s="43">
        <v>0</v>
      </c>
      <c r="BE137" s="43">
        <v>0</v>
      </c>
      <c r="BF137" s="43">
        <v>0</v>
      </c>
      <c r="BG137" s="43">
        <v>0</v>
      </c>
      <c r="BH137" s="43">
        <v>0</v>
      </c>
      <c r="BI137" s="43">
        <v>0</v>
      </c>
      <c r="BJ137" s="43">
        <v>0</v>
      </c>
      <c r="BK137" s="43">
        <v>0</v>
      </c>
      <c r="BL137" s="43">
        <v>142491423</v>
      </c>
      <c r="BM137" s="43">
        <v>0</v>
      </c>
      <c r="BN137" s="44">
        <v>1342491423</v>
      </c>
      <c r="BO137" s="43">
        <v>0</v>
      </c>
      <c r="BP137" s="43">
        <v>0</v>
      </c>
      <c r="BQ137" s="43">
        <v>0</v>
      </c>
      <c r="BR137" s="43">
        <v>0</v>
      </c>
      <c r="BS137" s="43">
        <v>1231968000</v>
      </c>
      <c r="BT137" s="43">
        <v>0</v>
      </c>
      <c r="BU137" s="43">
        <v>0</v>
      </c>
      <c r="BV137" s="43">
        <v>0</v>
      </c>
      <c r="BW137" s="43">
        <v>0</v>
      </c>
      <c r="BX137" s="43">
        <v>0</v>
      </c>
      <c r="BY137" s="43">
        <v>0</v>
      </c>
      <c r="BZ137" s="43">
        <v>0</v>
      </c>
      <c r="CA137" s="43">
        <v>0</v>
      </c>
      <c r="CB137" s="43">
        <v>146287394.50872001</v>
      </c>
      <c r="CC137" s="43">
        <v>0</v>
      </c>
      <c r="CD137" s="44">
        <v>1378255394.5087199</v>
      </c>
      <c r="CE137" s="43">
        <v>0</v>
      </c>
      <c r="CF137" s="43">
        <v>0</v>
      </c>
      <c r="CG137" s="43">
        <v>0</v>
      </c>
      <c r="CH137" s="43">
        <v>0</v>
      </c>
      <c r="CI137" s="43">
        <v>1289409739.9679999</v>
      </c>
      <c r="CJ137" s="43">
        <v>0</v>
      </c>
      <c r="CK137" s="43">
        <v>0</v>
      </c>
      <c r="CL137" s="43">
        <v>0</v>
      </c>
      <c r="CM137" s="43">
        <v>0</v>
      </c>
      <c r="CN137" s="43">
        <v>0</v>
      </c>
      <c r="CO137" s="43">
        <v>0</v>
      </c>
      <c r="CP137" s="43">
        <v>0</v>
      </c>
      <c r="CQ137" s="43">
        <v>0</v>
      </c>
      <c r="CR137" s="43">
        <v>153108190.56508359</v>
      </c>
      <c r="CS137" s="43">
        <v>0</v>
      </c>
      <c r="CT137" s="44">
        <v>1442517930.5330834</v>
      </c>
      <c r="CU137" s="43">
        <v>0</v>
      </c>
      <c r="CV137" s="43">
        <v>0</v>
      </c>
      <c r="CW137" s="43">
        <v>0</v>
      </c>
      <c r="CX137" s="43">
        <v>0</v>
      </c>
      <c r="CY137" s="43">
        <v>1343585579.6024954</v>
      </c>
      <c r="CZ137" s="43">
        <v>0</v>
      </c>
      <c r="DA137" s="43">
        <v>0</v>
      </c>
      <c r="DB137" s="43">
        <v>0</v>
      </c>
      <c r="DC137" s="43">
        <v>0</v>
      </c>
      <c r="DD137" s="43">
        <v>0</v>
      </c>
      <c r="DE137" s="43">
        <v>0</v>
      </c>
      <c r="DF137" s="43">
        <v>0</v>
      </c>
      <c r="DG137" s="43">
        <v>0</v>
      </c>
      <c r="DH137" s="43">
        <v>159541184.29986614</v>
      </c>
      <c r="DI137" s="43">
        <v>0</v>
      </c>
      <c r="DJ137" s="44">
        <v>1503126763.9023616</v>
      </c>
      <c r="DK137" s="45">
        <f t="shared" si="4"/>
        <v>5666391511.9441652</v>
      </c>
    </row>
    <row r="138" spans="1:115" s="2" customFormat="1" ht="105" x14ac:dyDescent="0.25">
      <c r="A138" s="1"/>
      <c r="B138" s="40" t="s">
        <v>334</v>
      </c>
      <c r="C138" s="41" t="s">
        <v>1445</v>
      </c>
      <c r="D138" s="30" t="s">
        <v>1448</v>
      </c>
      <c r="E138" s="30" t="s">
        <v>335</v>
      </c>
      <c r="F138" s="30" t="s">
        <v>1439</v>
      </c>
      <c r="G138" s="30" t="s">
        <v>2312</v>
      </c>
      <c r="H138" s="41" t="s">
        <v>408</v>
      </c>
      <c r="I138" s="41">
        <v>100</v>
      </c>
      <c r="J138" s="41" t="s">
        <v>1329</v>
      </c>
      <c r="K138" s="41">
        <v>2019</v>
      </c>
      <c r="L138" s="41">
        <v>100</v>
      </c>
      <c r="M138" s="42">
        <v>100</v>
      </c>
      <c r="N138" s="42">
        <v>100</v>
      </c>
      <c r="O138" s="42">
        <v>100</v>
      </c>
      <c r="P138" s="42">
        <v>100</v>
      </c>
      <c r="Q138" s="42" t="s">
        <v>130</v>
      </c>
      <c r="R138" s="41" t="s">
        <v>100</v>
      </c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 t="s">
        <v>335</v>
      </c>
      <c r="AI138" s="52" t="s">
        <v>1460</v>
      </c>
      <c r="AJ138" s="40">
        <v>1905</v>
      </c>
      <c r="AK138" s="17" t="s">
        <v>1626</v>
      </c>
      <c r="AL138" s="17" t="s">
        <v>411</v>
      </c>
      <c r="AM138" s="42"/>
      <c r="AN138" s="42"/>
      <c r="AO138" s="42"/>
      <c r="AP138" s="41" t="s">
        <v>1298</v>
      </c>
      <c r="AQ138" s="41">
        <v>42</v>
      </c>
      <c r="AR138" s="42" t="s">
        <v>132</v>
      </c>
      <c r="AS138" s="42" t="s">
        <v>334</v>
      </c>
      <c r="AT138" s="42">
        <v>6</v>
      </c>
      <c r="AU138" s="42">
        <v>12</v>
      </c>
      <c r="AV138" s="42">
        <v>12</v>
      </c>
      <c r="AW138" s="42">
        <v>12</v>
      </c>
      <c r="AX138" s="43">
        <v>0</v>
      </c>
      <c r="AY138" s="43">
        <v>0</v>
      </c>
      <c r="AZ138" s="43">
        <v>0</v>
      </c>
      <c r="BA138" s="43">
        <v>193050846</v>
      </c>
      <c r="BB138" s="43">
        <v>0</v>
      </c>
      <c r="BC138" s="43">
        <v>73912967</v>
      </c>
      <c r="BD138" s="43">
        <v>0</v>
      </c>
      <c r="BE138" s="43">
        <v>0</v>
      </c>
      <c r="BF138" s="43">
        <v>0</v>
      </c>
      <c r="BG138" s="43">
        <v>0</v>
      </c>
      <c r="BH138" s="43">
        <v>0</v>
      </c>
      <c r="BI138" s="43">
        <v>0</v>
      </c>
      <c r="BJ138" s="43">
        <v>0</v>
      </c>
      <c r="BK138" s="43">
        <v>0</v>
      </c>
      <c r="BL138" s="43">
        <v>8496127</v>
      </c>
      <c r="BM138" s="43">
        <v>0</v>
      </c>
      <c r="BN138" s="44">
        <v>275459940</v>
      </c>
      <c r="BO138" s="43">
        <v>0</v>
      </c>
      <c r="BP138" s="43">
        <v>0</v>
      </c>
      <c r="BQ138" s="43">
        <v>0</v>
      </c>
      <c r="BR138" s="43">
        <v>198193720.53744</v>
      </c>
      <c r="BS138" s="43">
        <v>75882008.440880001</v>
      </c>
      <c r="BT138" s="43">
        <v>0</v>
      </c>
      <c r="BU138" s="43">
        <v>0</v>
      </c>
      <c r="BV138" s="43">
        <v>0</v>
      </c>
      <c r="BW138" s="43">
        <v>0</v>
      </c>
      <c r="BX138" s="43">
        <v>0</v>
      </c>
      <c r="BY138" s="43">
        <v>0</v>
      </c>
      <c r="BZ138" s="43">
        <v>0</v>
      </c>
      <c r="CA138" s="43">
        <v>0</v>
      </c>
      <c r="CB138" s="43">
        <v>8722463.8232799992</v>
      </c>
      <c r="CC138" s="43">
        <v>0</v>
      </c>
      <c r="CD138" s="44">
        <v>282798192.80159998</v>
      </c>
      <c r="CE138" s="43">
        <v>0</v>
      </c>
      <c r="CF138" s="43">
        <v>0</v>
      </c>
      <c r="CG138" s="43">
        <v>0</v>
      </c>
      <c r="CH138" s="43">
        <v>207434700.95121866</v>
      </c>
      <c r="CI138" s="43">
        <v>79420082.966444477</v>
      </c>
      <c r="CJ138" s="43">
        <v>0</v>
      </c>
      <c r="CK138" s="43">
        <v>0</v>
      </c>
      <c r="CL138" s="43">
        <v>0</v>
      </c>
      <c r="CM138" s="43">
        <v>0</v>
      </c>
      <c r="CN138" s="43">
        <v>0</v>
      </c>
      <c r="CO138" s="43">
        <v>0</v>
      </c>
      <c r="CP138" s="43">
        <v>0</v>
      </c>
      <c r="CQ138" s="43">
        <v>0</v>
      </c>
      <c r="CR138" s="43">
        <v>9129157.4215042517</v>
      </c>
      <c r="CS138" s="43">
        <v>0</v>
      </c>
      <c r="CT138" s="44">
        <v>295983941.33916742</v>
      </c>
      <c r="CU138" s="43">
        <v>0</v>
      </c>
      <c r="CV138" s="43">
        <v>0</v>
      </c>
      <c r="CW138" s="43">
        <v>0</v>
      </c>
      <c r="CX138" s="43">
        <v>216150277.34638506</v>
      </c>
      <c r="CY138" s="43">
        <v>82756997.172362611</v>
      </c>
      <c r="CZ138" s="43">
        <v>0</v>
      </c>
      <c r="DA138" s="43">
        <v>0</v>
      </c>
      <c r="DB138" s="43">
        <v>0</v>
      </c>
      <c r="DC138" s="43">
        <v>0</v>
      </c>
      <c r="DD138" s="43">
        <v>0</v>
      </c>
      <c r="DE138" s="43">
        <v>0</v>
      </c>
      <c r="DF138" s="43">
        <v>0</v>
      </c>
      <c r="DG138" s="43">
        <v>0</v>
      </c>
      <c r="DH138" s="43">
        <v>9512728.099726174</v>
      </c>
      <c r="DI138" s="43">
        <v>0</v>
      </c>
      <c r="DJ138" s="44">
        <v>308420002.61847389</v>
      </c>
      <c r="DK138" s="45">
        <f t="shared" si="4"/>
        <v>1162662076.7592411</v>
      </c>
    </row>
    <row r="139" spans="1:115" s="2" customFormat="1" ht="75" x14ac:dyDescent="0.25">
      <c r="A139" s="1"/>
      <c r="B139" s="40" t="s">
        <v>334</v>
      </c>
      <c r="C139" s="41" t="s">
        <v>1445</v>
      </c>
      <c r="D139" s="30" t="s">
        <v>1448</v>
      </c>
      <c r="E139" s="30" t="s">
        <v>335</v>
      </c>
      <c r="F139" s="30" t="s">
        <v>1439</v>
      </c>
      <c r="G139" s="30" t="s">
        <v>2313</v>
      </c>
      <c r="H139" s="41" t="s">
        <v>412</v>
      </c>
      <c r="I139" s="41">
        <v>100</v>
      </c>
      <c r="J139" s="41" t="s">
        <v>1330</v>
      </c>
      <c r="K139" s="41">
        <v>2019</v>
      </c>
      <c r="L139" s="41">
        <v>100</v>
      </c>
      <c r="M139" s="42">
        <v>100</v>
      </c>
      <c r="N139" s="42">
        <v>100</v>
      </c>
      <c r="O139" s="42">
        <v>100</v>
      </c>
      <c r="P139" s="42">
        <v>100</v>
      </c>
      <c r="Q139" s="42" t="s">
        <v>130</v>
      </c>
      <c r="R139" s="41" t="s">
        <v>100</v>
      </c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 t="s">
        <v>335</v>
      </c>
      <c r="AI139" s="52" t="s">
        <v>1460</v>
      </c>
      <c r="AJ139" s="40">
        <v>1905</v>
      </c>
      <c r="AK139" s="17" t="s">
        <v>1627</v>
      </c>
      <c r="AL139" s="17" t="s">
        <v>413</v>
      </c>
      <c r="AM139" s="42"/>
      <c r="AN139" s="42"/>
      <c r="AO139" s="42"/>
      <c r="AP139" s="41">
        <v>14</v>
      </c>
      <c r="AQ139" s="41">
        <v>36</v>
      </c>
      <c r="AR139" s="42" t="s">
        <v>132</v>
      </c>
      <c r="AS139" s="42" t="s">
        <v>334</v>
      </c>
      <c r="AT139" s="42">
        <v>9</v>
      </c>
      <c r="AU139" s="42">
        <v>9</v>
      </c>
      <c r="AV139" s="42">
        <v>9</v>
      </c>
      <c r="AW139" s="42">
        <v>9</v>
      </c>
      <c r="AX139" s="43">
        <v>0</v>
      </c>
      <c r="AY139" s="43">
        <v>0</v>
      </c>
      <c r="AZ139" s="43">
        <v>0</v>
      </c>
      <c r="BA139" s="43">
        <v>19200000</v>
      </c>
      <c r="BB139" s="43">
        <v>0</v>
      </c>
      <c r="BC139" s="43">
        <v>15255960</v>
      </c>
      <c r="BD139" s="43">
        <v>0</v>
      </c>
      <c r="BE139" s="43">
        <v>0</v>
      </c>
      <c r="BF139" s="43">
        <v>0</v>
      </c>
      <c r="BG139" s="43">
        <v>0</v>
      </c>
      <c r="BH139" s="43">
        <v>0</v>
      </c>
      <c r="BI139" s="43">
        <v>0</v>
      </c>
      <c r="BJ139" s="43">
        <v>0</v>
      </c>
      <c r="BK139" s="43">
        <v>0</v>
      </c>
      <c r="BL139" s="43">
        <v>51908861</v>
      </c>
      <c r="BM139" s="43">
        <v>0</v>
      </c>
      <c r="BN139" s="44">
        <v>86364821</v>
      </c>
      <c r="BO139" s="43">
        <v>0</v>
      </c>
      <c r="BP139" s="43">
        <v>0</v>
      </c>
      <c r="BQ139" s="43">
        <v>0</v>
      </c>
      <c r="BR139" s="43">
        <v>19711488</v>
      </c>
      <c r="BS139" s="43">
        <v>15662378.7744</v>
      </c>
      <c r="BT139" s="43">
        <v>0</v>
      </c>
      <c r="BU139" s="43">
        <v>0</v>
      </c>
      <c r="BV139" s="43">
        <v>0</v>
      </c>
      <c r="BW139" s="43">
        <v>0</v>
      </c>
      <c r="BX139" s="43">
        <v>0</v>
      </c>
      <c r="BY139" s="43">
        <v>0</v>
      </c>
      <c r="BZ139" s="43">
        <v>0</v>
      </c>
      <c r="CA139" s="43">
        <v>0</v>
      </c>
      <c r="CB139" s="43">
        <v>53291713.057039998</v>
      </c>
      <c r="CC139" s="43">
        <v>0</v>
      </c>
      <c r="CD139" s="44">
        <v>88665579.831440002</v>
      </c>
      <c r="CE139" s="43">
        <v>0</v>
      </c>
      <c r="CF139" s="43">
        <v>0</v>
      </c>
      <c r="CG139" s="43">
        <v>0</v>
      </c>
      <c r="CH139" s="43">
        <v>20630555.839488</v>
      </c>
      <c r="CI139" s="43">
        <v>16392652.847135173</v>
      </c>
      <c r="CJ139" s="43">
        <v>0</v>
      </c>
      <c r="CK139" s="43">
        <v>0</v>
      </c>
      <c r="CL139" s="43">
        <v>0</v>
      </c>
      <c r="CM139" s="43">
        <v>0</v>
      </c>
      <c r="CN139" s="43">
        <v>0</v>
      </c>
      <c r="CO139" s="43">
        <v>0</v>
      </c>
      <c r="CP139" s="43">
        <v>0</v>
      </c>
      <c r="CQ139" s="43">
        <v>0</v>
      </c>
      <c r="CR139" s="43">
        <v>55776492.470037542</v>
      </c>
      <c r="CS139" s="43">
        <v>0</v>
      </c>
      <c r="CT139" s="44">
        <v>92799701.156660706</v>
      </c>
      <c r="CU139" s="43">
        <v>0</v>
      </c>
      <c r="CV139" s="43">
        <v>0</v>
      </c>
      <c r="CW139" s="43">
        <v>0</v>
      </c>
      <c r="CX139" s="43">
        <v>21497369.273639929</v>
      </c>
      <c r="CY139" s="43">
        <v>17081406.549160406</v>
      </c>
      <c r="CZ139" s="43">
        <v>0</v>
      </c>
      <c r="DA139" s="43">
        <v>0</v>
      </c>
      <c r="DB139" s="43">
        <v>0</v>
      </c>
      <c r="DC139" s="43">
        <v>0</v>
      </c>
      <c r="DD139" s="43">
        <v>0</v>
      </c>
      <c r="DE139" s="43">
        <v>0</v>
      </c>
      <c r="DF139" s="43">
        <v>0</v>
      </c>
      <c r="DG139" s="43">
        <v>0</v>
      </c>
      <c r="DH139" s="43">
        <v>58119997.577658638</v>
      </c>
      <c r="DI139" s="43">
        <v>0</v>
      </c>
      <c r="DJ139" s="44">
        <v>96698773.400458977</v>
      </c>
      <c r="DK139" s="45">
        <f t="shared" si="4"/>
        <v>364528875.3885597</v>
      </c>
    </row>
    <row r="140" spans="1:115" s="2" customFormat="1" ht="105" x14ac:dyDescent="0.25">
      <c r="A140" s="1"/>
      <c r="B140" s="40" t="s">
        <v>334</v>
      </c>
      <c r="C140" s="41" t="s">
        <v>1445</v>
      </c>
      <c r="D140" s="30" t="s">
        <v>1448</v>
      </c>
      <c r="E140" s="30" t="s">
        <v>335</v>
      </c>
      <c r="F140" s="30" t="s">
        <v>1439</v>
      </c>
      <c r="G140" s="30" t="s">
        <v>2314</v>
      </c>
      <c r="H140" s="41" t="s">
        <v>414</v>
      </c>
      <c r="I140" s="41">
        <v>90</v>
      </c>
      <c r="J140" s="41" t="s">
        <v>1329</v>
      </c>
      <c r="K140" s="41">
        <v>2019</v>
      </c>
      <c r="L140" s="41">
        <v>90</v>
      </c>
      <c r="M140" s="42">
        <v>90</v>
      </c>
      <c r="N140" s="42">
        <v>90</v>
      </c>
      <c r="O140" s="42">
        <v>90</v>
      </c>
      <c r="P140" s="42">
        <v>90</v>
      </c>
      <c r="Q140" s="42" t="s">
        <v>130</v>
      </c>
      <c r="R140" s="41" t="s">
        <v>100</v>
      </c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 t="s">
        <v>335</v>
      </c>
      <c r="AI140" s="52" t="s">
        <v>1460</v>
      </c>
      <c r="AJ140" s="40">
        <v>1905</v>
      </c>
      <c r="AK140" s="17" t="s">
        <v>1629</v>
      </c>
      <c r="AL140" s="17" t="s">
        <v>415</v>
      </c>
      <c r="AM140" s="42"/>
      <c r="AN140" s="42"/>
      <c r="AO140" s="42"/>
      <c r="AP140" s="41">
        <v>198</v>
      </c>
      <c r="AQ140" s="41">
        <v>425</v>
      </c>
      <c r="AR140" s="42" t="s">
        <v>132</v>
      </c>
      <c r="AS140" s="42" t="s">
        <v>334</v>
      </c>
      <c r="AT140" s="42">
        <v>106</v>
      </c>
      <c r="AU140" s="42">
        <v>106</v>
      </c>
      <c r="AV140" s="42">
        <v>106</v>
      </c>
      <c r="AW140" s="42">
        <v>107</v>
      </c>
      <c r="AX140" s="43">
        <v>0</v>
      </c>
      <c r="AY140" s="43">
        <v>0</v>
      </c>
      <c r="AZ140" s="43">
        <v>0</v>
      </c>
      <c r="BA140" s="43">
        <v>21919035</v>
      </c>
      <c r="BB140" s="43">
        <v>0</v>
      </c>
      <c r="BC140" s="43">
        <v>11865746</v>
      </c>
      <c r="BD140" s="43">
        <v>0</v>
      </c>
      <c r="BE140" s="43">
        <v>0</v>
      </c>
      <c r="BF140" s="43">
        <v>0</v>
      </c>
      <c r="BG140" s="43">
        <v>0</v>
      </c>
      <c r="BH140" s="43">
        <v>0</v>
      </c>
      <c r="BI140" s="43">
        <v>0</v>
      </c>
      <c r="BJ140" s="43">
        <v>0</v>
      </c>
      <c r="BK140" s="43">
        <v>0</v>
      </c>
      <c r="BL140" s="43">
        <v>95088318</v>
      </c>
      <c r="BM140" s="43">
        <v>0</v>
      </c>
      <c r="BN140" s="44">
        <v>128873099</v>
      </c>
      <c r="BO140" s="43">
        <v>0</v>
      </c>
      <c r="BP140" s="43">
        <v>0</v>
      </c>
      <c r="BQ140" s="43">
        <v>0</v>
      </c>
      <c r="BR140" s="43">
        <v>22502958.092399999</v>
      </c>
      <c r="BS140" s="43">
        <v>12181849.473440001</v>
      </c>
      <c r="BT140" s="43">
        <v>0</v>
      </c>
      <c r="BU140" s="43">
        <v>0</v>
      </c>
      <c r="BV140" s="43">
        <v>0</v>
      </c>
      <c r="BW140" s="43">
        <v>0</v>
      </c>
      <c r="BX140" s="43">
        <v>0</v>
      </c>
      <c r="BY140" s="43">
        <v>0</v>
      </c>
      <c r="BZ140" s="43">
        <v>0</v>
      </c>
      <c r="CA140" s="43">
        <v>0</v>
      </c>
      <c r="CB140" s="43">
        <v>97621470.79152</v>
      </c>
      <c r="CC140" s="43">
        <v>0</v>
      </c>
      <c r="CD140" s="44">
        <v>132306278.35736001</v>
      </c>
      <c r="CE140" s="43">
        <v>0</v>
      </c>
      <c r="CF140" s="43">
        <v>0</v>
      </c>
      <c r="CG140" s="43">
        <v>0</v>
      </c>
      <c r="CH140" s="43">
        <v>23552181.01641624</v>
      </c>
      <c r="CI140" s="43">
        <v>12749840.386988614</v>
      </c>
      <c r="CJ140" s="43">
        <v>0</v>
      </c>
      <c r="CK140" s="43">
        <v>0</v>
      </c>
      <c r="CL140" s="43">
        <v>0</v>
      </c>
      <c r="CM140" s="43">
        <v>0</v>
      </c>
      <c r="CN140" s="43">
        <v>0</v>
      </c>
      <c r="CO140" s="43">
        <v>0</v>
      </c>
      <c r="CP140" s="43">
        <v>0</v>
      </c>
      <c r="CQ140" s="43">
        <v>0</v>
      </c>
      <c r="CR140" s="43">
        <v>102173169.4886454</v>
      </c>
      <c r="CS140" s="43">
        <v>0</v>
      </c>
      <c r="CT140" s="44">
        <v>138475190.89205027</v>
      </c>
      <c r="CU140" s="43">
        <v>0</v>
      </c>
      <c r="CV140" s="43">
        <v>0</v>
      </c>
      <c r="CW140" s="43">
        <v>0</v>
      </c>
      <c r="CX140" s="43">
        <v>24541749.454001985</v>
      </c>
      <c r="CY140" s="43">
        <v>13285537.680688327</v>
      </c>
      <c r="CZ140" s="43">
        <v>0</v>
      </c>
      <c r="DA140" s="43">
        <v>0</v>
      </c>
      <c r="DB140" s="43">
        <v>0</v>
      </c>
      <c r="DC140" s="43">
        <v>0</v>
      </c>
      <c r="DD140" s="43">
        <v>0</v>
      </c>
      <c r="DE140" s="43">
        <v>0</v>
      </c>
      <c r="DF140" s="43">
        <v>0</v>
      </c>
      <c r="DG140" s="43">
        <v>0</v>
      </c>
      <c r="DH140" s="43">
        <v>106466077.37788033</v>
      </c>
      <c r="DI140" s="43">
        <v>0</v>
      </c>
      <c r="DJ140" s="44">
        <v>144293364.51257065</v>
      </c>
      <c r="DK140" s="45">
        <f t="shared" si="4"/>
        <v>543947932.76198089</v>
      </c>
    </row>
    <row r="141" spans="1:115" s="2" customFormat="1" ht="105" x14ac:dyDescent="0.25">
      <c r="A141" s="1"/>
      <c r="B141" s="40" t="s">
        <v>334</v>
      </c>
      <c r="C141" s="41" t="s">
        <v>1445</v>
      </c>
      <c r="D141" s="30" t="s">
        <v>1448</v>
      </c>
      <c r="E141" s="30" t="s">
        <v>335</v>
      </c>
      <c r="F141" s="30" t="s">
        <v>1439</v>
      </c>
      <c r="G141" s="30" t="s">
        <v>2314</v>
      </c>
      <c r="H141" s="41" t="s">
        <v>414</v>
      </c>
      <c r="I141" s="41">
        <v>90</v>
      </c>
      <c r="J141" s="41" t="s">
        <v>1329</v>
      </c>
      <c r="K141" s="41">
        <v>2019</v>
      </c>
      <c r="L141" s="41">
        <v>90</v>
      </c>
      <c r="M141" s="42">
        <v>90</v>
      </c>
      <c r="N141" s="42">
        <v>90</v>
      </c>
      <c r="O141" s="42">
        <v>90</v>
      </c>
      <c r="P141" s="42">
        <v>90</v>
      </c>
      <c r="Q141" s="42" t="s">
        <v>130</v>
      </c>
      <c r="R141" s="41" t="s">
        <v>100</v>
      </c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 t="s">
        <v>335</v>
      </c>
      <c r="AI141" s="52" t="s">
        <v>1460</v>
      </c>
      <c r="AJ141" s="40">
        <v>1905</v>
      </c>
      <c r="AK141" s="17" t="s">
        <v>1630</v>
      </c>
      <c r="AL141" s="17" t="s">
        <v>416</v>
      </c>
      <c r="AM141" s="42"/>
      <c r="AN141" s="42"/>
      <c r="AO141" s="42"/>
      <c r="AP141" s="41">
        <v>10914</v>
      </c>
      <c r="AQ141" s="41">
        <v>34379</v>
      </c>
      <c r="AR141" s="42" t="s">
        <v>132</v>
      </c>
      <c r="AS141" s="42" t="s">
        <v>334</v>
      </c>
      <c r="AT141" s="42">
        <v>4910</v>
      </c>
      <c r="AU141" s="42">
        <v>9823</v>
      </c>
      <c r="AV141" s="42">
        <v>9823</v>
      </c>
      <c r="AW141" s="42">
        <v>9823</v>
      </c>
      <c r="AX141" s="43">
        <v>0</v>
      </c>
      <c r="AY141" s="43">
        <v>0</v>
      </c>
      <c r="AZ141" s="43">
        <v>0</v>
      </c>
      <c r="BA141" s="43">
        <v>43838070</v>
      </c>
      <c r="BB141" s="43">
        <v>0</v>
      </c>
      <c r="BC141" s="43">
        <v>23371493</v>
      </c>
      <c r="BD141" s="43">
        <v>0</v>
      </c>
      <c r="BE141" s="43">
        <v>0</v>
      </c>
      <c r="BF141" s="43">
        <v>0</v>
      </c>
      <c r="BG141" s="43">
        <v>0</v>
      </c>
      <c r="BH141" s="43">
        <v>0</v>
      </c>
      <c r="BI141" s="43">
        <v>0</v>
      </c>
      <c r="BJ141" s="43">
        <v>0</v>
      </c>
      <c r="BK141" s="43">
        <v>0</v>
      </c>
      <c r="BL141" s="43">
        <v>190176636</v>
      </c>
      <c r="BM141" s="43">
        <v>0</v>
      </c>
      <c r="BN141" s="44">
        <v>257386199</v>
      </c>
      <c r="BO141" s="43">
        <v>0</v>
      </c>
      <c r="BP141" s="43">
        <v>0</v>
      </c>
      <c r="BQ141" s="43">
        <v>0</v>
      </c>
      <c r="BR141" s="43">
        <v>45005916.184799999</v>
      </c>
      <c r="BS141" s="43">
        <v>23994109.573520001</v>
      </c>
      <c r="BT141" s="43">
        <v>0</v>
      </c>
      <c r="BU141" s="43">
        <v>0</v>
      </c>
      <c r="BV141" s="43">
        <v>0</v>
      </c>
      <c r="BW141" s="43">
        <v>0</v>
      </c>
      <c r="BX141" s="43">
        <v>0</v>
      </c>
      <c r="BY141" s="43">
        <v>0</v>
      </c>
      <c r="BZ141" s="43">
        <v>0</v>
      </c>
      <c r="CA141" s="43">
        <v>0</v>
      </c>
      <c r="CB141" s="43">
        <v>195242941.58304</v>
      </c>
      <c r="CC141" s="43">
        <v>0</v>
      </c>
      <c r="CD141" s="44">
        <v>264242967.34136</v>
      </c>
      <c r="CE141" s="43">
        <v>0</v>
      </c>
      <c r="CF141" s="43">
        <v>0</v>
      </c>
      <c r="CG141" s="43">
        <v>0</v>
      </c>
      <c r="CH141" s="43">
        <v>47104362.032832481</v>
      </c>
      <c r="CI141" s="43">
        <v>25112858.926494945</v>
      </c>
      <c r="CJ141" s="43">
        <v>0</v>
      </c>
      <c r="CK141" s="43">
        <v>0</v>
      </c>
      <c r="CL141" s="43">
        <v>0</v>
      </c>
      <c r="CM141" s="43">
        <v>0</v>
      </c>
      <c r="CN141" s="43">
        <v>0</v>
      </c>
      <c r="CO141" s="43">
        <v>0</v>
      </c>
      <c r="CP141" s="43">
        <v>0</v>
      </c>
      <c r="CQ141" s="43">
        <v>0</v>
      </c>
      <c r="CR141" s="43">
        <v>204346338.97729081</v>
      </c>
      <c r="CS141" s="43">
        <v>0</v>
      </c>
      <c r="CT141" s="44">
        <v>276563559.93661821</v>
      </c>
      <c r="CU141" s="43">
        <v>0</v>
      </c>
      <c r="CV141" s="43">
        <v>0</v>
      </c>
      <c r="CW141" s="43">
        <v>0</v>
      </c>
      <c r="CX141" s="43">
        <v>49083498.908003971</v>
      </c>
      <c r="CY141" s="43">
        <v>26168000.807150558</v>
      </c>
      <c r="CZ141" s="43">
        <v>0</v>
      </c>
      <c r="DA141" s="43">
        <v>0</v>
      </c>
      <c r="DB141" s="43">
        <v>0</v>
      </c>
      <c r="DC141" s="43">
        <v>0</v>
      </c>
      <c r="DD141" s="43">
        <v>0</v>
      </c>
      <c r="DE141" s="43">
        <v>0</v>
      </c>
      <c r="DF141" s="43">
        <v>0</v>
      </c>
      <c r="DG141" s="43">
        <v>0</v>
      </c>
      <c r="DH141" s="43">
        <v>212932154.75576067</v>
      </c>
      <c r="DI141" s="43">
        <v>0</v>
      </c>
      <c r="DJ141" s="44">
        <v>288183654.4709152</v>
      </c>
      <c r="DK141" s="45">
        <f t="shared" si="4"/>
        <v>1086376380.7488933</v>
      </c>
    </row>
    <row r="142" spans="1:115" s="2" customFormat="1" ht="105" x14ac:dyDescent="0.25">
      <c r="A142" s="1"/>
      <c r="B142" s="40" t="s">
        <v>334</v>
      </c>
      <c r="C142" s="41" t="s">
        <v>1445</v>
      </c>
      <c r="D142" s="30" t="s">
        <v>1448</v>
      </c>
      <c r="E142" s="30" t="s">
        <v>335</v>
      </c>
      <c r="F142" s="30" t="s">
        <v>1439</v>
      </c>
      <c r="G142" s="30" t="s">
        <v>2314</v>
      </c>
      <c r="H142" s="41" t="s">
        <v>414</v>
      </c>
      <c r="I142" s="41">
        <v>90</v>
      </c>
      <c r="J142" s="41" t="s">
        <v>1329</v>
      </c>
      <c r="K142" s="41">
        <v>2019</v>
      </c>
      <c r="L142" s="41">
        <v>90</v>
      </c>
      <c r="M142" s="42">
        <v>90</v>
      </c>
      <c r="N142" s="42">
        <v>90</v>
      </c>
      <c r="O142" s="42">
        <v>90</v>
      </c>
      <c r="P142" s="42">
        <v>90</v>
      </c>
      <c r="Q142" s="42" t="s">
        <v>130</v>
      </c>
      <c r="R142" s="41" t="s">
        <v>100</v>
      </c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 t="s">
        <v>335</v>
      </c>
      <c r="AI142" s="52" t="s">
        <v>1460</v>
      </c>
      <c r="AJ142" s="40">
        <v>1905</v>
      </c>
      <c r="AK142" s="17" t="s">
        <v>1631</v>
      </c>
      <c r="AL142" s="17" t="s">
        <v>417</v>
      </c>
      <c r="AM142" s="42"/>
      <c r="AN142" s="42"/>
      <c r="AO142" s="42"/>
      <c r="AP142" s="41">
        <v>9823</v>
      </c>
      <c r="AQ142" s="41">
        <v>27504</v>
      </c>
      <c r="AR142" s="42" t="s">
        <v>132</v>
      </c>
      <c r="AS142" s="42" t="s">
        <v>334</v>
      </c>
      <c r="AT142" s="42">
        <v>3930</v>
      </c>
      <c r="AU142" s="42">
        <v>7858</v>
      </c>
      <c r="AV142" s="42">
        <v>7858</v>
      </c>
      <c r="AW142" s="42">
        <v>7858</v>
      </c>
      <c r="AX142" s="43">
        <v>0</v>
      </c>
      <c r="AY142" s="43">
        <v>0</v>
      </c>
      <c r="AZ142" s="43">
        <v>0</v>
      </c>
      <c r="BA142" s="43">
        <v>58934216</v>
      </c>
      <c r="BB142" s="43">
        <v>0</v>
      </c>
      <c r="BC142" s="43">
        <v>23731493</v>
      </c>
      <c r="BD142" s="43">
        <v>0</v>
      </c>
      <c r="BE142" s="43">
        <v>0</v>
      </c>
      <c r="BF142" s="43">
        <v>0</v>
      </c>
      <c r="BG142" s="43">
        <v>0</v>
      </c>
      <c r="BH142" s="43">
        <v>0</v>
      </c>
      <c r="BI142" s="43">
        <v>0</v>
      </c>
      <c r="BJ142" s="43">
        <v>0</v>
      </c>
      <c r="BK142" s="43">
        <v>0</v>
      </c>
      <c r="BL142" s="43">
        <v>305264954</v>
      </c>
      <c r="BM142" s="43">
        <v>0</v>
      </c>
      <c r="BN142" s="44">
        <v>387930663</v>
      </c>
      <c r="BO142" s="43">
        <v>0</v>
      </c>
      <c r="BP142" s="43">
        <v>0</v>
      </c>
      <c r="BQ142" s="43">
        <v>0</v>
      </c>
      <c r="BR142" s="43">
        <v>60504223.514239997</v>
      </c>
      <c r="BS142" s="43">
        <v>24363699.97352</v>
      </c>
      <c r="BT142" s="43">
        <v>0</v>
      </c>
      <c r="BU142" s="43">
        <v>0</v>
      </c>
      <c r="BV142" s="43">
        <v>0</v>
      </c>
      <c r="BW142" s="43">
        <v>0</v>
      </c>
      <c r="BX142" s="43">
        <v>0</v>
      </c>
      <c r="BY142" s="43">
        <v>0</v>
      </c>
      <c r="BZ142" s="43">
        <v>0</v>
      </c>
      <c r="CA142" s="43">
        <v>0</v>
      </c>
      <c r="CB142" s="43">
        <v>313397212.37456</v>
      </c>
      <c r="CC142" s="43">
        <v>0</v>
      </c>
      <c r="CD142" s="44">
        <v>398265135.86232001</v>
      </c>
      <c r="CE142" s="43">
        <v>0</v>
      </c>
      <c r="CF142" s="43">
        <v>0</v>
      </c>
      <c r="CG142" s="43">
        <v>0</v>
      </c>
      <c r="CH142" s="43">
        <v>63325293.439814948</v>
      </c>
      <c r="CI142" s="43">
        <v>25499681.848485343</v>
      </c>
      <c r="CJ142" s="43">
        <v>0</v>
      </c>
      <c r="CK142" s="43">
        <v>0</v>
      </c>
      <c r="CL142" s="43">
        <v>0</v>
      </c>
      <c r="CM142" s="43">
        <v>0</v>
      </c>
      <c r="CN142" s="43">
        <v>0</v>
      </c>
      <c r="CO142" s="43">
        <v>0</v>
      </c>
      <c r="CP142" s="43">
        <v>0</v>
      </c>
      <c r="CQ142" s="43">
        <v>0</v>
      </c>
      <c r="CR142" s="43">
        <v>328009670.79873621</v>
      </c>
      <c r="CS142" s="43">
        <v>0</v>
      </c>
      <c r="CT142" s="44">
        <v>416834646.08703649</v>
      </c>
      <c r="CU142" s="43">
        <v>0</v>
      </c>
      <c r="CV142" s="43">
        <v>0</v>
      </c>
      <c r="CW142" s="43">
        <v>0</v>
      </c>
      <c r="CX142" s="43">
        <v>65985968.968982212</v>
      </c>
      <c r="CY142" s="43">
        <v>26571076.481031302</v>
      </c>
      <c r="CZ142" s="43">
        <v>0</v>
      </c>
      <c r="DA142" s="43">
        <v>0</v>
      </c>
      <c r="DB142" s="43">
        <v>0</v>
      </c>
      <c r="DC142" s="43">
        <v>0</v>
      </c>
      <c r="DD142" s="43">
        <v>0</v>
      </c>
      <c r="DE142" s="43">
        <v>0</v>
      </c>
      <c r="DF142" s="43">
        <v>0</v>
      </c>
      <c r="DG142" s="43">
        <v>0</v>
      </c>
      <c r="DH142" s="43">
        <v>341791325.12701589</v>
      </c>
      <c r="DI142" s="43">
        <v>0</v>
      </c>
      <c r="DJ142" s="44">
        <v>434348370.57702941</v>
      </c>
      <c r="DK142" s="45">
        <f t="shared" si="4"/>
        <v>1637378815.526386</v>
      </c>
    </row>
    <row r="143" spans="1:115" s="2" customFormat="1" ht="105" x14ac:dyDescent="0.25">
      <c r="A143" s="1"/>
      <c r="B143" s="40" t="s">
        <v>334</v>
      </c>
      <c r="C143" s="41" t="s">
        <v>1445</v>
      </c>
      <c r="D143" s="30" t="s">
        <v>1448</v>
      </c>
      <c r="E143" s="30" t="s">
        <v>335</v>
      </c>
      <c r="F143" s="30" t="s">
        <v>1439</v>
      </c>
      <c r="G143" s="30" t="s">
        <v>2314</v>
      </c>
      <c r="H143" s="41" t="s">
        <v>414</v>
      </c>
      <c r="I143" s="41">
        <v>90</v>
      </c>
      <c r="J143" s="41" t="s">
        <v>1329</v>
      </c>
      <c r="K143" s="41">
        <v>2019</v>
      </c>
      <c r="L143" s="41">
        <v>90</v>
      </c>
      <c r="M143" s="42">
        <v>90</v>
      </c>
      <c r="N143" s="42">
        <v>90</v>
      </c>
      <c r="O143" s="42">
        <v>90</v>
      </c>
      <c r="P143" s="42">
        <v>90</v>
      </c>
      <c r="Q143" s="42" t="s">
        <v>130</v>
      </c>
      <c r="R143" s="41" t="s">
        <v>100</v>
      </c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 t="s">
        <v>335</v>
      </c>
      <c r="AI143" s="52" t="s">
        <v>1460</v>
      </c>
      <c r="AJ143" s="40">
        <v>1905</v>
      </c>
      <c r="AK143" s="17" t="s">
        <v>1632</v>
      </c>
      <c r="AL143" s="17" t="s">
        <v>418</v>
      </c>
      <c r="AM143" s="42"/>
      <c r="AN143" s="42"/>
      <c r="AO143" s="42"/>
      <c r="AP143" s="41">
        <v>135</v>
      </c>
      <c r="AQ143" s="41">
        <v>473</v>
      </c>
      <c r="AR143" s="42" t="s">
        <v>132</v>
      </c>
      <c r="AS143" s="42" t="s">
        <v>334</v>
      </c>
      <c r="AT143" s="42">
        <v>68</v>
      </c>
      <c r="AU143" s="42">
        <v>135</v>
      </c>
      <c r="AV143" s="42">
        <v>135</v>
      </c>
      <c r="AW143" s="42">
        <v>135</v>
      </c>
      <c r="AX143" s="43">
        <v>0</v>
      </c>
      <c r="AY143" s="43">
        <v>0</v>
      </c>
      <c r="AZ143" s="43">
        <v>0</v>
      </c>
      <c r="BA143" s="43">
        <v>43838070</v>
      </c>
      <c r="BB143" s="43">
        <v>0</v>
      </c>
      <c r="BC143" s="43">
        <v>23731493</v>
      </c>
      <c r="BD143" s="43">
        <v>0</v>
      </c>
      <c r="BE143" s="43">
        <v>0</v>
      </c>
      <c r="BF143" s="43">
        <v>0</v>
      </c>
      <c r="BG143" s="43">
        <v>0</v>
      </c>
      <c r="BH143" s="43">
        <v>0</v>
      </c>
      <c r="BI143" s="43">
        <v>0</v>
      </c>
      <c r="BJ143" s="43">
        <v>0</v>
      </c>
      <c r="BK143" s="43">
        <v>0</v>
      </c>
      <c r="BL143" s="43">
        <v>190176636</v>
      </c>
      <c r="BM143" s="43">
        <v>0</v>
      </c>
      <c r="BN143" s="44">
        <v>257746199</v>
      </c>
      <c r="BO143" s="43">
        <v>0</v>
      </c>
      <c r="BP143" s="43">
        <v>0</v>
      </c>
      <c r="BQ143" s="43">
        <v>0</v>
      </c>
      <c r="BR143" s="43">
        <v>45005916.184799999</v>
      </c>
      <c r="BS143" s="43">
        <v>24363699.97352</v>
      </c>
      <c r="BT143" s="43">
        <v>0</v>
      </c>
      <c r="BU143" s="43">
        <v>0</v>
      </c>
      <c r="BV143" s="43">
        <v>0</v>
      </c>
      <c r="BW143" s="43">
        <v>0</v>
      </c>
      <c r="BX143" s="43">
        <v>0</v>
      </c>
      <c r="BY143" s="43">
        <v>0</v>
      </c>
      <c r="BZ143" s="43">
        <v>0</v>
      </c>
      <c r="CA143" s="43">
        <v>0</v>
      </c>
      <c r="CB143" s="43">
        <v>195242941.58304</v>
      </c>
      <c r="CC143" s="43">
        <v>0</v>
      </c>
      <c r="CD143" s="44">
        <v>264612557.74136001</v>
      </c>
      <c r="CE143" s="43">
        <v>0</v>
      </c>
      <c r="CF143" s="43">
        <v>0</v>
      </c>
      <c r="CG143" s="43">
        <v>0</v>
      </c>
      <c r="CH143" s="43">
        <v>47104362.032832481</v>
      </c>
      <c r="CI143" s="43">
        <v>25499681.848485343</v>
      </c>
      <c r="CJ143" s="43">
        <v>0</v>
      </c>
      <c r="CK143" s="43">
        <v>0</v>
      </c>
      <c r="CL143" s="43">
        <v>0</v>
      </c>
      <c r="CM143" s="43">
        <v>0</v>
      </c>
      <c r="CN143" s="43">
        <v>0</v>
      </c>
      <c r="CO143" s="43">
        <v>0</v>
      </c>
      <c r="CP143" s="43">
        <v>0</v>
      </c>
      <c r="CQ143" s="43">
        <v>0</v>
      </c>
      <c r="CR143" s="43">
        <v>204346338.97729081</v>
      </c>
      <c r="CS143" s="43">
        <v>0</v>
      </c>
      <c r="CT143" s="44">
        <v>276950382.8586086</v>
      </c>
      <c r="CU143" s="43">
        <v>0</v>
      </c>
      <c r="CV143" s="43">
        <v>0</v>
      </c>
      <c r="CW143" s="43">
        <v>0</v>
      </c>
      <c r="CX143" s="43">
        <v>49083498.908003971</v>
      </c>
      <c r="CY143" s="43">
        <v>26571076.481031302</v>
      </c>
      <c r="CZ143" s="43">
        <v>0</v>
      </c>
      <c r="DA143" s="43">
        <v>0</v>
      </c>
      <c r="DB143" s="43">
        <v>0</v>
      </c>
      <c r="DC143" s="43">
        <v>0</v>
      </c>
      <c r="DD143" s="43">
        <v>0</v>
      </c>
      <c r="DE143" s="43">
        <v>0</v>
      </c>
      <c r="DF143" s="43">
        <v>0</v>
      </c>
      <c r="DG143" s="43">
        <v>0</v>
      </c>
      <c r="DH143" s="43">
        <v>212932154.75576067</v>
      </c>
      <c r="DI143" s="43">
        <v>0</v>
      </c>
      <c r="DJ143" s="44">
        <v>288586730.14479595</v>
      </c>
      <c r="DK143" s="45">
        <f t="shared" si="4"/>
        <v>1087895869.7447646</v>
      </c>
    </row>
    <row r="144" spans="1:115" s="2" customFormat="1" ht="105" x14ac:dyDescent="0.25">
      <c r="A144" s="1"/>
      <c r="B144" s="40" t="s">
        <v>334</v>
      </c>
      <c r="C144" s="41" t="s">
        <v>1445</v>
      </c>
      <c r="D144" s="30" t="s">
        <v>1448</v>
      </c>
      <c r="E144" s="30" t="s">
        <v>335</v>
      </c>
      <c r="F144" s="30" t="s">
        <v>1439</v>
      </c>
      <c r="G144" s="30" t="s">
        <v>2314</v>
      </c>
      <c r="H144" s="41" t="s">
        <v>414</v>
      </c>
      <c r="I144" s="41">
        <v>90</v>
      </c>
      <c r="J144" s="41" t="s">
        <v>1329</v>
      </c>
      <c r="K144" s="41">
        <v>2019</v>
      </c>
      <c r="L144" s="41">
        <v>90</v>
      </c>
      <c r="M144" s="42">
        <v>90</v>
      </c>
      <c r="N144" s="42">
        <v>90</v>
      </c>
      <c r="O144" s="42">
        <v>90</v>
      </c>
      <c r="P144" s="42">
        <v>90</v>
      </c>
      <c r="Q144" s="42" t="s">
        <v>130</v>
      </c>
      <c r="R144" s="41" t="s">
        <v>100</v>
      </c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 t="s">
        <v>335</v>
      </c>
      <c r="AI144" s="52" t="s">
        <v>1460</v>
      </c>
      <c r="AJ144" s="40">
        <v>1905</v>
      </c>
      <c r="AK144" s="17" t="s">
        <v>1633</v>
      </c>
      <c r="AL144" s="17" t="s">
        <v>419</v>
      </c>
      <c r="AM144" s="42"/>
      <c r="AN144" s="42"/>
      <c r="AO144" s="42"/>
      <c r="AP144" s="41">
        <v>464</v>
      </c>
      <c r="AQ144" s="41">
        <v>1624</v>
      </c>
      <c r="AR144" s="42" t="s">
        <v>132</v>
      </c>
      <c r="AS144" s="42" t="s">
        <v>334</v>
      </c>
      <c r="AT144" s="42">
        <v>232</v>
      </c>
      <c r="AU144" s="42">
        <v>464</v>
      </c>
      <c r="AV144" s="42">
        <v>464</v>
      </c>
      <c r="AW144" s="42">
        <v>464</v>
      </c>
      <c r="AX144" s="43">
        <v>0</v>
      </c>
      <c r="AY144" s="43">
        <v>0</v>
      </c>
      <c r="AZ144" s="43">
        <v>0</v>
      </c>
      <c r="BA144" s="43">
        <v>43838070</v>
      </c>
      <c r="BB144" s="43">
        <v>0</v>
      </c>
      <c r="BC144" s="43">
        <v>23731493</v>
      </c>
      <c r="BD144" s="43">
        <v>0</v>
      </c>
      <c r="BE144" s="43">
        <v>0</v>
      </c>
      <c r="BF144" s="43">
        <v>0</v>
      </c>
      <c r="BG144" s="43">
        <v>0</v>
      </c>
      <c r="BH144" s="43">
        <v>0</v>
      </c>
      <c r="BI144" s="43">
        <v>0</v>
      </c>
      <c r="BJ144" s="43">
        <v>0</v>
      </c>
      <c r="BK144" s="43">
        <v>0</v>
      </c>
      <c r="BL144" s="43">
        <v>190176636</v>
      </c>
      <c r="BM144" s="43">
        <v>0</v>
      </c>
      <c r="BN144" s="44">
        <v>257746199</v>
      </c>
      <c r="BO144" s="43">
        <v>0</v>
      </c>
      <c r="BP144" s="43">
        <v>0</v>
      </c>
      <c r="BQ144" s="43">
        <v>0</v>
      </c>
      <c r="BR144" s="43">
        <v>45005916.184799999</v>
      </c>
      <c r="BS144" s="43">
        <v>24363699.97352</v>
      </c>
      <c r="BT144" s="43">
        <v>0</v>
      </c>
      <c r="BU144" s="43">
        <v>0</v>
      </c>
      <c r="BV144" s="43">
        <v>0</v>
      </c>
      <c r="BW144" s="43">
        <v>0</v>
      </c>
      <c r="BX144" s="43">
        <v>0</v>
      </c>
      <c r="BY144" s="43">
        <v>0</v>
      </c>
      <c r="BZ144" s="43">
        <v>0</v>
      </c>
      <c r="CA144" s="43">
        <v>0</v>
      </c>
      <c r="CB144" s="43">
        <v>195242941.58304</v>
      </c>
      <c r="CC144" s="43">
        <v>0</v>
      </c>
      <c r="CD144" s="44">
        <v>264612557.74136001</v>
      </c>
      <c r="CE144" s="43">
        <v>0</v>
      </c>
      <c r="CF144" s="43">
        <v>0</v>
      </c>
      <c r="CG144" s="43">
        <v>0</v>
      </c>
      <c r="CH144" s="43">
        <v>47104362.032832481</v>
      </c>
      <c r="CI144" s="43">
        <v>25499681.848485343</v>
      </c>
      <c r="CJ144" s="43">
        <v>0</v>
      </c>
      <c r="CK144" s="43">
        <v>0</v>
      </c>
      <c r="CL144" s="43">
        <v>0</v>
      </c>
      <c r="CM144" s="43">
        <v>0</v>
      </c>
      <c r="CN144" s="43">
        <v>0</v>
      </c>
      <c r="CO144" s="43">
        <v>0</v>
      </c>
      <c r="CP144" s="43">
        <v>0</v>
      </c>
      <c r="CQ144" s="43">
        <v>0</v>
      </c>
      <c r="CR144" s="43">
        <v>204346338.97729081</v>
      </c>
      <c r="CS144" s="43">
        <v>0</v>
      </c>
      <c r="CT144" s="44">
        <v>276950382.8586086</v>
      </c>
      <c r="CU144" s="43">
        <v>0</v>
      </c>
      <c r="CV144" s="43">
        <v>0</v>
      </c>
      <c r="CW144" s="43">
        <v>0</v>
      </c>
      <c r="CX144" s="43">
        <v>49083498.908003971</v>
      </c>
      <c r="CY144" s="43">
        <v>26571076.481031302</v>
      </c>
      <c r="CZ144" s="43">
        <v>0</v>
      </c>
      <c r="DA144" s="43">
        <v>0</v>
      </c>
      <c r="DB144" s="43">
        <v>0</v>
      </c>
      <c r="DC144" s="43">
        <v>0</v>
      </c>
      <c r="DD144" s="43">
        <v>0</v>
      </c>
      <c r="DE144" s="43">
        <v>0</v>
      </c>
      <c r="DF144" s="43">
        <v>0</v>
      </c>
      <c r="DG144" s="43">
        <v>0</v>
      </c>
      <c r="DH144" s="43">
        <v>212932154.75576067</v>
      </c>
      <c r="DI144" s="43">
        <v>0</v>
      </c>
      <c r="DJ144" s="44">
        <v>288586730.14479595</v>
      </c>
      <c r="DK144" s="45">
        <f t="shared" si="4"/>
        <v>1087895869.7447646</v>
      </c>
    </row>
    <row r="145" spans="1:115" s="2" customFormat="1" ht="150" x14ac:dyDescent="0.25">
      <c r="A145" s="1"/>
      <c r="B145" s="40" t="s">
        <v>334</v>
      </c>
      <c r="C145" s="41" t="s">
        <v>1445</v>
      </c>
      <c r="D145" s="30" t="s">
        <v>1448</v>
      </c>
      <c r="E145" s="30" t="s">
        <v>335</v>
      </c>
      <c r="F145" s="30" t="s">
        <v>1439</v>
      </c>
      <c r="G145" s="30" t="s">
        <v>2315</v>
      </c>
      <c r="H145" s="41" t="s">
        <v>420</v>
      </c>
      <c r="I145" s="41">
        <v>100</v>
      </c>
      <c r="J145" s="41" t="s">
        <v>1331</v>
      </c>
      <c r="K145" s="41">
        <v>2019</v>
      </c>
      <c r="L145" s="41">
        <v>100</v>
      </c>
      <c r="M145" s="42">
        <v>100</v>
      </c>
      <c r="N145" s="42">
        <v>100</v>
      </c>
      <c r="O145" s="42">
        <v>100</v>
      </c>
      <c r="P145" s="42">
        <v>100</v>
      </c>
      <c r="Q145" s="42" t="s">
        <v>130</v>
      </c>
      <c r="R145" s="41" t="s">
        <v>100</v>
      </c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 t="s">
        <v>335</v>
      </c>
      <c r="AI145" s="52" t="s">
        <v>1460</v>
      </c>
      <c r="AJ145" s="40">
        <v>1905</v>
      </c>
      <c r="AK145" s="17" t="s">
        <v>1634</v>
      </c>
      <c r="AL145" s="17" t="s">
        <v>421</v>
      </c>
      <c r="AM145" s="42"/>
      <c r="AN145" s="42"/>
      <c r="AO145" s="42"/>
      <c r="AP145" s="41">
        <v>541</v>
      </c>
      <c r="AQ145" s="41">
        <v>1894</v>
      </c>
      <c r="AR145" s="42" t="s">
        <v>132</v>
      </c>
      <c r="AS145" s="42" t="s">
        <v>334</v>
      </c>
      <c r="AT145" s="42">
        <v>271</v>
      </c>
      <c r="AU145" s="42">
        <v>541</v>
      </c>
      <c r="AV145" s="42">
        <v>541</v>
      </c>
      <c r="AW145" s="42">
        <v>541</v>
      </c>
      <c r="AX145" s="43">
        <v>0</v>
      </c>
      <c r="AY145" s="43">
        <v>0</v>
      </c>
      <c r="AZ145" s="43">
        <v>0</v>
      </c>
      <c r="BA145" s="43">
        <v>0</v>
      </c>
      <c r="BB145" s="43">
        <v>0</v>
      </c>
      <c r="BC145" s="43">
        <v>7267980</v>
      </c>
      <c r="BD145" s="43">
        <v>0</v>
      </c>
      <c r="BE145" s="43">
        <v>0</v>
      </c>
      <c r="BF145" s="43">
        <v>0</v>
      </c>
      <c r="BG145" s="43">
        <v>0</v>
      </c>
      <c r="BH145" s="43">
        <v>0</v>
      </c>
      <c r="BI145" s="43">
        <v>0</v>
      </c>
      <c r="BJ145" s="43">
        <v>0</v>
      </c>
      <c r="BK145" s="43">
        <v>0</v>
      </c>
      <c r="BL145" s="43">
        <v>0</v>
      </c>
      <c r="BM145" s="43">
        <v>0</v>
      </c>
      <c r="BN145" s="44">
        <v>7267980</v>
      </c>
      <c r="BO145" s="43">
        <v>0</v>
      </c>
      <c r="BP145" s="43">
        <v>0</v>
      </c>
      <c r="BQ145" s="43">
        <v>0</v>
      </c>
      <c r="BR145" s="43">
        <v>0</v>
      </c>
      <c r="BS145" s="43">
        <v>7461598.9872000003</v>
      </c>
      <c r="BT145" s="43">
        <v>0</v>
      </c>
      <c r="BU145" s="43">
        <v>0</v>
      </c>
      <c r="BV145" s="43">
        <v>0</v>
      </c>
      <c r="BW145" s="43">
        <v>0</v>
      </c>
      <c r="BX145" s="43">
        <v>0</v>
      </c>
      <c r="BY145" s="43">
        <v>0</v>
      </c>
      <c r="BZ145" s="43">
        <v>0</v>
      </c>
      <c r="CA145" s="43">
        <v>0</v>
      </c>
      <c r="CB145" s="43">
        <v>0</v>
      </c>
      <c r="CC145" s="43">
        <v>0</v>
      </c>
      <c r="CD145" s="44">
        <v>7461598.9872000003</v>
      </c>
      <c r="CE145" s="43">
        <v>0</v>
      </c>
      <c r="CF145" s="43">
        <v>0</v>
      </c>
      <c r="CG145" s="43">
        <v>0</v>
      </c>
      <c r="CH145" s="43">
        <v>0</v>
      </c>
      <c r="CI145" s="43">
        <v>7809503.5015771873</v>
      </c>
      <c r="CJ145" s="43">
        <v>0</v>
      </c>
      <c r="CK145" s="43">
        <v>0</v>
      </c>
      <c r="CL145" s="43">
        <v>0</v>
      </c>
      <c r="CM145" s="43">
        <v>0</v>
      </c>
      <c r="CN145" s="43">
        <v>0</v>
      </c>
      <c r="CO145" s="43">
        <v>0</v>
      </c>
      <c r="CP145" s="43">
        <v>0</v>
      </c>
      <c r="CQ145" s="43">
        <v>0</v>
      </c>
      <c r="CR145" s="43">
        <v>0</v>
      </c>
      <c r="CS145" s="43">
        <v>0</v>
      </c>
      <c r="CT145" s="44">
        <v>7809503.5015771873</v>
      </c>
      <c r="CU145" s="43">
        <v>0</v>
      </c>
      <c r="CV145" s="43">
        <v>0</v>
      </c>
      <c r="CW145" s="43">
        <v>0</v>
      </c>
      <c r="CX145" s="43">
        <v>0</v>
      </c>
      <c r="CY145" s="43">
        <v>8137627.6006994545</v>
      </c>
      <c r="CZ145" s="43">
        <v>0</v>
      </c>
      <c r="DA145" s="43">
        <v>0</v>
      </c>
      <c r="DB145" s="43">
        <v>0</v>
      </c>
      <c r="DC145" s="43">
        <v>0</v>
      </c>
      <c r="DD145" s="43">
        <v>0</v>
      </c>
      <c r="DE145" s="43">
        <v>0</v>
      </c>
      <c r="DF145" s="43">
        <v>0</v>
      </c>
      <c r="DG145" s="43">
        <v>0</v>
      </c>
      <c r="DH145" s="43">
        <v>0</v>
      </c>
      <c r="DI145" s="43">
        <v>0</v>
      </c>
      <c r="DJ145" s="44">
        <v>8137627.6006994545</v>
      </c>
      <c r="DK145" s="45">
        <f t="shared" si="4"/>
        <v>30676710.089476641</v>
      </c>
    </row>
    <row r="146" spans="1:115" s="2" customFormat="1" ht="150" x14ac:dyDescent="0.25">
      <c r="A146" s="1"/>
      <c r="B146" s="40" t="s">
        <v>334</v>
      </c>
      <c r="C146" s="41" t="s">
        <v>1445</v>
      </c>
      <c r="D146" s="30" t="s">
        <v>1448</v>
      </c>
      <c r="E146" s="30" t="s">
        <v>335</v>
      </c>
      <c r="F146" s="30" t="s">
        <v>1439</v>
      </c>
      <c r="G146" s="30" t="s">
        <v>2315</v>
      </c>
      <c r="H146" s="41" t="s">
        <v>420</v>
      </c>
      <c r="I146" s="41">
        <v>100</v>
      </c>
      <c r="J146" s="41" t="s">
        <v>1331</v>
      </c>
      <c r="K146" s="41">
        <v>2019</v>
      </c>
      <c r="L146" s="41">
        <v>100</v>
      </c>
      <c r="M146" s="42">
        <v>100</v>
      </c>
      <c r="N146" s="42">
        <v>100</v>
      </c>
      <c r="O146" s="42">
        <v>100</v>
      </c>
      <c r="P146" s="42">
        <v>100</v>
      </c>
      <c r="Q146" s="42" t="s">
        <v>130</v>
      </c>
      <c r="R146" s="41" t="s">
        <v>100</v>
      </c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 t="s">
        <v>335</v>
      </c>
      <c r="AI146" s="52" t="s">
        <v>1460</v>
      </c>
      <c r="AJ146" s="40">
        <v>1905</v>
      </c>
      <c r="AK146" s="17" t="s">
        <v>1635</v>
      </c>
      <c r="AL146" s="17" t="s">
        <v>422</v>
      </c>
      <c r="AM146" s="42"/>
      <c r="AN146" s="42"/>
      <c r="AO146" s="42"/>
      <c r="AP146" s="41">
        <v>4</v>
      </c>
      <c r="AQ146" s="41">
        <v>16</v>
      </c>
      <c r="AR146" s="42" t="s">
        <v>132</v>
      </c>
      <c r="AS146" s="42" t="s">
        <v>334</v>
      </c>
      <c r="AT146" s="42">
        <v>4</v>
      </c>
      <c r="AU146" s="42">
        <v>4</v>
      </c>
      <c r="AV146" s="42">
        <v>4</v>
      </c>
      <c r="AW146" s="42">
        <v>4</v>
      </c>
      <c r="AX146" s="43">
        <v>0</v>
      </c>
      <c r="AY146" s="43">
        <v>0</v>
      </c>
      <c r="AZ146" s="43">
        <v>0</v>
      </c>
      <c r="BA146" s="43">
        <v>0</v>
      </c>
      <c r="BB146" s="43">
        <v>0</v>
      </c>
      <c r="BC146" s="43">
        <v>7267980</v>
      </c>
      <c r="BD146" s="43">
        <v>0</v>
      </c>
      <c r="BE146" s="43">
        <v>0</v>
      </c>
      <c r="BF146" s="43">
        <v>0</v>
      </c>
      <c r="BG146" s="43">
        <v>0</v>
      </c>
      <c r="BH146" s="43">
        <v>0</v>
      </c>
      <c r="BI146" s="43">
        <v>0</v>
      </c>
      <c r="BJ146" s="43">
        <v>0</v>
      </c>
      <c r="BK146" s="43">
        <v>0</v>
      </c>
      <c r="BL146" s="43">
        <v>0</v>
      </c>
      <c r="BM146" s="43">
        <v>0</v>
      </c>
      <c r="BN146" s="44">
        <v>7267980</v>
      </c>
      <c r="BO146" s="43">
        <v>0</v>
      </c>
      <c r="BP146" s="43">
        <v>0</v>
      </c>
      <c r="BQ146" s="43">
        <v>0</v>
      </c>
      <c r="BR146" s="43">
        <v>0</v>
      </c>
      <c r="BS146" s="43">
        <v>7461598.9872000003</v>
      </c>
      <c r="BT146" s="43">
        <v>0</v>
      </c>
      <c r="BU146" s="43">
        <v>0</v>
      </c>
      <c r="BV146" s="43">
        <v>0</v>
      </c>
      <c r="BW146" s="43">
        <v>0</v>
      </c>
      <c r="BX146" s="43">
        <v>0</v>
      </c>
      <c r="BY146" s="43">
        <v>0</v>
      </c>
      <c r="BZ146" s="43">
        <v>0</v>
      </c>
      <c r="CA146" s="43">
        <v>0</v>
      </c>
      <c r="CB146" s="43">
        <v>0</v>
      </c>
      <c r="CC146" s="43">
        <v>0</v>
      </c>
      <c r="CD146" s="44">
        <v>7461598.9872000003</v>
      </c>
      <c r="CE146" s="43">
        <v>0</v>
      </c>
      <c r="CF146" s="43">
        <v>0</v>
      </c>
      <c r="CG146" s="43">
        <v>0</v>
      </c>
      <c r="CH146" s="43">
        <v>0</v>
      </c>
      <c r="CI146" s="43">
        <v>7809503.5015771873</v>
      </c>
      <c r="CJ146" s="43">
        <v>0</v>
      </c>
      <c r="CK146" s="43">
        <v>0</v>
      </c>
      <c r="CL146" s="43">
        <v>0</v>
      </c>
      <c r="CM146" s="43">
        <v>0</v>
      </c>
      <c r="CN146" s="43">
        <v>0</v>
      </c>
      <c r="CO146" s="43">
        <v>0</v>
      </c>
      <c r="CP146" s="43">
        <v>0</v>
      </c>
      <c r="CQ146" s="43">
        <v>0</v>
      </c>
      <c r="CR146" s="43">
        <v>0</v>
      </c>
      <c r="CS146" s="43">
        <v>0</v>
      </c>
      <c r="CT146" s="44">
        <v>7809503.5015771873</v>
      </c>
      <c r="CU146" s="43">
        <v>0</v>
      </c>
      <c r="CV146" s="43">
        <v>0</v>
      </c>
      <c r="CW146" s="43">
        <v>0</v>
      </c>
      <c r="CX146" s="43">
        <v>0</v>
      </c>
      <c r="CY146" s="43">
        <v>8137627.6006994545</v>
      </c>
      <c r="CZ146" s="43">
        <v>0</v>
      </c>
      <c r="DA146" s="43">
        <v>0</v>
      </c>
      <c r="DB146" s="43">
        <v>0</v>
      </c>
      <c r="DC146" s="43">
        <v>0</v>
      </c>
      <c r="DD146" s="43">
        <v>0</v>
      </c>
      <c r="DE146" s="43">
        <v>0</v>
      </c>
      <c r="DF146" s="43">
        <v>0</v>
      </c>
      <c r="DG146" s="43">
        <v>0</v>
      </c>
      <c r="DH146" s="43">
        <v>0</v>
      </c>
      <c r="DI146" s="43">
        <v>0</v>
      </c>
      <c r="DJ146" s="44">
        <v>8137627.6006994545</v>
      </c>
      <c r="DK146" s="45">
        <f t="shared" si="4"/>
        <v>30676710.089476641</v>
      </c>
    </row>
    <row r="147" spans="1:115" s="2" customFormat="1" ht="75" x14ac:dyDescent="0.25">
      <c r="A147" s="1"/>
      <c r="B147" s="40" t="s">
        <v>334</v>
      </c>
      <c r="C147" s="41" t="s">
        <v>1445</v>
      </c>
      <c r="D147" s="30" t="s">
        <v>1448</v>
      </c>
      <c r="E147" s="30" t="s">
        <v>335</v>
      </c>
      <c r="F147" s="30" t="s">
        <v>1439</v>
      </c>
      <c r="G147" s="30" t="s">
        <v>2316</v>
      </c>
      <c r="H147" s="41" t="s">
        <v>423</v>
      </c>
      <c r="I147" s="41">
        <v>166</v>
      </c>
      <c r="J147" s="41" t="s">
        <v>1332</v>
      </c>
      <c r="K147" s="41">
        <v>2019</v>
      </c>
      <c r="L147" s="41">
        <v>166</v>
      </c>
      <c r="M147" s="42">
        <v>100</v>
      </c>
      <c r="N147" s="42">
        <v>100</v>
      </c>
      <c r="O147" s="42">
        <v>100</v>
      </c>
      <c r="P147" s="42">
        <v>100</v>
      </c>
      <c r="Q147" s="42" t="s">
        <v>130</v>
      </c>
      <c r="R147" s="41" t="s">
        <v>100</v>
      </c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 t="s">
        <v>335</v>
      </c>
      <c r="AI147" s="52" t="s">
        <v>1460</v>
      </c>
      <c r="AJ147" s="40">
        <v>1905</v>
      </c>
      <c r="AK147" s="17" t="s">
        <v>1636</v>
      </c>
      <c r="AL147" s="17" t="s">
        <v>424</v>
      </c>
      <c r="AM147" s="42"/>
      <c r="AN147" s="42"/>
      <c r="AO147" s="42"/>
      <c r="AP147" s="41">
        <v>0</v>
      </c>
      <c r="AQ147" s="41">
        <v>10</v>
      </c>
      <c r="AR147" s="42" t="s">
        <v>132</v>
      </c>
      <c r="AS147" s="42" t="s">
        <v>334</v>
      </c>
      <c r="AT147" s="42">
        <v>1</v>
      </c>
      <c r="AU147" s="42">
        <v>3</v>
      </c>
      <c r="AV147" s="42">
        <v>3</v>
      </c>
      <c r="AW147" s="42">
        <v>3</v>
      </c>
      <c r="AX147" s="43">
        <v>0</v>
      </c>
      <c r="AY147" s="43">
        <v>0</v>
      </c>
      <c r="AZ147" s="43">
        <v>0</v>
      </c>
      <c r="BA147" s="43">
        <v>6400000</v>
      </c>
      <c r="BB147" s="43">
        <v>0</v>
      </c>
      <c r="BC147" s="43">
        <v>5085320</v>
      </c>
      <c r="BD147" s="43">
        <v>0</v>
      </c>
      <c r="BE147" s="43">
        <v>0</v>
      </c>
      <c r="BF147" s="43">
        <v>0</v>
      </c>
      <c r="BG147" s="43">
        <v>0</v>
      </c>
      <c r="BH147" s="43">
        <v>0</v>
      </c>
      <c r="BI147" s="43">
        <v>0</v>
      </c>
      <c r="BJ147" s="43">
        <v>0</v>
      </c>
      <c r="BK147" s="43">
        <v>0</v>
      </c>
      <c r="BL147" s="43">
        <v>0</v>
      </c>
      <c r="BM147" s="43">
        <v>0</v>
      </c>
      <c r="BN147" s="44">
        <v>11485320</v>
      </c>
      <c r="BO147" s="43">
        <v>0</v>
      </c>
      <c r="BP147" s="43">
        <v>0</v>
      </c>
      <c r="BQ147" s="43">
        <v>0</v>
      </c>
      <c r="BR147" s="43">
        <v>6570496</v>
      </c>
      <c r="BS147" s="43">
        <v>5220792.9248000002</v>
      </c>
      <c r="BT147" s="43">
        <v>0</v>
      </c>
      <c r="BU147" s="43">
        <v>0</v>
      </c>
      <c r="BV147" s="43">
        <v>0</v>
      </c>
      <c r="BW147" s="43">
        <v>0</v>
      </c>
      <c r="BX147" s="43">
        <v>0</v>
      </c>
      <c r="BY147" s="43">
        <v>0</v>
      </c>
      <c r="BZ147" s="43">
        <v>0</v>
      </c>
      <c r="CA147" s="43">
        <v>0</v>
      </c>
      <c r="CB147" s="43">
        <v>0</v>
      </c>
      <c r="CC147" s="43">
        <v>0</v>
      </c>
      <c r="CD147" s="44">
        <v>11791288.924800001</v>
      </c>
      <c r="CE147" s="43">
        <v>0</v>
      </c>
      <c r="CF147" s="43">
        <v>0</v>
      </c>
      <c r="CG147" s="43">
        <v>0</v>
      </c>
      <c r="CH147" s="43">
        <v>6876851.9464960005</v>
      </c>
      <c r="CI147" s="43">
        <v>5464217.6157117253</v>
      </c>
      <c r="CJ147" s="43">
        <v>0</v>
      </c>
      <c r="CK147" s="43">
        <v>0</v>
      </c>
      <c r="CL147" s="43">
        <v>0</v>
      </c>
      <c r="CM147" s="43">
        <v>0</v>
      </c>
      <c r="CN147" s="43">
        <v>0</v>
      </c>
      <c r="CO147" s="43">
        <v>0</v>
      </c>
      <c r="CP147" s="43">
        <v>0</v>
      </c>
      <c r="CQ147" s="43">
        <v>0</v>
      </c>
      <c r="CR147" s="43">
        <v>0</v>
      </c>
      <c r="CS147" s="43">
        <v>0</v>
      </c>
      <c r="CT147" s="44">
        <v>12341069.562207725</v>
      </c>
      <c r="CU147" s="43">
        <v>0</v>
      </c>
      <c r="CV147" s="43">
        <v>0</v>
      </c>
      <c r="CW147" s="43">
        <v>0</v>
      </c>
      <c r="CX147" s="43">
        <v>7165789.7578799762</v>
      </c>
      <c r="CY147" s="43">
        <v>5693802.1830534693</v>
      </c>
      <c r="CZ147" s="43">
        <v>0</v>
      </c>
      <c r="DA147" s="43">
        <v>0</v>
      </c>
      <c r="DB147" s="43">
        <v>0</v>
      </c>
      <c r="DC147" s="43">
        <v>0</v>
      </c>
      <c r="DD147" s="43">
        <v>0</v>
      </c>
      <c r="DE147" s="43">
        <v>0</v>
      </c>
      <c r="DF147" s="43">
        <v>0</v>
      </c>
      <c r="DG147" s="43">
        <v>0</v>
      </c>
      <c r="DH147" s="43">
        <v>0</v>
      </c>
      <c r="DI147" s="43">
        <v>0</v>
      </c>
      <c r="DJ147" s="44">
        <v>12859591.940933445</v>
      </c>
      <c r="DK147" s="45">
        <f t="shared" si="4"/>
        <v>48477270.427941166</v>
      </c>
    </row>
    <row r="148" spans="1:115" s="2" customFormat="1" ht="75" x14ac:dyDescent="0.25">
      <c r="A148" s="1"/>
      <c r="B148" s="40" t="s">
        <v>334</v>
      </c>
      <c r="C148" s="41" t="s">
        <v>1445</v>
      </c>
      <c r="D148" s="30" t="s">
        <v>1448</v>
      </c>
      <c r="E148" s="30" t="s">
        <v>335</v>
      </c>
      <c r="F148" s="30" t="s">
        <v>1439</v>
      </c>
      <c r="G148" s="30" t="s">
        <v>2316</v>
      </c>
      <c r="H148" s="41" t="s">
        <v>423</v>
      </c>
      <c r="I148" s="41">
        <v>166</v>
      </c>
      <c r="J148" s="41" t="s">
        <v>1332</v>
      </c>
      <c r="K148" s="41">
        <v>2019</v>
      </c>
      <c r="L148" s="41">
        <v>166</v>
      </c>
      <c r="M148" s="42">
        <v>100</v>
      </c>
      <c r="N148" s="42">
        <v>100</v>
      </c>
      <c r="O148" s="42">
        <v>100</v>
      </c>
      <c r="P148" s="42">
        <v>100</v>
      </c>
      <c r="Q148" s="42" t="s">
        <v>130</v>
      </c>
      <c r="R148" s="41" t="s">
        <v>100</v>
      </c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 t="s">
        <v>335</v>
      </c>
      <c r="AI148" s="52" t="s">
        <v>1460</v>
      </c>
      <c r="AJ148" s="40">
        <v>1905</v>
      </c>
      <c r="AK148" s="17" t="s">
        <v>1637</v>
      </c>
      <c r="AL148" s="17" t="s">
        <v>425</v>
      </c>
      <c r="AM148" s="42"/>
      <c r="AN148" s="42"/>
      <c r="AO148" s="42"/>
      <c r="AP148" s="41">
        <v>0</v>
      </c>
      <c r="AQ148" s="41">
        <v>4</v>
      </c>
      <c r="AR148" s="42" t="s">
        <v>132</v>
      </c>
      <c r="AS148" s="42" t="s">
        <v>334</v>
      </c>
      <c r="AT148" s="42">
        <v>1</v>
      </c>
      <c r="AU148" s="42">
        <v>1</v>
      </c>
      <c r="AV148" s="42">
        <v>1</v>
      </c>
      <c r="AW148" s="42">
        <v>1</v>
      </c>
      <c r="AX148" s="43">
        <v>0</v>
      </c>
      <c r="AY148" s="43">
        <v>0</v>
      </c>
      <c r="AZ148" s="43">
        <v>0</v>
      </c>
      <c r="BA148" s="43">
        <v>4266667</v>
      </c>
      <c r="BB148" s="43">
        <v>0</v>
      </c>
      <c r="BC148" s="43">
        <v>3390213</v>
      </c>
      <c r="BD148" s="43">
        <v>0</v>
      </c>
      <c r="BE148" s="43">
        <v>0</v>
      </c>
      <c r="BF148" s="43">
        <v>0</v>
      </c>
      <c r="BG148" s="43">
        <v>0</v>
      </c>
      <c r="BH148" s="43">
        <v>0</v>
      </c>
      <c r="BI148" s="43">
        <v>0</v>
      </c>
      <c r="BJ148" s="43">
        <v>0</v>
      </c>
      <c r="BK148" s="43">
        <v>0</v>
      </c>
      <c r="BL148" s="43">
        <v>0</v>
      </c>
      <c r="BM148" s="43">
        <v>0</v>
      </c>
      <c r="BN148" s="44">
        <v>7656880</v>
      </c>
      <c r="BO148" s="43">
        <v>0</v>
      </c>
      <c r="BP148" s="43">
        <v>0</v>
      </c>
      <c r="BQ148" s="43">
        <v>0</v>
      </c>
      <c r="BR148" s="43">
        <v>4380331.0088799996</v>
      </c>
      <c r="BS148" s="43">
        <v>3480528.2743199999</v>
      </c>
      <c r="BT148" s="43">
        <v>0</v>
      </c>
      <c r="BU148" s="43">
        <v>0</v>
      </c>
      <c r="BV148" s="43">
        <v>0</v>
      </c>
      <c r="BW148" s="43">
        <v>0</v>
      </c>
      <c r="BX148" s="43">
        <v>0</v>
      </c>
      <c r="BY148" s="43">
        <v>0</v>
      </c>
      <c r="BZ148" s="43">
        <v>0</v>
      </c>
      <c r="CA148" s="43">
        <v>0</v>
      </c>
      <c r="CB148" s="43">
        <v>0</v>
      </c>
      <c r="CC148" s="43">
        <v>0</v>
      </c>
      <c r="CD148" s="44">
        <v>7860859.2831999995</v>
      </c>
      <c r="CE148" s="43">
        <v>0</v>
      </c>
      <c r="CF148" s="43">
        <v>0</v>
      </c>
      <c r="CG148" s="43">
        <v>0</v>
      </c>
      <c r="CH148" s="43">
        <v>4584568.3225000389</v>
      </c>
      <c r="CI148" s="43">
        <v>3642811.3856384442</v>
      </c>
      <c r="CJ148" s="43">
        <v>0</v>
      </c>
      <c r="CK148" s="43">
        <v>0</v>
      </c>
      <c r="CL148" s="43">
        <v>0</v>
      </c>
      <c r="CM148" s="43">
        <v>0</v>
      </c>
      <c r="CN148" s="43">
        <v>0</v>
      </c>
      <c r="CO148" s="43">
        <v>0</v>
      </c>
      <c r="CP148" s="43">
        <v>0</v>
      </c>
      <c r="CQ148" s="43">
        <v>0</v>
      </c>
      <c r="CR148" s="43">
        <v>0</v>
      </c>
      <c r="CS148" s="43">
        <v>0</v>
      </c>
      <c r="CT148" s="44">
        <v>8227379.7081384826</v>
      </c>
      <c r="CU148" s="43">
        <v>0</v>
      </c>
      <c r="CV148" s="43">
        <v>0</v>
      </c>
      <c r="CW148" s="43">
        <v>0</v>
      </c>
      <c r="CX148" s="43">
        <v>4777193.5451382007</v>
      </c>
      <c r="CY148" s="43">
        <v>3795867.7488174289</v>
      </c>
      <c r="CZ148" s="43">
        <v>0</v>
      </c>
      <c r="DA148" s="43">
        <v>0</v>
      </c>
      <c r="DB148" s="43">
        <v>0</v>
      </c>
      <c r="DC148" s="43">
        <v>0</v>
      </c>
      <c r="DD148" s="43">
        <v>0</v>
      </c>
      <c r="DE148" s="43">
        <v>0</v>
      </c>
      <c r="DF148" s="43">
        <v>0</v>
      </c>
      <c r="DG148" s="43">
        <v>0</v>
      </c>
      <c r="DH148" s="43">
        <v>0</v>
      </c>
      <c r="DI148" s="43">
        <v>0</v>
      </c>
      <c r="DJ148" s="44">
        <v>8573061.2939556297</v>
      </c>
      <c r="DK148" s="45">
        <f t="shared" si="4"/>
        <v>32318180.285294116</v>
      </c>
    </row>
    <row r="149" spans="1:115" s="2" customFormat="1" ht="75" x14ac:dyDescent="0.25">
      <c r="A149" s="1"/>
      <c r="B149" s="40" t="s">
        <v>334</v>
      </c>
      <c r="C149" s="41" t="s">
        <v>1445</v>
      </c>
      <c r="D149" s="30" t="s">
        <v>1448</v>
      </c>
      <c r="E149" s="30" t="s">
        <v>335</v>
      </c>
      <c r="F149" s="30" t="s">
        <v>1439</v>
      </c>
      <c r="G149" s="30" t="s">
        <v>2316</v>
      </c>
      <c r="H149" s="41" t="s">
        <v>423</v>
      </c>
      <c r="I149" s="41">
        <v>166</v>
      </c>
      <c r="J149" s="41" t="s">
        <v>1332</v>
      </c>
      <c r="K149" s="41">
        <v>2019</v>
      </c>
      <c r="L149" s="41">
        <v>166</v>
      </c>
      <c r="M149" s="42">
        <v>100</v>
      </c>
      <c r="N149" s="42">
        <v>100</v>
      </c>
      <c r="O149" s="42">
        <v>100</v>
      </c>
      <c r="P149" s="42">
        <v>100</v>
      </c>
      <c r="Q149" s="42" t="s">
        <v>130</v>
      </c>
      <c r="R149" s="41" t="s">
        <v>100</v>
      </c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 t="s">
        <v>335</v>
      </c>
      <c r="AI149" s="52" t="s">
        <v>1460</v>
      </c>
      <c r="AJ149" s="40">
        <v>1905</v>
      </c>
      <c r="AK149" s="17" t="s">
        <v>1638</v>
      </c>
      <c r="AL149" s="17" t="s">
        <v>426</v>
      </c>
      <c r="AM149" s="42"/>
      <c r="AN149" s="42"/>
      <c r="AO149" s="42"/>
      <c r="AP149" s="41" t="s">
        <v>1298</v>
      </c>
      <c r="AQ149" s="41">
        <v>10</v>
      </c>
      <c r="AR149" s="42" t="s">
        <v>132</v>
      </c>
      <c r="AS149" s="42" t="s">
        <v>334</v>
      </c>
      <c r="AT149" s="42">
        <v>1</v>
      </c>
      <c r="AU149" s="42">
        <v>3</v>
      </c>
      <c r="AV149" s="42">
        <v>3</v>
      </c>
      <c r="AW149" s="42">
        <v>3</v>
      </c>
      <c r="AX149" s="43">
        <v>0</v>
      </c>
      <c r="AY149" s="43">
        <v>0</v>
      </c>
      <c r="AZ149" s="43">
        <v>0</v>
      </c>
      <c r="BA149" s="43">
        <v>6400000</v>
      </c>
      <c r="BB149" s="43">
        <v>0</v>
      </c>
      <c r="BC149" s="43">
        <v>5085320</v>
      </c>
      <c r="BD149" s="43">
        <v>0</v>
      </c>
      <c r="BE149" s="43">
        <v>0</v>
      </c>
      <c r="BF149" s="43">
        <v>0</v>
      </c>
      <c r="BG149" s="43">
        <v>0</v>
      </c>
      <c r="BH149" s="43">
        <v>0</v>
      </c>
      <c r="BI149" s="43">
        <v>0</v>
      </c>
      <c r="BJ149" s="43">
        <v>0</v>
      </c>
      <c r="BK149" s="43">
        <v>0</v>
      </c>
      <c r="BL149" s="43">
        <v>0</v>
      </c>
      <c r="BM149" s="43">
        <v>0</v>
      </c>
      <c r="BN149" s="44">
        <v>11485320</v>
      </c>
      <c r="BO149" s="43">
        <v>0</v>
      </c>
      <c r="BP149" s="43">
        <v>0</v>
      </c>
      <c r="BQ149" s="43">
        <v>0</v>
      </c>
      <c r="BR149" s="43">
        <v>6570496</v>
      </c>
      <c r="BS149" s="43">
        <v>5220792.9248000002</v>
      </c>
      <c r="BT149" s="43">
        <v>0</v>
      </c>
      <c r="BU149" s="43">
        <v>0</v>
      </c>
      <c r="BV149" s="43">
        <v>0</v>
      </c>
      <c r="BW149" s="43">
        <v>0</v>
      </c>
      <c r="BX149" s="43">
        <v>0</v>
      </c>
      <c r="BY149" s="43">
        <v>0</v>
      </c>
      <c r="BZ149" s="43">
        <v>0</v>
      </c>
      <c r="CA149" s="43">
        <v>0</v>
      </c>
      <c r="CB149" s="43">
        <v>0</v>
      </c>
      <c r="CC149" s="43">
        <v>0</v>
      </c>
      <c r="CD149" s="44">
        <v>11791288.924800001</v>
      </c>
      <c r="CE149" s="43">
        <v>0</v>
      </c>
      <c r="CF149" s="43">
        <v>0</v>
      </c>
      <c r="CG149" s="43">
        <v>0</v>
      </c>
      <c r="CH149" s="43">
        <v>6876851.9464960005</v>
      </c>
      <c r="CI149" s="43">
        <v>5464217.6157117253</v>
      </c>
      <c r="CJ149" s="43">
        <v>0</v>
      </c>
      <c r="CK149" s="43">
        <v>0</v>
      </c>
      <c r="CL149" s="43">
        <v>0</v>
      </c>
      <c r="CM149" s="43">
        <v>0</v>
      </c>
      <c r="CN149" s="43">
        <v>0</v>
      </c>
      <c r="CO149" s="43">
        <v>0</v>
      </c>
      <c r="CP149" s="43">
        <v>0</v>
      </c>
      <c r="CQ149" s="43">
        <v>0</v>
      </c>
      <c r="CR149" s="43">
        <v>0</v>
      </c>
      <c r="CS149" s="43">
        <v>0</v>
      </c>
      <c r="CT149" s="44">
        <v>12341069.562207725</v>
      </c>
      <c r="CU149" s="43">
        <v>0</v>
      </c>
      <c r="CV149" s="43">
        <v>0</v>
      </c>
      <c r="CW149" s="43">
        <v>0</v>
      </c>
      <c r="CX149" s="43">
        <v>7165789.7578799762</v>
      </c>
      <c r="CY149" s="43">
        <v>5693802.1830534693</v>
      </c>
      <c r="CZ149" s="43">
        <v>0</v>
      </c>
      <c r="DA149" s="43">
        <v>0</v>
      </c>
      <c r="DB149" s="43">
        <v>0</v>
      </c>
      <c r="DC149" s="43">
        <v>0</v>
      </c>
      <c r="DD149" s="43">
        <v>0</v>
      </c>
      <c r="DE149" s="43">
        <v>0</v>
      </c>
      <c r="DF149" s="43">
        <v>0</v>
      </c>
      <c r="DG149" s="43">
        <v>0</v>
      </c>
      <c r="DH149" s="43">
        <v>0</v>
      </c>
      <c r="DI149" s="43">
        <v>0</v>
      </c>
      <c r="DJ149" s="44">
        <v>12859591.940933445</v>
      </c>
      <c r="DK149" s="45">
        <f t="shared" si="4"/>
        <v>48477270.427941166</v>
      </c>
    </row>
    <row r="150" spans="1:115" s="2" customFormat="1" ht="75" x14ac:dyDescent="0.25">
      <c r="A150" s="1"/>
      <c r="B150" s="40" t="s">
        <v>334</v>
      </c>
      <c r="C150" s="41" t="s">
        <v>1445</v>
      </c>
      <c r="D150" s="30" t="s">
        <v>1448</v>
      </c>
      <c r="E150" s="30" t="s">
        <v>335</v>
      </c>
      <c r="F150" s="30" t="s">
        <v>1439</v>
      </c>
      <c r="G150" s="30" t="s">
        <v>2316</v>
      </c>
      <c r="H150" s="41" t="s">
        <v>423</v>
      </c>
      <c r="I150" s="41">
        <v>166</v>
      </c>
      <c r="J150" s="41" t="s">
        <v>1332</v>
      </c>
      <c r="K150" s="41">
        <v>2019</v>
      </c>
      <c r="L150" s="41">
        <v>166</v>
      </c>
      <c r="M150" s="42">
        <v>100</v>
      </c>
      <c r="N150" s="42">
        <v>100</v>
      </c>
      <c r="O150" s="42">
        <v>100</v>
      </c>
      <c r="P150" s="42">
        <v>100</v>
      </c>
      <c r="Q150" s="42" t="s">
        <v>130</v>
      </c>
      <c r="R150" s="41" t="s">
        <v>100</v>
      </c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 t="s">
        <v>335</v>
      </c>
      <c r="AI150" s="52" t="s">
        <v>1460</v>
      </c>
      <c r="AJ150" s="40">
        <v>1905</v>
      </c>
      <c r="AK150" s="17" t="s">
        <v>1639</v>
      </c>
      <c r="AL150" s="17" t="s">
        <v>427</v>
      </c>
      <c r="AM150" s="42"/>
      <c r="AN150" s="42"/>
      <c r="AO150" s="42"/>
      <c r="AP150" s="41">
        <v>1</v>
      </c>
      <c r="AQ150" s="41">
        <v>4</v>
      </c>
      <c r="AR150" s="42" t="s">
        <v>132</v>
      </c>
      <c r="AS150" s="42" t="s">
        <v>334</v>
      </c>
      <c r="AT150" s="42">
        <v>1</v>
      </c>
      <c r="AU150" s="42">
        <v>1</v>
      </c>
      <c r="AV150" s="42">
        <v>1</v>
      </c>
      <c r="AW150" s="42">
        <v>1</v>
      </c>
      <c r="AX150" s="43">
        <v>0</v>
      </c>
      <c r="AY150" s="43">
        <v>0</v>
      </c>
      <c r="AZ150" s="43">
        <v>0</v>
      </c>
      <c r="BA150" s="43">
        <v>2133333</v>
      </c>
      <c r="BB150" s="43">
        <v>0</v>
      </c>
      <c r="BC150" s="43">
        <v>1695107</v>
      </c>
      <c r="BD150" s="43">
        <v>0</v>
      </c>
      <c r="BE150" s="43">
        <v>0</v>
      </c>
      <c r="BF150" s="43">
        <v>0</v>
      </c>
      <c r="BG150" s="43">
        <v>0</v>
      </c>
      <c r="BH150" s="43">
        <v>0</v>
      </c>
      <c r="BI150" s="43">
        <v>0</v>
      </c>
      <c r="BJ150" s="43">
        <v>0</v>
      </c>
      <c r="BK150" s="43">
        <v>0</v>
      </c>
      <c r="BL150" s="43">
        <v>0</v>
      </c>
      <c r="BM150" s="43">
        <v>0</v>
      </c>
      <c r="BN150" s="44">
        <v>3828440</v>
      </c>
      <c r="BO150" s="43">
        <v>0</v>
      </c>
      <c r="BP150" s="43">
        <v>0</v>
      </c>
      <c r="BQ150" s="43">
        <v>0</v>
      </c>
      <c r="BR150" s="43">
        <v>2190164.9911199999</v>
      </c>
      <c r="BS150" s="43">
        <v>1740264.6504800001</v>
      </c>
      <c r="BT150" s="43">
        <v>0</v>
      </c>
      <c r="BU150" s="43">
        <v>0</v>
      </c>
      <c r="BV150" s="43">
        <v>0</v>
      </c>
      <c r="BW150" s="43">
        <v>0</v>
      </c>
      <c r="BX150" s="43">
        <v>0</v>
      </c>
      <c r="BY150" s="43">
        <v>0</v>
      </c>
      <c r="BZ150" s="43">
        <v>0</v>
      </c>
      <c r="CA150" s="43">
        <v>0</v>
      </c>
      <c r="CB150" s="43">
        <v>0</v>
      </c>
      <c r="CC150" s="43">
        <v>0</v>
      </c>
      <c r="CD150" s="44">
        <v>3930429.6415999997</v>
      </c>
      <c r="CE150" s="43">
        <v>0</v>
      </c>
      <c r="CF150" s="43">
        <v>0</v>
      </c>
      <c r="CG150" s="43">
        <v>0</v>
      </c>
      <c r="CH150" s="43">
        <v>2292283.6239959612</v>
      </c>
      <c r="CI150" s="43">
        <v>1821406.2300732806</v>
      </c>
      <c r="CJ150" s="43">
        <v>0</v>
      </c>
      <c r="CK150" s="43">
        <v>0</v>
      </c>
      <c r="CL150" s="43">
        <v>0</v>
      </c>
      <c r="CM150" s="43">
        <v>0</v>
      </c>
      <c r="CN150" s="43">
        <v>0</v>
      </c>
      <c r="CO150" s="43">
        <v>0</v>
      </c>
      <c r="CP150" s="43">
        <v>0</v>
      </c>
      <c r="CQ150" s="43">
        <v>0</v>
      </c>
      <c r="CR150" s="43">
        <v>0</v>
      </c>
      <c r="CS150" s="43">
        <v>0</v>
      </c>
      <c r="CT150" s="44">
        <v>4113689.8540692418</v>
      </c>
      <c r="CU150" s="43">
        <v>0</v>
      </c>
      <c r="CV150" s="43">
        <v>0</v>
      </c>
      <c r="CW150" s="43">
        <v>0</v>
      </c>
      <c r="CX150" s="43">
        <v>2388596.2127417754</v>
      </c>
      <c r="CY150" s="43">
        <v>1897934.4342360396</v>
      </c>
      <c r="CZ150" s="43">
        <v>0</v>
      </c>
      <c r="DA150" s="43">
        <v>0</v>
      </c>
      <c r="DB150" s="43">
        <v>0</v>
      </c>
      <c r="DC150" s="43">
        <v>0</v>
      </c>
      <c r="DD150" s="43">
        <v>0</v>
      </c>
      <c r="DE150" s="43">
        <v>0</v>
      </c>
      <c r="DF150" s="43">
        <v>0</v>
      </c>
      <c r="DG150" s="43">
        <v>0</v>
      </c>
      <c r="DH150" s="43">
        <v>0</v>
      </c>
      <c r="DI150" s="43">
        <v>0</v>
      </c>
      <c r="DJ150" s="44">
        <v>4286530.6469778148</v>
      </c>
      <c r="DK150" s="45">
        <f t="shared" si="4"/>
        <v>16159090.142647058</v>
      </c>
    </row>
    <row r="151" spans="1:115" s="2" customFormat="1" ht="75" x14ac:dyDescent="0.25">
      <c r="A151" s="1"/>
      <c r="B151" s="40" t="s">
        <v>334</v>
      </c>
      <c r="C151" s="41" t="s">
        <v>1445</v>
      </c>
      <c r="D151" s="30" t="s">
        <v>1448</v>
      </c>
      <c r="E151" s="30" t="s">
        <v>335</v>
      </c>
      <c r="F151" s="30" t="s">
        <v>1439</v>
      </c>
      <c r="G151" s="30" t="s">
        <v>2317</v>
      </c>
      <c r="H151" s="41" t="s">
        <v>428</v>
      </c>
      <c r="I151" s="41">
        <v>0</v>
      </c>
      <c r="J151" s="41" t="s">
        <v>1333</v>
      </c>
      <c r="K151" s="41">
        <v>2019</v>
      </c>
      <c r="L151" s="41">
        <v>0</v>
      </c>
      <c r="M151" s="42">
        <v>0</v>
      </c>
      <c r="N151" s="42">
        <v>0</v>
      </c>
      <c r="O151" s="42">
        <v>0</v>
      </c>
      <c r="P151" s="42">
        <v>0</v>
      </c>
      <c r="Q151" s="42" t="s">
        <v>130</v>
      </c>
      <c r="R151" s="41" t="s">
        <v>100</v>
      </c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 t="s">
        <v>335</v>
      </c>
      <c r="AI151" s="52" t="s">
        <v>1460</v>
      </c>
      <c r="AJ151" s="40">
        <v>1905</v>
      </c>
      <c r="AK151" s="17" t="s">
        <v>1640</v>
      </c>
      <c r="AL151" s="17" t="s">
        <v>429</v>
      </c>
      <c r="AM151" s="42"/>
      <c r="AN151" s="42"/>
      <c r="AO151" s="42"/>
      <c r="AP151" s="41">
        <v>2</v>
      </c>
      <c r="AQ151" s="41">
        <v>8</v>
      </c>
      <c r="AR151" s="42" t="s">
        <v>132</v>
      </c>
      <c r="AS151" s="42" t="s">
        <v>334</v>
      </c>
      <c r="AT151" s="42">
        <v>2</v>
      </c>
      <c r="AU151" s="42">
        <v>2</v>
      </c>
      <c r="AV151" s="42">
        <v>2</v>
      </c>
      <c r="AW151" s="42">
        <v>2</v>
      </c>
      <c r="AX151" s="43">
        <v>0</v>
      </c>
      <c r="AY151" s="43">
        <v>0</v>
      </c>
      <c r="AZ151" s="43">
        <v>0</v>
      </c>
      <c r="BA151" s="43">
        <v>0</v>
      </c>
      <c r="BB151" s="43">
        <v>0</v>
      </c>
      <c r="BC151" s="43">
        <v>0</v>
      </c>
      <c r="BD151" s="43">
        <v>0</v>
      </c>
      <c r="BE151" s="43">
        <v>0</v>
      </c>
      <c r="BF151" s="43">
        <v>0</v>
      </c>
      <c r="BG151" s="43">
        <v>0</v>
      </c>
      <c r="BH151" s="43">
        <v>0</v>
      </c>
      <c r="BI151" s="43">
        <v>0</v>
      </c>
      <c r="BJ151" s="43">
        <v>0</v>
      </c>
      <c r="BK151" s="43">
        <v>0</v>
      </c>
      <c r="BL151" s="43">
        <v>50000000</v>
      </c>
      <c r="BM151" s="43">
        <v>0</v>
      </c>
      <c r="BN151" s="44">
        <v>50000000</v>
      </c>
      <c r="BO151" s="43">
        <v>0</v>
      </c>
      <c r="BP151" s="43">
        <v>0</v>
      </c>
      <c r="BQ151" s="43">
        <v>0</v>
      </c>
      <c r="BR151" s="43">
        <v>0</v>
      </c>
      <c r="BS151" s="43">
        <v>0</v>
      </c>
      <c r="BT151" s="43">
        <v>0</v>
      </c>
      <c r="BU151" s="43">
        <v>0</v>
      </c>
      <c r="BV151" s="43">
        <v>0</v>
      </c>
      <c r="BW151" s="43">
        <v>0</v>
      </c>
      <c r="BX151" s="43">
        <v>0</v>
      </c>
      <c r="BY151" s="43">
        <v>0</v>
      </c>
      <c r="BZ151" s="43">
        <v>0</v>
      </c>
      <c r="CA151" s="43">
        <v>0</v>
      </c>
      <c r="CB151" s="43">
        <v>51332000</v>
      </c>
      <c r="CC151" s="43">
        <v>0</v>
      </c>
      <c r="CD151" s="44">
        <v>51332000</v>
      </c>
      <c r="CE151" s="43">
        <v>0</v>
      </c>
      <c r="CF151" s="43">
        <v>0</v>
      </c>
      <c r="CG151" s="43">
        <v>0</v>
      </c>
      <c r="CH151" s="43">
        <v>0</v>
      </c>
      <c r="CI151" s="43">
        <v>0</v>
      </c>
      <c r="CJ151" s="43">
        <v>0</v>
      </c>
      <c r="CK151" s="43">
        <v>0</v>
      </c>
      <c r="CL151" s="43">
        <v>0</v>
      </c>
      <c r="CM151" s="43">
        <v>0</v>
      </c>
      <c r="CN151" s="43">
        <v>0</v>
      </c>
      <c r="CO151" s="43">
        <v>0</v>
      </c>
      <c r="CP151" s="43">
        <v>0</v>
      </c>
      <c r="CQ151" s="43">
        <v>0</v>
      </c>
      <c r="CR151" s="43">
        <v>53725405.832000002</v>
      </c>
      <c r="CS151" s="43">
        <v>0</v>
      </c>
      <c r="CT151" s="44">
        <v>53725405.832000002</v>
      </c>
      <c r="CU151" s="43">
        <v>0</v>
      </c>
      <c r="CV151" s="43">
        <v>0</v>
      </c>
      <c r="CW151" s="43">
        <v>0</v>
      </c>
      <c r="CX151" s="43">
        <v>0</v>
      </c>
      <c r="CY151" s="43">
        <v>0</v>
      </c>
      <c r="CZ151" s="43">
        <v>0</v>
      </c>
      <c r="DA151" s="43">
        <v>0</v>
      </c>
      <c r="DB151" s="43">
        <v>0</v>
      </c>
      <c r="DC151" s="43">
        <v>0</v>
      </c>
      <c r="DD151" s="43">
        <v>0</v>
      </c>
      <c r="DE151" s="43">
        <v>0</v>
      </c>
      <c r="DF151" s="43">
        <v>0</v>
      </c>
      <c r="DG151" s="43">
        <v>0</v>
      </c>
      <c r="DH151" s="43">
        <v>55982732.483437315</v>
      </c>
      <c r="DI151" s="43">
        <v>0</v>
      </c>
      <c r="DJ151" s="44">
        <v>55982732.483437315</v>
      </c>
      <c r="DK151" s="45">
        <f t="shared" si="4"/>
        <v>211040138.31543732</v>
      </c>
    </row>
    <row r="152" spans="1:115" s="2" customFormat="1" ht="75" x14ac:dyDescent="0.25">
      <c r="A152" s="1"/>
      <c r="B152" s="40" t="s">
        <v>334</v>
      </c>
      <c r="C152" s="41" t="s">
        <v>1445</v>
      </c>
      <c r="D152" s="30" t="s">
        <v>1448</v>
      </c>
      <c r="E152" s="30" t="s">
        <v>335</v>
      </c>
      <c r="F152" s="30" t="s">
        <v>1439</v>
      </c>
      <c r="G152" s="30" t="s">
        <v>2317</v>
      </c>
      <c r="H152" s="41" t="s">
        <v>428</v>
      </c>
      <c r="I152" s="41">
        <v>0</v>
      </c>
      <c r="J152" s="41" t="s">
        <v>1333</v>
      </c>
      <c r="K152" s="41">
        <v>2019</v>
      </c>
      <c r="L152" s="41">
        <v>0</v>
      </c>
      <c r="M152" s="42">
        <v>0</v>
      </c>
      <c r="N152" s="42">
        <v>0</v>
      </c>
      <c r="O152" s="42">
        <v>0</v>
      </c>
      <c r="P152" s="42">
        <v>0</v>
      </c>
      <c r="Q152" s="42" t="s">
        <v>130</v>
      </c>
      <c r="R152" s="41" t="s">
        <v>100</v>
      </c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 t="s">
        <v>335</v>
      </c>
      <c r="AI152" s="52" t="s">
        <v>1460</v>
      </c>
      <c r="AJ152" s="40">
        <v>1905</v>
      </c>
      <c r="AK152" s="17" t="s">
        <v>1641</v>
      </c>
      <c r="AL152" s="17" t="s">
        <v>430</v>
      </c>
      <c r="AM152" s="42"/>
      <c r="AN152" s="42"/>
      <c r="AO152" s="42"/>
      <c r="AP152" s="41">
        <v>12</v>
      </c>
      <c r="AQ152" s="41">
        <v>48</v>
      </c>
      <c r="AR152" s="42" t="s">
        <v>132</v>
      </c>
      <c r="AS152" s="42" t="s">
        <v>334</v>
      </c>
      <c r="AT152" s="42">
        <v>12</v>
      </c>
      <c r="AU152" s="42">
        <v>12</v>
      </c>
      <c r="AV152" s="42">
        <v>12</v>
      </c>
      <c r="AW152" s="42">
        <v>12</v>
      </c>
      <c r="AX152" s="43">
        <v>0</v>
      </c>
      <c r="AY152" s="43">
        <v>0</v>
      </c>
      <c r="AZ152" s="43">
        <v>0</v>
      </c>
      <c r="BA152" s="43">
        <v>53338000</v>
      </c>
      <c r="BB152" s="43">
        <v>0</v>
      </c>
      <c r="BC152" s="43">
        <v>8489300</v>
      </c>
      <c r="BD152" s="43">
        <v>0</v>
      </c>
      <c r="BE152" s="43">
        <v>0</v>
      </c>
      <c r="BF152" s="43">
        <v>0</v>
      </c>
      <c r="BG152" s="43">
        <v>0</v>
      </c>
      <c r="BH152" s="43">
        <v>0</v>
      </c>
      <c r="BI152" s="43">
        <v>0</v>
      </c>
      <c r="BJ152" s="43">
        <v>0</v>
      </c>
      <c r="BK152" s="43">
        <v>0</v>
      </c>
      <c r="BL152" s="43">
        <v>38180861</v>
      </c>
      <c r="BM152" s="43">
        <v>0</v>
      </c>
      <c r="BN152" s="44">
        <v>100008161</v>
      </c>
      <c r="BO152" s="43">
        <v>0</v>
      </c>
      <c r="BP152" s="43">
        <v>0</v>
      </c>
      <c r="BQ152" s="43">
        <v>0</v>
      </c>
      <c r="BR152" s="43">
        <v>54758924.32</v>
      </c>
      <c r="BS152" s="43">
        <v>8715454.9519999996</v>
      </c>
      <c r="BT152" s="43">
        <v>0</v>
      </c>
      <c r="BU152" s="43">
        <v>0</v>
      </c>
      <c r="BV152" s="43">
        <v>0</v>
      </c>
      <c r="BW152" s="43">
        <v>0</v>
      </c>
      <c r="BX152" s="43">
        <v>0</v>
      </c>
      <c r="BY152" s="43">
        <v>0</v>
      </c>
      <c r="BZ152" s="43">
        <v>0</v>
      </c>
      <c r="CA152" s="43">
        <v>0</v>
      </c>
      <c r="CB152" s="43">
        <v>39197999.137039997</v>
      </c>
      <c r="CC152" s="43">
        <v>0</v>
      </c>
      <c r="CD152" s="44">
        <v>102672378.40904</v>
      </c>
      <c r="CE152" s="43">
        <v>0</v>
      </c>
      <c r="CF152" s="43">
        <v>0</v>
      </c>
      <c r="CG152" s="43">
        <v>0</v>
      </c>
      <c r="CH152" s="43">
        <v>57312113.925344318</v>
      </c>
      <c r="CI152" s="43">
        <v>9121821.7545919511</v>
      </c>
      <c r="CJ152" s="43">
        <v>0</v>
      </c>
      <c r="CK152" s="43">
        <v>0</v>
      </c>
      <c r="CL152" s="43">
        <v>0</v>
      </c>
      <c r="CM152" s="43">
        <v>0</v>
      </c>
      <c r="CN152" s="43">
        <v>0</v>
      </c>
      <c r="CO152" s="43">
        <v>0</v>
      </c>
      <c r="CP152" s="43">
        <v>0</v>
      </c>
      <c r="CQ152" s="43">
        <v>0</v>
      </c>
      <c r="CR152" s="43">
        <v>41025645.044803627</v>
      </c>
      <c r="CS152" s="43">
        <v>0</v>
      </c>
      <c r="CT152" s="44">
        <v>107459580.72473989</v>
      </c>
      <c r="CU152" s="43">
        <v>0</v>
      </c>
      <c r="CV152" s="43">
        <v>0</v>
      </c>
      <c r="CW152" s="43">
        <v>0</v>
      </c>
      <c r="CX152" s="43">
        <v>59720139.704031587</v>
      </c>
      <c r="CY152" s="43">
        <v>9505084.2174328864</v>
      </c>
      <c r="CZ152" s="43">
        <v>0</v>
      </c>
      <c r="DA152" s="43">
        <v>0</v>
      </c>
      <c r="DB152" s="43">
        <v>0</v>
      </c>
      <c r="DC152" s="43">
        <v>0</v>
      </c>
      <c r="DD152" s="43">
        <v>0</v>
      </c>
      <c r="DE152" s="43">
        <v>0</v>
      </c>
      <c r="DF152" s="43">
        <v>0</v>
      </c>
      <c r="DG152" s="43">
        <v>0</v>
      </c>
      <c r="DH152" s="43">
        <v>42749378.547006093</v>
      </c>
      <c r="DI152" s="43">
        <v>0</v>
      </c>
      <c r="DJ152" s="44">
        <v>111974602.46847057</v>
      </c>
      <c r="DK152" s="45">
        <f t="shared" si="4"/>
        <v>422114722.60225046</v>
      </c>
    </row>
    <row r="153" spans="1:115" s="2" customFormat="1" ht="75" x14ac:dyDescent="0.25">
      <c r="A153" s="1"/>
      <c r="B153" s="40" t="s">
        <v>334</v>
      </c>
      <c r="C153" s="41" t="s">
        <v>1445</v>
      </c>
      <c r="D153" s="30" t="s">
        <v>1448</v>
      </c>
      <c r="E153" s="30" t="s">
        <v>335</v>
      </c>
      <c r="F153" s="30" t="s">
        <v>1439</v>
      </c>
      <c r="G153" s="30" t="s">
        <v>2317</v>
      </c>
      <c r="H153" s="41" t="s">
        <v>428</v>
      </c>
      <c r="I153" s="41">
        <v>0</v>
      </c>
      <c r="J153" s="41" t="s">
        <v>1333</v>
      </c>
      <c r="K153" s="41">
        <v>2019</v>
      </c>
      <c r="L153" s="41">
        <v>0</v>
      </c>
      <c r="M153" s="42">
        <v>0</v>
      </c>
      <c r="N153" s="42">
        <v>0</v>
      </c>
      <c r="O153" s="42">
        <v>0</v>
      </c>
      <c r="P153" s="42">
        <v>0</v>
      </c>
      <c r="Q153" s="42" t="s">
        <v>130</v>
      </c>
      <c r="R153" s="41" t="s">
        <v>100</v>
      </c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 t="s">
        <v>335</v>
      </c>
      <c r="AI153" s="52" t="s">
        <v>1460</v>
      </c>
      <c r="AJ153" s="40">
        <v>1905</v>
      </c>
      <c r="AK153" s="17" t="s">
        <v>1642</v>
      </c>
      <c r="AL153" s="17" t="s">
        <v>431</v>
      </c>
      <c r="AM153" s="42"/>
      <c r="AN153" s="42"/>
      <c r="AO153" s="42"/>
      <c r="AP153" s="41">
        <v>12</v>
      </c>
      <c r="AQ153" s="41">
        <v>48</v>
      </c>
      <c r="AR153" s="42" t="s">
        <v>132</v>
      </c>
      <c r="AS153" s="42" t="s">
        <v>334</v>
      </c>
      <c r="AT153" s="42">
        <v>12</v>
      </c>
      <c r="AU153" s="42">
        <v>12</v>
      </c>
      <c r="AV153" s="42">
        <v>12</v>
      </c>
      <c r="AW153" s="42">
        <v>12</v>
      </c>
      <c r="AX153" s="43">
        <v>0</v>
      </c>
      <c r="AY153" s="43">
        <v>0</v>
      </c>
      <c r="AZ153" s="43">
        <v>0</v>
      </c>
      <c r="BA153" s="43">
        <v>39610000</v>
      </c>
      <c r="BB153" s="43">
        <v>0</v>
      </c>
      <c r="BC153" s="43">
        <v>8489300</v>
      </c>
      <c r="BD153" s="43">
        <v>0</v>
      </c>
      <c r="BE153" s="43">
        <v>0</v>
      </c>
      <c r="BF153" s="43">
        <v>0</v>
      </c>
      <c r="BG153" s="43">
        <v>0</v>
      </c>
      <c r="BH153" s="43">
        <v>0</v>
      </c>
      <c r="BI153" s="43">
        <v>0</v>
      </c>
      <c r="BJ153" s="43">
        <v>0</v>
      </c>
      <c r="BK153" s="43">
        <v>0</v>
      </c>
      <c r="BL153" s="43">
        <v>51908861</v>
      </c>
      <c r="BM153" s="43">
        <v>0</v>
      </c>
      <c r="BN153" s="44">
        <v>100008161</v>
      </c>
      <c r="BO153" s="43">
        <v>0</v>
      </c>
      <c r="BP153" s="43">
        <v>0</v>
      </c>
      <c r="BQ153" s="43">
        <v>0</v>
      </c>
      <c r="BR153" s="43">
        <v>40665210.399999999</v>
      </c>
      <c r="BS153" s="43">
        <v>8715454.9519999996</v>
      </c>
      <c r="BT153" s="43">
        <v>0</v>
      </c>
      <c r="BU153" s="43">
        <v>0</v>
      </c>
      <c r="BV153" s="43">
        <v>0</v>
      </c>
      <c r="BW153" s="43">
        <v>0</v>
      </c>
      <c r="BX153" s="43">
        <v>0</v>
      </c>
      <c r="BY153" s="43">
        <v>0</v>
      </c>
      <c r="BZ153" s="43">
        <v>0</v>
      </c>
      <c r="CA153" s="43">
        <v>0</v>
      </c>
      <c r="CB153" s="43">
        <v>53291713.057039998</v>
      </c>
      <c r="CC153" s="43">
        <v>0</v>
      </c>
      <c r="CD153" s="44">
        <v>102672378.40904</v>
      </c>
      <c r="CE153" s="43">
        <v>0</v>
      </c>
      <c r="CF153" s="43">
        <v>0</v>
      </c>
      <c r="CG153" s="43">
        <v>0</v>
      </c>
      <c r="CH153" s="43">
        <v>42561266.500110395</v>
      </c>
      <c r="CI153" s="43">
        <v>9121821.7545919511</v>
      </c>
      <c r="CJ153" s="43">
        <v>0</v>
      </c>
      <c r="CK153" s="43">
        <v>0</v>
      </c>
      <c r="CL153" s="43">
        <v>0</v>
      </c>
      <c r="CM153" s="43">
        <v>0</v>
      </c>
      <c r="CN153" s="43">
        <v>0</v>
      </c>
      <c r="CO153" s="43">
        <v>0</v>
      </c>
      <c r="CP153" s="43">
        <v>0</v>
      </c>
      <c r="CQ153" s="43">
        <v>0</v>
      </c>
      <c r="CR153" s="43">
        <v>55776492.470037542</v>
      </c>
      <c r="CS153" s="43">
        <v>0</v>
      </c>
      <c r="CT153" s="44">
        <v>107459580.72473988</v>
      </c>
      <c r="CU153" s="43">
        <v>0</v>
      </c>
      <c r="CV153" s="43">
        <v>0</v>
      </c>
      <c r="CW153" s="43">
        <v>0</v>
      </c>
      <c r="CX153" s="43">
        <v>44349520.673379034</v>
      </c>
      <c r="CY153" s="43">
        <v>9505084.2174328864</v>
      </c>
      <c r="CZ153" s="43">
        <v>0</v>
      </c>
      <c r="DA153" s="43">
        <v>0</v>
      </c>
      <c r="DB153" s="43">
        <v>0</v>
      </c>
      <c r="DC153" s="43">
        <v>0</v>
      </c>
      <c r="DD153" s="43">
        <v>0</v>
      </c>
      <c r="DE153" s="43">
        <v>0</v>
      </c>
      <c r="DF153" s="43">
        <v>0</v>
      </c>
      <c r="DG153" s="43">
        <v>0</v>
      </c>
      <c r="DH153" s="43">
        <v>58119997.577658638</v>
      </c>
      <c r="DI153" s="43">
        <v>0</v>
      </c>
      <c r="DJ153" s="44">
        <v>111974602.46847056</v>
      </c>
      <c r="DK153" s="45">
        <f t="shared" si="4"/>
        <v>422114722.60225046</v>
      </c>
    </row>
    <row r="154" spans="1:115" s="2" customFormat="1" ht="75" x14ac:dyDescent="0.25">
      <c r="A154" s="1"/>
      <c r="B154" s="40" t="s">
        <v>334</v>
      </c>
      <c r="C154" s="41" t="s">
        <v>1445</v>
      </c>
      <c r="D154" s="30" t="s">
        <v>1448</v>
      </c>
      <c r="E154" s="30" t="s">
        <v>335</v>
      </c>
      <c r="F154" s="30" t="s">
        <v>1439</v>
      </c>
      <c r="G154" s="30" t="s">
        <v>2317</v>
      </c>
      <c r="H154" s="41" t="s">
        <v>428</v>
      </c>
      <c r="I154" s="41">
        <v>0</v>
      </c>
      <c r="J154" s="41" t="s">
        <v>1333</v>
      </c>
      <c r="K154" s="41">
        <v>2019</v>
      </c>
      <c r="L154" s="41">
        <v>0</v>
      </c>
      <c r="M154" s="42">
        <v>0</v>
      </c>
      <c r="N154" s="42">
        <v>0</v>
      </c>
      <c r="O154" s="42">
        <v>0</v>
      </c>
      <c r="P154" s="42">
        <v>0</v>
      </c>
      <c r="Q154" s="42" t="s">
        <v>130</v>
      </c>
      <c r="R154" s="41" t="s">
        <v>100</v>
      </c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 t="s">
        <v>335</v>
      </c>
      <c r="AI154" s="52" t="s">
        <v>1460</v>
      </c>
      <c r="AJ154" s="40">
        <v>1905</v>
      </c>
      <c r="AK154" s="17" t="s">
        <v>1643</v>
      </c>
      <c r="AL154" s="17" t="s">
        <v>432</v>
      </c>
      <c r="AM154" s="42"/>
      <c r="AN154" s="42"/>
      <c r="AO154" s="42"/>
      <c r="AP154" s="41">
        <v>0</v>
      </c>
      <c r="AQ154" s="41">
        <v>1</v>
      </c>
      <c r="AR154" s="42" t="s">
        <v>132</v>
      </c>
      <c r="AS154" s="42" t="s">
        <v>334</v>
      </c>
      <c r="AT154" s="42">
        <v>0.1</v>
      </c>
      <c r="AU154" s="42">
        <v>0.8</v>
      </c>
      <c r="AV154" s="42">
        <v>0.1</v>
      </c>
      <c r="AW154" s="42">
        <v>0</v>
      </c>
      <c r="AX154" s="43">
        <v>0</v>
      </c>
      <c r="AY154" s="43">
        <v>0</v>
      </c>
      <c r="AZ154" s="43">
        <v>0</v>
      </c>
      <c r="BA154" s="43">
        <v>550655389</v>
      </c>
      <c r="BB154" s="43">
        <v>0</v>
      </c>
      <c r="BC154" s="43">
        <v>0</v>
      </c>
      <c r="BD154" s="43">
        <v>0</v>
      </c>
      <c r="BE154" s="43">
        <v>0</v>
      </c>
      <c r="BF154" s="43">
        <v>0</v>
      </c>
      <c r="BG154" s="43">
        <v>0</v>
      </c>
      <c r="BH154" s="43">
        <v>0</v>
      </c>
      <c r="BI154" s="43">
        <v>0</v>
      </c>
      <c r="BJ154" s="43">
        <v>0</v>
      </c>
      <c r="BK154" s="43">
        <v>0</v>
      </c>
      <c r="BL154" s="43">
        <v>0</v>
      </c>
      <c r="BM154" s="43">
        <v>0</v>
      </c>
      <c r="BN154" s="44">
        <v>550655389</v>
      </c>
      <c r="BO154" s="43">
        <v>0</v>
      </c>
      <c r="BP154" s="43">
        <v>0</v>
      </c>
      <c r="BQ154" s="43">
        <v>0</v>
      </c>
      <c r="BR154" s="43">
        <v>565324848.56296003</v>
      </c>
      <c r="BS154" s="43">
        <v>0</v>
      </c>
      <c r="BT154" s="43">
        <v>0</v>
      </c>
      <c r="BU154" s="43">
        <v>0</v>
      </c>
      <c r="BV154" s="43">
        <v>0</v>
      </c>
      <c r="BW154" s="43">
        <v>0</v>
      </c>
      <c r="BX154" s="43">
        <v>0</v>
      </c>
      <c r="BY154" s="43">
        <v>0</v>
      </c>
      <c r="BZ154" s="43">
        <v>0</v>
      </c>
      <c r="CA154" s="43">
        <v>0</v>
      </c>
      <c r="CB154" s="43">
        <v>0</v>
      </c>
      <c r="CC154" s="43">
        <v>0</v>
      </c>
      <c r="CD154" s="44">
        <v>565324848.56296003</v>
      </c>
      <c r="CE154" s="43">
        <v>0</v>
      </c>
      <c r="CF154" s="43">
        <v>0</v>
      </c>
      <c r="CG154" s="43">
        <v>0</v>
      </c>
      <c r="CH154" s="43">
        <v>591683684.95205665</v>
      </c>
      <c r="CI154" s="43">
        <v>0</v>
      </c>
      <c r="CJ154" s="43">
        <v>0</v>
      </c>
      <c r="CK154" s="43">
        <v>0</v>
      </c>
      <c r="CL154" s="43">
        <v>0</v>
      </c>
      <c r="CM154" s="43">
        <v>0</v>
      </c>
      <c r="CN154" s="43">
        <v>0</v>
      </c>
      <c r="CO154" s="43">
        <v>0</v>
      </c>
      <c r="CP154" s="43">
        <v>0</v>
      </c>
      <c r="CQ154" s="43">
        <v>0</v>
      </c>
      <c r="CR154" s="43">
        <v>0</v>
      </c>
      <c r="CS154" s="43">
        <v>0</v>
      </c>
      <c r="CT154" s="44">
        <v>591683684.95205665</v>
      </c>
      <c r="CU154" s="43">
        <v>0</v>
      </c>
      <c r="CV154" s="43">
        <v>0</v>
      </c>
      <c r="CW154" s="43">
        <v>0</v>
      </c>
      <c r="CX154" s="43">
        <v>616543866.6590023</v>
      </c>
      <c r="CY154" s="43">
        <v>0</v>
      </c>
      <c r="CZ154" s="43">
        <v>0</v>
      </c>
      <c r="DA154" s="43">
        <v>0</v>
      </c>
      <c r="DB154" s="43">
        <v>0</v>
      </c>
      <c r="DC154" s="43">
        <v>0</v>
      </c>
      <c r="DD154" s="43">
        <v>0</v>
      </c>
      <c r="DE154" s="43">
        <v>0</v>
      </c>
      <c r="DF154" s="43">
        <v>0</v>
      </c>
      <c r="DG154" s="43">
        <v>0</v>
      </c>
      <c r="DH154" s="43">
        <v>0</v>
      </c>
      <c r="DI154" s="43">
        <v>0</v>
      </c>
      <c r="DJ154" s="44">
        <v>616543866.6590023</v>
      </c>
      <c r="DK154" s="45">
        <f t="shared" si="4"/>
        <v>2324207789.1740189</v>
      </c>
    </row>
    <row r="155" spans="1:115" s="2" customFormat="1" ht="150" x14ac:dyDescent="0.25">
      <c r="A155" s="1"/>
      <c r="B155" s="40" t="s">
        <v>334</v>
      </c>
      <c r="C155" s="41" t="s">
        <v>1445</v>
      </c>
      <c r="D155" s="30" t="s">
        <v>1448</v>
      </c>
      <c r="E155" s="30" t="s">
        <v>335</v>
      </c>
      <c r="F155" s="30" t="s">
        <v>1439</v>
      </c>
      <c r="G155" s="30" t="s">
        <v>433</v>
      </c>
      <c r="H155" s="41" t="s">
        <v>433</v>
      </c>
      <c r="I155" s="41" t="s">
        <v>1298</v>
      </c>
      <c r="J155" s="41" t="s">
        <v>1334</v>
      </c>
      <c r="K155" s="41">
        <v>2019</v>
      </c>
      <c r="L155" s="41">
        <v>111.8</v>
      </c>
      <c r="M155" s="42">
        <v>111.8</v>
      </c>
      <c r="N155" s="42">
        <v>111.8</v>
      </c>
      <c r="O155" s="42">
        <v>111.8</v>
      </c>
      <c r="P155" s="42">
        <v>111.8</v>
      </c>
      <c r="Q155" s="42" t="s">
        <v>130</v>
      </c>
      <c r="R155" s="41" t="s">
        <v>100</v>
      </c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 t="s">
        <v>335</v>
      </c>
      <c r="AI155" s="52" t="s">
        <v>1460</v>
      </c>
      <c r="AJ155" s="40">
        <v>1905</v>
      </c>
      <c r="AK155" s="17" t="s">
        <v>1644</v>
      </c>
      <c r="AL155" s="17" t="s">
        <v>434</v>
      </c>
      <c r="AM155" s="42"/>
      <c r="AN155" s="42"/>
      <c r="AO155" s="42"/>
      <c r="AP155" s="41">
        <v>1</v>
      </c>
      <c r="AQ155" s="41">
        <v>4</v>
      </c>
      <c r="AR155" s="42" t="s">
        <v>132</v>
      </c>
      <c r="AS155" s="42" t="s">
        <v>334</v>
      </c>
      <c r="AT155" s="42">
        <v>1</v>
      </c>
      <c r="AU155" s="42">
        <v>1</v>
      </c>
      <c r="AV155" s="42">
        <v>1</v>
      </c>
      <c r="AW155" s="42">
        <v>1</v>
      </c>
      <c r="AX155" s="43">
        <v>0</v>
      </c>
      <c r="AY155" s="43">
        <v>0</v>
      </c>
      <c r="AZ155" s="43">
        <v>0</v>
      </c>
      <c r="BA155" s="43">
        <v>0</v>
      </c>
      <c r="BB155" s="43">
        <v>0</v>
      </c>
      <c r="BC155" s="43">
        <v>0</v>
      </c>
      <c r="BD155" s="43">
        <v>0</v>
      </c>
      <c r="BE155" s="43">
        <v>0</v>
      </c>
      <c r="BF155" s="43">
        <v>0</v>
      </c>
      <c r="BG155" s="43">
        <v>0</v>
      </c>
      <c r="BH155" s="43">
        <v>0</v>
      </c>
      <c r="BI155" s="43">
        <v>0</v>
      </c>
      <c r="BJ155" s="43">
        <v>0</v>
      </c>
      <c r="BK155" s="43">
        <v>0</v>
      </c>
      <c r="BL155" s="43">
        <v>15000000</v>
      </c>
      <c r="BM155" s="43">
        <v>0</v>
      </c>
      <c r="BN155" s="44">
        <v>15000000</v>
      </c>
      <c r="BO155" s="43">
        <v>0</v>
      </c>
      <c r="BP155" s="43">
        <v>0</v>
      </c>
      <c r="BQ155" s="43">
        <v>0</v>
      </c>
      <c r="BR155" s="43">
        <v>0</v>
      </c>
      <c r="BS155" s="43">
        <v>0</v>
      </c>
      <c r="BT155" s="43">
        <v>0</v>
      </c>
      <c r="BU155" s="43">
        <v>0</v>
      </c>
      <c r="BV155" s="43">
        <v>0</v>
      </c>
      <c r="BW155" s="43">
        <v>0</v>
      </c>
      <c r="BX155" s="43">
        <v>0</v>
      </c>
      <c r="BY155" s="43">
        <v>0</v>
      </c>
      <c r="BZ155" s="43">
        <v>0</v>
      </c>
      <c r="CA155" s="43">
        <v>0</v>
      </c>
      <c r="CB155" s="43">
        <v>15399600</v>
      </c>
      <c r="CC155" s="43">
        <v>0</v>
      </c>
      <c r="CD155" s="44">
        <v>15399600</v>
      </c>
      <c r="CE155" s="43">
        <v>0</v>
      </c>
      <c r="CF155" s="43">
        <v>0</v>
      </c>
      <c r="CG155" s="43">
        <v>0</v>
      </c>
      <c r="CH155" s="43">
        <v>0</v>
      </c>
      <c r="CI155" s="43">
        <v>0</v>
      </c>
      <c r="CJ155" s="43">
        <v>0</v>
      </c>
      <c r="CK155" s="43">
        <v>0</v>
      </c>
      <c r="CL155" s="43">
        <v>0</v>
      </c>
      <c r="CM155" s="43">
        <v>0</v>
      </c>
      <c r="CN155" s="43">
        <v>0</v>
      </c>
      <c r="CO155" s="43">
        <v>0</v>
      </c>
      <c r="CP155" s="43">
        <v>0</v>
      </c>
      <c r="CQ155" s="43">
        <v>0</v>
      </c>
      <c r="CR155" s="43">
        <v>16117621.749600001</v>
      </c>
      <c r="CS155" s="43">
        <v>0</v>
      </c>
      <c r="CT155" s="44">
        <v>16117621.749600001</v>
      </c>
      <c r="CU155" s="43">
        <v>0</v>
      </c>
      <c r="CV155" s="43">
        <v>0</v>
      </c>
      <c r="CW155" s="43">
        <v>0</v>
      </c>
      <c r="CX155" s="43">
        <v>0</v>
      </c>
      <c r="CY155" s="43">
        <v>0</v>
      </c>
      <c r="CZ155" s="43">
        <v>0</v>
      </c>
      <c r="DA155" s="43">
        <v>0</v>
      </c>
      <c r="DB155" s="43">
        <v>0</v>
      </c>
      <c r="DC155" s="43">
        <v>0</v>
      </c>
      <c r="DD155" s="43">
        <v>0</v>
      </c>
      <c r="DE155" s="43">
        <v>0</v>
      </c>
      <c r="DF155" s="43">
        <v>0</v>
      </c>
      <c r="DG155" s="43">
        <v>0</v>
      </c>
      <c r="DH155" s="43">
        <v>16794819.745031193</v>
      </c>
      <c r="DI155" s="43">
        <v>0</v>
      </c>
      <c r="DJ155" s="44">
        <v>16794819.745031193</v>
      </c>
      <c r="DK155" s="45">
        <f t="shared" si="4"/>
        <v>63312041.494631194</v>
      </c>
    </row>
    <row r="156" spans="1:115" s="2" customFormat="1" ht="150" x14ac:dyDescent="0.25">
      <c r="A156" s="1"/>
      <c r="B156" s="40" t="s">
        <v>334</v>
      </c>
      <c r="C156" s="41" t="s">
        <v>1445</v>
      </c>
      <c r="D156" s="30" t="s">
        <v>1448</v>
      </c>
      <c r="E156" s="30" t="s">
        <v>335</v>
      </c>
      <c r="F156" s="30" t="s">
        <v>1439</v>
      </c>
      <c r="G156" s="30" t="s">
        <v>433</v>
      </c>
      <c r="H156" s="41" t="s">
        <v>433</v>
      </c>
      <c r="I156" s="41" t="s">
        <v>1298</v>
      </c>
      <c r="J156" s="41" t="s">
        <v>1334</v>
      </c>
      <c r="K156" s="41">
        <v>2019</v>
      </c>
      <c r="L156" s="41">
        <v>111.8</v>
      </c>
      <c r="M156" s="42">
        <v>111.8</v>
      </c>
      <c r="N156" s="42">
        <v>111.8</v>
      </c>
      <c r="O156" s="42">
        <v>111.8</v>
      </c>
      <c r="P156" s="42">
        <v>111.8</v>
      </c>
      <c r="Q156" s="42" t="s">
        <v>130</v>
      </c>
      <c r="R156" s="41" t="s">
        <v>100</v>
      </c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 t="s">
        <v>335</v>
      </c>
      <c r="AI156" s="52" t="s">
        <v>1460</v>
      </c>
      <c r="AJ156" s="40">
        <v>1905</v>
      </c>
      <c r="AK156" s="17" t="s">
        <v>1645</v>
      </c>
      <c r="AL156" s="17" t="s">
        <v>435</v>
      </c>
      <c r="AM156" s="42"/>
      <c r="AN156" s="42"/>
      <c r="AO156" s="42"/>
      <c r="AP156" s="41">
        <v>25</v>
      </c>
      <c r="AQ156" s="41">
        <v>87</v>
      </c>
      <c r="AR156" s="42" t="s">
        <v>132</v>
      </c>
      <c r="AS156" s="42" t="s">
        <v>334</v>
      </c>
      <c r="AT156" s="42">
        <v>21</v>
      </c>
      <c r="AU156" s="42">
        <v>22</v>
      </c>
      <c r="AV156" s="42">
        <v>22</v>
      </c>
      <c r="AW156" s="42">
        <v>22</v>
      </c>
      <c r="AX156" s="43">
        <v>0</v>
      </c>
      <c r="AY156" s="43">
        <v>0</v>
      </c>
      <c r="AZ156" s="43">
        <v>0</v>
      </c>
      <c r="BA156" s="43">
        <v>0</v>
      </c>
      <c r="BB156" s="43">
        <v>0</v>
      </c>
      <c r="BC156" s="43">
        <v>3000000</v>
      </c>
      <c r="BD156" s="43">
        <v>0</v>
      </c>
      <c r="BE156" s="43">
        <v>0</v>
      </c>
      <c r="BF156" s="43">
        <v>0</v>
      </c>
      <c r="BG156" s="43">
        <v>0</v>
      </c>
      <c r="BH156" s="43">
        <v>0</v>
      </c>
      <c r="BI156" s="43">
        <v>0</v>
      </c>
      <c r="BJ156" s="43">
        <v>0</v>
      </c>
      <c r="BK156" s="43">
        <v>0</v>
      </c>
      <c r="BL156" s="43">
        <v>24200000</v>
      </c>
      <c r="BM156" s="43">
        <v>0</v>
      </c>
      <c r="BN156" s="44">
        <v>27200000</v>
      </c>
      <c r="BO156" s="43">
        <v>0</v>
      </c>
      <c r="BP156" s="43">
        <v>0</v>
      </c>
      <c r="BQ156" s="43">
        <v>0</v>
      </c>
      <c r="BR156" s="43">
        <v>0</v>
      </c>
      <c r="BS156" s="43">
        <v>3079920</v>
      </c>
      <c r="BT156" s="43">
        <v>0</v>
      </c>
      <c r="BU156" s="43">
        <v>0</v>
      </c>
      <c r="BV156" s="43">
        <v>0</v>
      </c>
      <c r="BW156" s="43">
        <v>0</v>
      </c>
      <c r="BX156" s="43">
        <v>0</v>
      </c>
      <c r="BY156" s="43">
        <v>0</v>
      </c>
      <c r="BZ156" s="43">
        <v>0</v>
      </c>
      <c r="CA156" s="43">
        <v>0</v>
      </c>
      <c r="CB156" s="43">
        <v>24844688</v>
      </c>
      <c r="CC156" s="43">
        <v>0</v>
      </c>
      <c r="CD156" s="44">
        <v>27924608</v>
      </c>
      <c r="CE156" s="43">
        <v>0</v>
      </c>
      <c r="CF156" s="43">
        <v>0</v>
      </c>
      <c r="CG156" s="43">
        <v>0</v>
      </c>
      <c r="CH156" s="43">
        <v>0</v>
      </c>
      <c r="CI156" s="43">
        <v>3223524.3499199999</v>
      </c>
      <c r="CJ156" s="43">
        <v>0</v>
      </c>
      <c r="CK156" s="43">
        <v>0</v>
      </c>
      <c r="CL156" s="43">
        <v>0</v>
      </c>
      <c r="CM156" s="43">
        <v>0</v>
      </c>
      <c r="CN156" s="43">
        <v>0</v>
      </c>
      <c r="CO156" s="43">
        <v>0</v>
      </c>
      <c r="CP156" s="43">
        <v>0</v>
      </c>
      <c r="CQ156" s="43">
        <v>0</v>
      </c>
      <c r="CR156" s="43">
        <v>26003096.422688</v>
      </c>
      <c r="CS156" s="43">
        <v>0</v>
      </c>
      <c r="CT156" s="44">
        <v>29226620.772608001</v>
      </c>
      <c r="CU156" s="43">
        <v>0</v>
      </c>
      <c r="CV156" s="43">
        <v>0</v>
      </c>
      <c r="CW156" s="43">
        <v>0</v>
      </c>
      <c r="CX156" s="43">
        <v>0</v>
      </c>
      <c r="CY156" s="43">
        <v>3358963.9490062385</v>
      </c>
      <c r="CZ156" s="43">
        <v>0</v>
      </c>
      <c r="DA156" s="43">
        <v>0</v>
      </c>
      <c r="DB156" s="43">
        <v>0</v>
      </c>
      <c r="DC156" s="43">
        <v>0</v>
      </c>
      <c r="DD156" s="43">
        <v>0</v>
      </c>
      <c r="DE156" s="43">
        <v>0</v>
      </c>
      <c r="DF156" s="43">
        <v>0</v>
      </c>
      <c r="DG156" s="43">
        <v>0</v>
      </c>
      <c r="DH156" s="43">
        <v>27095642.521983661</v>
      </c>
      <c r="DI156" s="43">
        <v>0</v>
      </c>
      <c r="DJ156" s="44">
        <v>30454606.470989898</v>
      </c>
      <c r="DK156" s="45">
        <f t="shared" si="4"/>
        <v>114805835.24359789</v>
      </c>
    </row>
    <row r="157" spans="1:115" s="2" customFormat="1" ht="150" x14ac:dyDescent="0.25">
      <c r="A157" s="1"/>
      <c r="B157" s="40" t="s">
        <v>334</v>
      </c>
      <c r="C157" s="41" t="s">
        <v>1445</v>
      </c>
      <c r="D157" s="30" t="s">
        <v>1448</v>
      </c>
      <c r="E157" s="30" t="s">
        <v>335</v>
      </c>
      <c r="F157" s="30" t="s">
        <v>1439</v>
      </c>
      <c r="G157" s="30" t="s">
        <v>433</v>
      </c>
      <c r="H157" s="41" t="s">
        <v>433</v>
      </c>
      <c r="I157" s="41" t="s">
        <v>1298</v>
      </c>
      <c r="J157" s="41" t="s">
        <v>1334</v>
      </c>
      <c r="K157" s="41">
        <v>2019</v>
      </c>
      <c r="L157" s="41">
        <v>111.8</v>
      </c>
      <c r="M157" s="42">
        <v>111.8</v>
      </c>
      <c r="N157" s="42">
        <v>111.8</v>
      </c>
      <c r="O157" s="42">
        <v>111.8</v>
      </c>
      <c r="P157" s="42">
        <v>111.8</v>
      </c>
      <c r="Q157" s="42" t="s">
        <v>130</v>
      </c>
      <c r="R157" s="41" t="s">
        <v>100</v>
      </c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 t="s">
        <v>335</v>
      </c>
      <c r="AI157" s="52" t="s">
        <v>1460</v>
      </c>
      <c r="AJ157" s="40">
        <v>1905</v>
      </c>
      <c r="AK157" s="17" t="s">
        <v>1646</v>
      </c>
      <c r="AL157" s="17" t="s">
        <v>436</v>
      </c>
      <c r="AM157" s="42"/>
      <c r="AN157" s="42"/>
      <c r="AO157" s="42"/>
      <c r="AP157" s="41">
        <v>7</v>
      </c>
      <c r="AQ157" s="41">
        <v>28</v>
      </c>
      <c r="AR157" s="42" t="s">
        <v>132</v>
      </c>
      <c r="AS157" s="42" t="s">
        <v>334</v>
      </c>
      <c r="AT157" s="42">
        <v>7</v>
      </c>
      <c r="AU157" s="42">
        <v>7</v>
      </c>
      <c r="AV157" s="42">
        <v>7</v>
      </c>
      <c r="AW157" s="42">
        <v>7</v>
      </c>
      <c r="AX157" s="43">
        <v>0</v>
      </c>
      <c r="AY157" s="43">
        <v>0</v>
      </c>
      <c r="AZ157" s="43">
        <v>0</v>
      </c>
      <c r="BA157" s="43">
        <v>0</v>
      </c>
      <c r="BB157" s="43">
        <v>0</v>
      </c>
      <c r="BC157" s="43">
        <v>0</v>
      </c>
      <c r="BD157" s="43">
        <v>0</v>
      </c>
      <c r="BE157" s="43">
        <v>0</v>
      </c>
      <c r="BF157" s="43">
        <v>0</v>
      </c>
      <c r="BG157" s="43">
        <v>0</v>
      </c>
      <c r="BH157" s="43">
        <v>0</v>
      </c>
      <c r="BI157" s="43">
        <v>0</v>
      </c>
      <c r="BJ157" s="43">
        <v>0</v>
      </c>
      <c r="BK157" s="43">
        <v>0</v>
      </c>
      <c r="BL157" s="43">
        <v>100694308</v>
      </c>
      <c r="BM157" s="43">
        <v>0</v>
      </c>
      <c r="BN157" s="44">
        <v>100694308</v>
      </c>
      <c r="BO157" s="43">
        <v>0</v>
      </c>
      <c r="BP157" s="43">
        <v>0</v>
      </c>
      <c r="BQ157" s="43">
        <v>0</v>
      </c>
      <c r="BR157" s="43">
        <v>0</v>
      </c>
      <c r="BS157" s="43">
        <v>0</v>
      </c>
      <c r="BT157" s="43">
        <v>0</v>
      </c>
      <c r="BU157" s="43">
        <v>0</v>
      </c>
      <c r="BV157" s="43">
        <v>0</v>
      </c>
      <c r="BW157" s="43">
        <v>0</v>
      </c>
      <c r="BX157" s="43">
        <v>0</v>
      </c>
      <c r="BY157" s="43">
        <v>0</v>
      </c>
      <c r="BZ157" s="43">
        <v>0</v>
      </c>
      <c r="CA157" s="43">
        <v>0</v>
      </c>
      <c r="CB157" s="43">
        <v>103376804.36511999</v>
      </c>
      <c r="CC157" s="43">
        <v>0</v>
      </c>
      <c r="CD157" s="44">
        <v>103376804.36511999</v>
      </c>
      <c r="CE157" s="43">
        <v>0</v>
      </c>
      <c r="CF157" s="43">
        <v>0</v>
      </c>
      <c r="CG157" s="43">
        <v>0</v>
      </c>
      <c r="CH157" s="43">
        <v>0</v>
      </c>
      <c r="CI157" s="43">
        <v>0</v>
      </c>
      <c r="CJ157" s="43">
        <v>0</v>
      </c>
      <c r="CK157" s="43">
        <v>0</v>
      </c>
      <c r="CL157" s="43">
        <v>0</v>
      </c>
      <c r="CM157" s="43">
        <v>0</v>
      </c>
      <c r="CN157" s="43">
        <v>0</v>
      </c>
      <c r="CO157" s="43">
        <v>0</v>
      </c>
      <c r="CP157" s="43">
        <v>0</v>
      </c>
      <c r="CQ157" s="43">
        <v>0</v>
      </c>
      <c r="CR157" s="43">
        <v>108196851.24544808</v>
      </c>
      <c r="CS157" s="43">
        <v>0</v>
      </c>
      <c r="CT157" s="44">
        <v>108196851.24544808</v>
      </c>
      <c r="CU157" s="43">
        <v>0</v>
      </c>
      <c r="CV157" s="43">
        <v>0</v>
      </c>
      <c r="CW157" s="43">
        <v>0</v>
      </c>
      <c r="CX157" s="43">
        <v>0</v>
      </c>
      <c r="CY157" s="43">
        <v>0</v>
      </c>
      <c r="CZ157" s="43">
        <v>0</v>
      </c>
      <c r="DA157" s="43">
        <v>0</v>
      </c>
      <c r="DB157" s="43">
        <v>0</v>
      </c>
      <c r="DC157" s="43">
        <v>0</v>
      </c>
      <c r="DD157" s="43">
        <v>0</v>
      </c>
      <c r="DE157" s="43">
        <v>0</v>
      </c>
      <c r="DF157" s="43">
        <v>0</v>
      </c>
      <c r="DG157" s="43">
        <v>0</v>
      </c>
      <c r="DH157" s="43">
        <v>112742850.14737684</v>
      </c>
      <c r="DI157" s="43">
        <v>0</v>
      </c>
      <c r="DJ157" s="44">
        <v>112742850.14737684</v>
      </c>
      <c r="DK157" s="45">
        <f t="shared" si="4"/>
        <v>425010813.75794488</v>
      </c>
    </row>
    <row r="158" spans="1:115" s="2" customFormat="1" ht="180" x14ac:dyDescent="0.25">
      <c r="A158" s="1"/>
      <c r="B158" s="40" t="s">
        <v>334</v>
      </c>
      <c r="C158" s="41" t="s">
        <v>1445</v>
      </c>
      <c r="D158" s="30" t="s">
        <v>1448</v>
      </c>
      <c r="E158" s="30" t="s">
        <v>335</v>
      </c>
      <c r="F158" s="30" t="s">
        <v>1439</v>
      </c>
      <c r="G158" s="30" t="s">
        <v>2318</v>
      </c>
      <c r="H158" s="41" t="s">
        <v>437</v>
      </c>
      <c r="I158" s="41">
        <v>50</v>
      </c>
      <c r="J158" s="41" t="s">
        <v>1335</v>
      </c>
      <c r="K158" s="41">
        <v>2019</v>
      </c>
      <c r="L158" s="41">
        <v>70</v>
      </c>
      <c r="M158" s="42">
        <v>50</v>
      </c>
      <c r="N158" s="42">
        <v>50</v>
      </c>
      <c r="O158" s="42">
        <v>60</v>
      </c>
      <c r="P158" s="42">
        <v>70</v>
      </c>
      <c r="Q158" s="42" t="s">
        <v>132</v>
      </c>
      <c r="R158" s="41" t="s">
        <v>100</v>
      </c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 t="s">
        <v>335</v>
      </c>
      <c r="AI158" s="52" t="s">
        <v>1460</v>
      </c>
      <c r="AJ158" s="40">
        <v>1905</v>
      </c>
      <c r="AK158" s="17" t="s">
        <v>1647</v>
      </c>
      <c r="AL158" s="17" t="s">
        <v>438</v>
      </c>
      <c r="AM158" s="42"/>
      <c r="AN158" s="42"/>
      <c r="AO158" s="42"/>
      <c r="AP158" s="41">
        <v>4</v>
      </c>
      <c r="AQ158" s="41">
        <v>4</v>
      </c>
      <c r="AR158" s="42" t="s">
        <v>130</v>
      </c>
      <c r="AS158" s="42" t="s">
        <v>334</v>
      </c>
      <c r="AT158" s="42">
        <v>1</v>
      </c>
      <c r="AU158" s="42">
        <v>1</v>
      </c>
      <c r="AV158" s="42">
        <v>1</v>
      </c>
      <c r="AW158" s="42">
        <v>1</v>
      </c>
      <c r="AX158" s="43">
        <v>0</v>
      </c>
      <c r="AY158" s="43">
        <v>0</v>
      </c>
      <c r="AZ158" s="43">
        <v>0</v>
      </c>
      <c r="BA158" s="43">
        <v>0</v>
      </c>
      <c r="BB158" s="43">
        <v>0</v>
      </c>
      <c r="BC158" s="43">
        <v>228512500</v>
      </c>
      <c r="BD158" s="43">
        <v>0</v>
      </c>
      <c r="BE158" s="43">
        <v>0</v>
      </c>
      <c r="BF158" s="43">
        <v>0</v>
      </c>
      <c r="BG158" s="43">
        <v>0</v>
      </c>
      <c r="BH158" s="43">
        <v>0</v>
      </c>
      <c r="BI158" s="43">
        <v>0</v>
      </c>
      <c r="BJ158" s="43">
        <v>0</v>
      </c>
      <c r="BK158" s="43">
        <v>0</v>
      </c>
      <c r="BL158" s="43">
        <v>22000000</v>
      </c>
      <c r="BM158" s="43">
        <v>0</v>
      </c>
      <c r="BN158" s="44">
        <v>250512500</v>
      </c>
      <c r="BO158" s="43">
        <v>0</v>
      </c>
      <c r="BP158" s="43">
        <v>0</v>
      </c>
      <c r="BQ158" s="43">
        <v>0</v>
      </c>
      <c r="BR158" s="43">
        <v>0</v>
      </c>
      <c r="BS158" s="43">
        <v>234600073</v>
      </c>
      <c r="BT158" s="43">
        <v>0</v>
      </c>
      <c r="BU158" s="43">
        <v>0</v>
      </c>
      <c r="BV158" s="43">
        <v>0</v>
      </c>
      <c r="BW158" s="43">
        <v>0</v>
      </c>
      <c r="BX158" s="43">
        <v>0</v>
      </c>
      <c r="BY158" s="43">
        <v>0</v>
      </c>
      <c r="BZ158" s="43">
        <v>0</v>
      </c>
      <c r="CA158" s="43">
        <v>0</v>
      </c>
      <c r="CB158" s="43">
        <v>22586080</v>
      </c>
      <c r="CC158" s="43">
        <v>0</v>
      </c>
      <c r="CD158" s="44">
        <v>257186153</v>
      </c>
      <c r="CE158" s="43">
        <v>0</v>
      </c>
      <c r="CF158" s="43">
        <v>0</v>
      </c>
      <c r="CG158" s="43">
        <v>0</v>
      </c>
      <c r="CH158" s="43">
        <v>0</v>
      </c>
      <c r="CI158" s="43">
        <v>245538536.00369799</v>
      </c>
      <c r="CJ158" s="43">
        <v>0</v>
      </c>
      <c r="CK158" s="43">
        <v>0</v>
      </c>
      <c r="CL158" s="43">
        <v>0</v>
      </c>
      <c r="CM158" s="43">
        <v>0</v>
      </c>
      <c r="CN158" s="43">
        <v>0</v>
      </c>
      <c r="CO158" s="43">
        <v>0</v>
      </c>
      <c r="CP158" s="43">
        <v>0</v>
      </c>
      <c r="CQ158" s="43">
        <v>0</v>
      </c>
      <c r="CR158" s="43">
        <v>23639178.56608</v>
      </c>
      <c r="CS158" s="43">
        <v>0</v>
      </c>
      <c r="CT158" s="44">
        <v>269177714.56977797</v>
      </c>
      <c r="CU158" s="43">
        <v>0</v>
      </c>
      <c r="CV158" s="43">
        <v>0</v>
      </c>
      <c r="CW158" s="43">
        <v>0</v>
      </c>
      <c r="CX158" s="43">
        <v>0</v>
      </c>
      <c r="CY158" s="43">
        <v>255855083.13242936</v>
      </c>
      <c r="CZ158" s="43">
        <v>0</v>
      </c>
      <c r="DA158" s="43">
        <v>0</v>
      </c>
      <c r="DB158" s="43">
        <v>0</v>
      </c>
      <c r="DC158" s="43">
        <v>0</v>
      </c>
      <c r="DD158" s="43">
        <v>0</v>
      </c>
      <c r="DE158" s="43">
        <v>0</v>
      </c>
      <c r="DF158" s="43">
        <v>0</v>
      </c>
      <c r="DG158" s="43">
        <v>0</v>
      </c>
      <c r="DH158" s="43">
        <v>24632402.292712416</v>
      </c>
      <c r="DI158" s="43">
        <v>0</v>
      </c>
      <c r="DJ158" s="44">
        <v>280487485.42514175</v>
      </c>
      <c r="DK158" s="45">
        <f t="shared" si="4"/>
        <v>1057363852.9949198</v>
      </c>
    </row>
    <row r="159" spans="1:115" s="2" customFormat="1" ht="180" x14ac:dyDescent="0.25">
      <c r="A159" s="1"/>
      <c r="B159" s="40" t="s">
        <v>334</v>
      </c>
      <c r="C159" s="41" t="s">
        <v>1445</v>
      </c>
      <c r="D159" s="30" t="s">
        <v>1448</v>
      </c>
      <c r="E159" s="30" t="s">
        <v>335</v>
      </c>
      <c r="F159" s="30" t="s">
        <v>1439</v>
      </c>
      <c r="G159" s="30" t="s">
        <v>2318</v>
      </c>
      <c r="H159" s="41" t="s">
        <v>437</v>
      </c>
      <c r="I159" s="41">
        <v>50</v>
      </c>
      <c r="J159" s="41" t="s">
        <v>1335</v>
      </c>
      <c r="K159" s="41">
        <v>2019</v>
      </c>
      <c r="L159" s="41">
        <v>70</v>
      </c>
      <c r="M159" s="42">
        <v>50</v>
      </c>
      <c r="N159" s="42">
        <v>50</v>
      </c>
      <c r="O159" s="42">
        <v>60</v>
      </c>
      <c r="P159" s="42">
        <v>70</v>
      </c>
      <c r="Q159" s="42" t="s">
        <v>132</v>
      </c>
      <c r="R159" s="41" t="s">
        <v>100</v>
      </c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 t="s">
        <v>335</v>
      </c>
      <c r="AI159" s="52" t="s">
        <v>1460</v>
      </c>
      <c r="AJ159" s="40">
        <v>1905</v>
      </c>
      <c r="AK159" s="17" t="s">
        <v>1648</v>
      </c>
      <c r="AL159" s="17" t="s">
        <v>439</v>
      </c>
      <c r="AM159" s="42"/>
      <c r="AN159" s="42"/>
      <c r="AO159" s="42"/>
      <c r="AP159" s="41">
        <v>4</v>
      </c>
      <c r="AQ159" s="41">
        <v>4</v>
      </c>
      <c r="AR159" s="42" t="s">
        <v>132</v>
      </c>
      <c r="AS159" s="42" t="s">
        <v>334</v>
      </c>
      <c r="AT159" s="42">
        <v>1</v>
      </c>
      <c r="AU159" s="42">
        <v>1</v>
      </c>
      <c r="AV159" s="42">
        <v>1</v>
      </c>
      <c r="AW159" s="42">
        <v>1</v>
      </c>
      <c r="AX159" s="43">
        <v>0</v>
      </c>
      <c r="AY159" s="43">
        <v>0</v>
      </c>
      <c r="AZ159" s="43">
        <v>0</v>
      </c>
      <c r="BA159" s="43">
        <v>0</v>
      </c>
      <c r="BB159" s="43">
        <v>0</v>
      </c>
      <c r="BC159" s="43">
        <v>3000000</v>
      </c>
      <c r="BD159" s="43">
        <v>0</v>
      </c>
      <c r="BE159" s="43">
        <v>0</v>
      </c>
      <c r="BF159" s="43">
        <v>0</v>
      </c>
      <c r="BG159" s="43">
        <v>0</v>
      </c>
      <c r="BH159" s="43">
        <v>0</v>
      </c>
      <c r="BI159" s="43">
        <v>0</v>
      </c>
      <c r="BJ159" s="43">
        <v>0</v>
      </c>
      <c r="BK159" s="43">
        <v>0</v>
      </c>
      <c r="BL159" s="43">
        <v>0</v>
      </c>
      <c r="BM159" s="43">
        <v>0</v>
      </c>
      <c r="BN159" s="44">
        <v>3000000</v>
      </c>
      <c r="BO159" s="43">
        <v>0</v>
      </c>
      <c r="BP159" s="43">
        <v>0</v>
      </c>
      <c r="BQ159" s="43">
        <v>0</v>
      </c>
      <c r="BR159" s="43">
        <v>0</v>
      </c>
      <c r="BS159" s="43">
        <v>3079920</v>
      </c>
      <c r="BT159" s="43">
        <v>0</v>
      </c>
      <c r="BU159" s="43">
        <v>0</v>
      </c>
      <c r="BV159" s="43">
        <v>0</v>
      </c>
      <c r="BW159" s="43">
        <v>0</v>
      </c>
      <c r="BX159" s="43">
        <v>0</v>
      </c>
      <c r="BY159" s="43">
        <v>0</v>
      </c>
      <c r="BZ159" s="43">
        <v>0</v>
      </c>
      <c r="CA159" s="43">
        <v>0</v>
      </c>
      <c r="CB159" s="43">
        <v>0</v>
      </c>
      <c r="CC159" s="43">
        <v>0</v>
      </c>
      <c r="CD159" s="44">
        <v>3079920</v>
      </c>
      <c r="CE159" s="43">
        <v>0</v>
      </c>
      <c r="CF159" s="43">
        <v>0</v>
      </c>
      <c r="CG159" s="43">
        <v>0</v>
      </c>
      <c r="CH159" s="43">
        <v>0</v>
      </c>
      <c r="CI159" s="43">
        <v>3223524.3499199999</v>
      </c>
      <c r="CJ159" s="43">
        <v>0</v>
      </c>
      <c r="CK159" s="43">
        <v>0</v>
      </c>
      <c r="CL159" s="43">
        <v>0</v>
      </c>
      <c r="CM159" s="43">
        <v>0</v>
      </c>
      <c r="CN159" s="43">
        <v>0</v>
      </c>
      <c r="CO159" s="43">
        <v>0</v>
      </c>
      <c r="CP159" s="43">
        <v>0</v>
      </c>
      <c r="CQ159" s="43">
        <v>0</v>
      </c>
      <c r="CR159" s="43">
        <v>0</v>
      </c>
      <c r="CS159" s="43">
        <v>0</v>
      </c>
      <c r="CT159" s="44">
        <v>3223524.3499199999</v>
      </c>
      <c r="CU159" s="43">
        <v>0</v>
      </c>
      <c r="CV159" s="43">
        <v>0</v>
      </c>
      <c r="CW159" s="43">
        <v>0</v>
      </c>
      <c r="CX159" s="43">
        <v>0</v>
      </c>
      <c r="CY159" s="43">
        <v>3358963.9490062385</v>
      </c>
      <c r="CZ159" s="43">
        <v>0</v>
      </c>
      <c r="DA159" s="43">
        <v>0</v>
      </c>
      <c r="DB159" s="43">
        <v>0</v>
      </c>
      <c r="DC159" s="43">
        <v>0</v>
      </c>
      <c r="DD159" s="43">
        <v>0</v>
      </c>
      <c r="DE159" s="43">
        <v>0</v>
      </c>
      <c r="DF159" s="43">
        <v>0</v>
      </c>
      <c r="DG159" s="43">
        <v>0</v>
      </c>
      <c r="DH159" s="43">
        <v>0</v>
      </c>
      <c r="DI159" s="43">
        <v>0</v>
      </c>
      <c r="DJ159" s="44">
        <v>3358963.9490062385</v>
      </c>
      <c r="DK159" s="45">
        <f t="shared" si="4"/>
        <v>12662408.29892624</v>
      </c>
    </row>
    <row r="160" spans="1:115" s="2" customFormat="1" ht="180" x14ac:dyDescent="0.25">
      <c r="A160" s="1"/>
      <c r="B160" s="40" t="s">
        <v>334</v>
      </c>
      <c r="C160" s="41" t="s">
        <v>1445</v>
      </c>
      <c r="D160" s="30" t="s">
        <v>1448</v>
      </c>
      <c r="E160" s="30" t="s">
        <v>335</v>
      </c>
      <c r="F160" s="30" t="s">
        <v>1439</v>
      </c>
      <c r="G160" s="30" t="s">
        <v>2318</v>
      </c>
      <c r="H160" s="41" t="s">
        <v>437</v>
      </c>
      <c r="I160" s="41">
        <v>50</v>
      </c>
      <c r="J160" s="41" t="s">
        <v>1335</v>
      </c>
      <c r="K160" s="41">
        <v>2019</v>
      </c>
      <c r="L160" s="41">
        <v>70</v>
      </c>
      <c r="M160" s="42">
        <v>50</v>
      </c>
      <c r="N160" s="42">
        <v>50</v>
      </c>
      <c r="O160" s="42">
        <v>60</v>
      </c>
      <c r="P160" s="42">
        <v>70</v>
      </c>
      <c r="Q160" s="42" t="s">
        <v>132</v>
      </c>
      <c r="R160" s="41" t="s">
        <v>100</v>
      </c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 t="s">
        <v>335</v>
      </c>
      <c r="AI160" s="52" t="s">
        <v>1460</v>
      </c>
      <c r="AJ160" s="40">
        <v>1905</v>
      </c>
      <c r="AK160" s="17" t="s">
        <v>1649</v>
      </c>
      <c r="AL160" s="17" t="s">
        <v>440</v>
      </c>
      <c r="AM160" s="42"/>
      <c r="AN160" s="42"/>
      <c r="AO160" s="42"/>
      <c r="AP160" s="41" t="s">
        <v>1298</v>
      </c>
      <c r="AQ160" s="41">
        <v>10</v>
      </c>
      <c r="AR160" s="42" t="s">
        <v>132</v>
      </c>
      <c r="AS160" s="42" t="s">
        <v>334</v>
      </c>
      <c r="AT160" s="42">
        <v>3</v>
      </c>
      <c r="AU160" s="42">
        <v>3</v>
      </c>
      <c r="AV160" s="42">
        <v>2</v>
      </c>
      <c r="AW160" s="42">
        <v>2</v>
      </c>
      <c r="AX160" s="43">
        <v>0</v>
      </c>
      <c r="AY160" s="43">
        <v>0</v>
      </c>
      <c r="AZ160" s="43">
        <v>0</v>
      </c>
      <c r="BA160" s="43">
        <v>0</v>
      </c>
      <c r="BB160" s="43">
        <v>0</v>
      </c>
      <c r="BC160" s="43">
        <v>11000000</v>
      </c>
      <c r="BD160" s="43">
        <v>0</v>
      </c>
      <c r="BE160" s="43">
        <v>0</v>
      </c>
      <c r="BF160" s="43">
        <v>0</v>
      </c>
      <c r="BG160" s="43">
        <v>0</v>
      </c>
      <c r="BH160" s="43">
        <v>0</v>
      </c>
      <c r="BI160" s="43">
        <v>0</v>
      </c>
      <c r="BJ160" s="43">
        <v>0</v>
      </c>
      <c r="BK160" s="43">
        <v>0</v>
      </c>
      <c r="BL160" s="43">
        <v>22000000</v>
      </c>
      <c r="BM160" s="43">
        <v>0</v>
      </c>
      <c r="BN160" s="44">
        <v>33000000</v>
      </c>
      <c r="BO160" s="43">
        <v>0</v>
      </c>
      <c r="BP160" s="43">
        <v>0</v>
      </c>
      <c r="BQ160" s="43">
        <v>0</v>
      </c>
      <c r="BR160" s="43">
        <v>0</v>
      </c>
      <c r="BS160" s="43">
        <v>11293040</v>
      </c>
      <c r="BT160" s="43">
        <v>0</v>
      </c>
      <c r="BU160" s="43">
        <v>0</v>
      </c>
      <c r="BV160" s="43">
        <v>0</v>
      </c>
      <c r="BW160" s="43">
        <v>0</v>
      </c>
      <c r="BX160" s="43">
        <v>0</v>
      </c>
      <c r="BY160" s="43">
        <v>0</v>
      </c>
      <c r="BZ160" s="43">
        <v>0</v>
      </c>
      <c r="CA160" s="43">
        <v>0</v>
      </c>
      <c r="CB160" s="43">
        <v>22586080</v>
      </c>
      <c r="CC160" s="43">
        <v>0</v>
      </c>
      <c r="CD160" s="44">
        <v>33879120</v>
      </c>
      <c r="CE160" s="43">
        <v>0</v>
      </c>
      <c r="CF160" s="43">
        <v>0</v>
      </c>
      <c r="CG160" s="43">
        <v>0</v>
      </c>
      <c r="CH160" s="43">
        <v>0</v>
      </c>
      <c r="CI160" s="43">
        <v>11819589.28304</v>
      </c>
      <c r="CJ160" s="43">
        <v>0</v>
      </c>
      <c r="CK160" s="43">
        <v>0</v>
      </c>
      <c r="CL160" s="43">
        <v>0</v>
      </c>
      <c r="CM160" s="43">
        <v>0</v>
      </c>
      <c r="CN160" s="43">
        <v>0</v>
      </c>
      <c r="CO160" s="43">
        <v>0</v>
      </c>
      <c r="CP160" s="43">
        <v>0</v>
      </c>
      <c r="CQ160" s="43">
        <v>0</v>
      </c>
      <c r="CR160" s="43">
        <v>23639178.56608</v>
      </c>
      <c r="CS160" s="43">
        <v>0</v>
      </c>
      <c r="CT160" s="44">
        <v>35458767.849119999</v>
      </c>
      <c r="CU160" s="43">
        <v>0</v>
      </c>
      <c r="CV160" s="43">
        <v>0</v>
      </c>
      <c r="CW160" s="43">
        <v>0</v>
      </c>
      <c r="CX160" s="43">
        <v>0</v>
      </c>
      <c r="CY160" s="43">
        <v>12316201.146356208</v>
      </c>
      <c r="CZ160" s="43">
        <v>0</v>
      </c>
      <c r="DA160" s="43">
        <v>0</v>
      </c>
      <c r="DB160" s="43">
        <v>0</v>
      </c>
      <c r="DC160" s="43">
        <v>0</v>
      </c>
      <c r="DD160" s="43">
        <v>0</v>
      </c>
      <c r="DE160" s="43">
        <v>0</v>
      </c>
      <c r="DF160" s="43">
        <v>0</v>
      </c>
      <c r="DG160" s="43">
        <v>0</v>
      </c>
      <c r="DH160" s="43">
        <v>24632402.292712416</v>
      </c>
      <c r="DI160" s="43">
        <v>0</v>
      </c>
      <c r="DJ160" s="44">
        <v>36948603.439068623</v>
      </c>
      <c r="DK160" s="45">
        <f t="shared" si="4"/>
        <v>139286491.28818861</v>
      </c>
    </row>
    <row r="161" spans="1:115" s="2" customFormat="1" ht="180" x14ac:dyDescent="0.25">
      <c r="A161" s="1"/>
      <c r="B161" s="40" t="s">
        <v>334</v>
      </c>
      <c r="C161" s="41" t="s">
        <v>1445</v>
      </c>
      <c r="D161" s="30" t="s">
        <v>1448</v>
      </c>
      <c r="E161" s="30" t="s">
        <v>335</v>
      </c>
      <c r="F161" s="30" t="s">
        <v>1439</v>
      </c>
      <c r="G161" s="30" t="s">
        <v>2318</v>
      </c>
      <c r="H161" s="41" t="s">
        <v>437</v>
      </c>
      <c r="I161" s="41">
        <v>50</v>
      </c>
      <c r="J161" s="41" t="s">
        <v>1335</v>
      </c>
      <c r="K161" s="41">
        <v>2019</v>
      </c>
      <c r="L161" s="41">
        <v>70</v>
      </c>
      <c r="M161" s="42">
        <v>50</v>
      </c>
      <c r="N161" s="42">
        <v>50</v>
      </c>
      <c r="O161" s="42">
        <v>60</v>
      </c>
      <c r="P161" s="42">
        <v>70</v>
      </c>
      <c r="Q161" s="42" t="s">
        <v>132</v>
      </c>
      <c r="R161" s="41" t="s">
        <v>100</v>
      </c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 t="s">
        <v>335</v>
      </c>
      <c r="AI161" s="52" t="s">
        <v>1460</v>
      </c>
      <c r="AJ161" s="40">
        <v>1905</v>
      </c>
      <c r="AK161" s="17" t="s">
        <v>1651</v>
      </c>
      <c r="AL161" s="17" t="s">
        <v>441</v>
      </c>
      <c r="AM161" s="42"/>
      <c r="AN161" s="42"/>
      <c r="AO161" s="42"/>
      <c r="AP161" s="41" t="s">
        <v>1298</v>
      </c>
      <c r="AQ161" s="41">
        <v>1</v>
      </c>
      <c r="AR161" s="42" t="s">
        <v>130</v>
      </c>
      <c r="AS161" s="42" t="s">
        <v>334</v>
      </c>
      <c r="AT161" s="42">
        <v>1</v>
      </c>
      <c r="AU161" s="42">
        <v>1</v>
      </c>
      <c r="AV161" s="42">
        <v>1</v>
      </c>
      <c r="AW161" s="42">
        <v>1</v>
      </c>
      <c r="AX161" s="43">
        <v>0</v>
      </c>
      <c r="AY161" s="43">
        <v>0</v>
      </c>
      <c r="AZ161" s="43">
        <v>0</v>
      </c>
      <c r="BA161" s="43">
        <v>0</v>
      </c>
      <c r="BB161" s="43">
        <v>0</v>
      </c>
      <c r="BC161" s="43">
        <v>27087500</v>
      </c>
      <c r="BD161" s="43">
        <v>0</v>
      </c>
      <c r="BE161" s="43">
        <v>0</v>
      </c>
      <c r="BF161" s="43">
        <v>0</v>
      </c>
      <c r="BG161" s="43">
        <v>0</v>
      </c>
      <c r="BH161" s="43">
        <v>0</v>
      </c>
      <c r="BI161" s="43">
        <v>0</v>
      </c>
      <c r="BJ161" s="43">
        <v>0</v>
      </c>
      <c r="BK161" s="43">
        <v>0</v>
      </c>
      <c r="BL161" s="43">
        <v>0</v>
      </c>
      <c r="BM161" s="43">
        <v>0</v>
      </c>
      <c r="BN161" s="44">
        <v>27087500</v>
      </c>
      <c r="BO161" s="43">
        <v>0</v>
      </c>
      <c r="BP161" s="43">
        <v>0</v>
      </c>
      <c r="BQ161" s="43">
        <v>0</v>
      </c>
      <c r="BR161" s="43">
        <v>0</v>
      </c>
      <c r="BS161" s="43">
        <v>27809111</v>
      </c>
      <c r="BT161" s="43">
        <v>0</v>
      </c>
      <c r="BU161" s="43">
        <v>0</v>
      </c>
      <c r="BV161" s="43">
        <v>0</v>
      </c>
      <c r="BW161" s="43">
        <v>0</v>
      </c>
      <c r="BX161" s="43">
        <v>0</v>
      </c>
      <c r="BY161" s="43">
        <v>0</v>
      </c>
      <c r="BZ161" s="43">
        <v>0</v>
      </c>
      <c r="CA161" s="43">
        <v>0</v>
      </c>
      <c r="CB161" s="43">
        <v>0</v>
      </c>
      <c r="CC161" s="43">
        <v>0</v>
      </c>
      <c r="CD161" s="44">
        <v>27809111</v>
      </c>
      <c r="CE161" s="43">
        <v>0</v>
      </c>
      <c r="CF161" s="43">
        <v>0</v>
      </c>
      <c r="CG161" s="43">
        <v>0</v>
      </c>
      <c r="CH161" s="43">
        <v>0</v>
      </c>
      <c r="CI161" s="43">
        <v>29105738.609485999</v>
      </c>
      <c r="CJ161" s="43">
        <v>0</v>
      </c>
      <c r="CK161" s="43">
        <v>0</v>
      </c>
      <c r="CL161" s="43">
        <v>0</v>
      </c>
      <c r="CM161" s="43">
        <v>0</v>
      </c>
      <c r="CN161" s="43">
        <v>0</v>
      </c>
      <c r="CO161" s="43">
        <v>0</v>
      </c>
      <c r="CP161" s="43">
        <v>0</v>
      </c>
      <c r="CQ161" s="43">
        <v>0</v>
      </c>
      <c r="CR161" s="43">
        <v>0</v>
      </c>
      <c r="CS161" s="43">
        <v>0</v>
      </c>
      <c r="CT161" s="44">
        <v>29105738.609485999</v>
      </c>
      <c r="CU161" s="43">
        <v>0</v>
      </c>
      <c r="CV161" s="43">
        <v>0</v>
      </c>
      <c r="CW161" s="43">
        <v>0</v>
      </c>
      <c r="CX161" s="43">
        <v>0</v>
      </c>
      <c r="CY161" s="43">
        <v>30328645.322902162</v>
      </c>
      <c r="CZ161" s="43">
        <v>0</v>
      </c>
      <c r="DA161" s="43">
        <v>0</v>
      </c>
      <c r="DB161" s="43">
        <v>0</v>
      </c>
      <c r="DC161" s="43">
        <v>0</v>
      </c>
      <c r="DD161" s="43">
        <v>0</v>
      </c>
      <c r="DE161" s="43">
        <v>0</v>
      </c>
      <c r="DF161" s="43">
        <v>0</v>
      </c>
      <c r="DG161" s="43">
        <v>0</v>
      </c>
      <c r="DH161" s="43">
        <v>0</v>
      </c>
      <c r="DI161" s="43">
        <v>0</v>
      </c>
      <c r="DJ161" s="44">
        <v>30328645.322902162</v>
      </c>
      <c r="DK161" s="45">
        <f t="shared" si="4"/>
        <v>114330994.93238816</v>
      </c>
    </row>
    <row r="162" spans="1:115" s="2" customFormat="1" ht="105" x14ac:dyDescent="0.25">
      <c r="A162" s="1"/>
      <c r="B162" s="40" t="s">
        <v>334</v>
      </c>
      <c r="C162" s="41" t="s">
        <v>1445</v>
      </c>
      <c r="D162" s="30" t="s">
        <v>1448</v>
      </c>
      <c r="E162" s="30" t="s">
        <v>335</v>
      </c>
      <c r="F162" s="30" t="s">
        <v>1439</v>
      </c>
      <c r="G162" s="30" t="s">
        <v>2319</v>
      </c>
      <c r="H162" s="41" t="s">
        <v>442</v>
      </c>
      <c r="I162" s="41">
        <v>80</v>
      </c>
      <c r="J162" s="41" t="s">
        <v>1336</v>
      </c>
      <c r="K162" s="41">
        <v>2019</v>
      </c>
      <c r="L162" s="41">
        <v>85</v>
      </c>
      <c r="M162" s="42">
        <v>80</v>
      </c>
      <c r="N162" s="42">
        <v>85</v>
      </c>
      <c r="O162" s="42">
        <v>85</v>
      </c>
      <c r="P162" s="42">
        <v>85</v>
      </c>
      <c r="Q162" s="42" t="s">
        <v>132</v>
      </c>
      <c r="R162" s="41" t="s">
        <v>100</v>
      </c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 t="s">
        <v>335</v>
      </c>
      <c r="AI162" s="52" t="s">
        <v>1460</v>
      </c>
      <c r="AJ162" s="40">
        <v>1905</v>
      </c>
      <c r="AK162" s="17" t="s">
        <v>1650</v>
      </c>
      <c r="AL162" s="17" t="s">
        <v>443</v>
      </c>
      <c r="AM162" s="42"/>
      <c r="AN162" s="42"/>
      <c r="AO162" s="42"/>
      <c r="AP162" s="41" t="s">
        <v>1298</v>
      </c>
      <c r="AQ162" s="41">
        <v>6</v>
      </c>
      <c r="AR162" s="42" t="s">
        <v>132</v>
      </c>
      <c r="AS162" s="42" t="s">
        <v>334</v>
      </c>
      <c r="AT162" s="42">
        <v>0</v>
      </c>
      <c r="AU162" s="42">
        <v>2</v>
      </c>
      <c r="AV162" s="42">
        <v>2</v>
      </c>
      <c r="AW162" s="42">
        <v>2</v>
      </c>
      <c r="AX162" s="43">
        <v>0</v>
      </c>
      <c r="AY162" s="43">
        <v>0</v>
      </c>
      <c r="AZ162" s="43">
        <v>0</v>
      </c>
      <c r="BA162" s="43">
        <v>11348815</v>
      </c>
      <c r="BB162" s="43">
        <v>0</v>
      </c>
      <c r="BC162" s="43">
        <v>81822614</v>
      </c>
      <c r="BD162" s="43">
        <v>0</v>
      </c>
      <c r="BE162" s="43">
        <v>0</v>
      </c>
      <c r="BF162" s="43">
        <v>0</v>
      </c>
      <c r="BG162" s="43">
        <v>0</v>
      </c>
      <c r="BH162" s="43">
        <v>0</v>
      </c>
      <c r="BI162" s="43">
        <v>0</v>
      </c>
      <c r="BJ162" s="43">
        <v>0</v>
      </c>
      <c r="BK162" s="43">
        <v>0</v>
      </c>
      <c r="BL162" s="43">
        <v>0</v>
      </c>
      <c r="BM162" s="43">
        <v>0</v>
      </c>
      <c r="BN162" s="44">
        <v>93171429</v>
      </c>
      <c r="BO162" s="43">
        <v>0</v>
      </c>
      <c r="BP162" s="43">
        <v>0</v>
      </c>
      <c r="BQ162" s="43">
        <v>0</v>
      </c>
      <c r="BR162" s="43">
        <v>11651147.431600001</v>
      </c>
      <c r="BS162" s="43">
        <v>84002368.436959997</v>
      </c>
      <c r="BT162" s="43">
        <v>0</v>
      </c>
      <c r="BU162" s="43">
        <v>0</v>
      </c>
      <c r="BV162" s="43">
        <v>0</v>
      </c>
      <c r="BW162" s="43">
        <v>0</v>
      </c>
      <c r="BX162" s="43">
        <v>0</v>
      </c>
      <c r="BY162" s="43">
        <v>0</v>
      </c>
      <c r="BZ162" s="43">
        <v>0</v>
      </c>
      <c r="CA162" s="43">
        <v>0</v>
      </c>
      <c r="CB162" s="43">
        <v>0</v>
      </c>
      <c r="CC162" s="43">
        <v>0</v>
      </c>
      <c r="CD162" s="44">
        <v>95653515.868560001</v>
      </c>
      <c r="CE162" s="43">
        <v>0</v>
      </c>
      <c r="CF162" s="43">
        <v>0</v>
      </c>
      <c r="CG162" s="43">
        <v>0</v>
      </c>
      <c r="CH162" s="43">
        <v>12194393.831745783</v>
      </c>
      <c r="CI162" s="43">
        <v>87919062.867701694</v>
      </c>
      <c r="CJ162" s="43">
        <v>0</v>
      </c>
      <c r="CK162" s="43">
        <v>0</v>
      </c>
      <c r="CL162" s="43">
        <v>0</v>
      </c>
      <c r="CM162" s="43">
        <v>0</v>
      </c>
      <c r="CN162" s="43">
        <v>0</v>
      </c>
      <c r="CO162" s="43">
        <v>0</v>
      </c>
      <c r="CP162" s="43">
        <v>0</v>
      </c>
      <c r="CQ162" s="43">
        <v>0</v>
      </c>
      <c r="CR162" s="43">
        <v>0</v>
      </c>
      <c r="CS162" s="43">
        <v>0</v>
      </c>
      <c r="CT162" s="44">
        <v>100113456.69944748</v>
      </c>
      <c r="CU162" s="43">
        <v>0</v>
      </c>
      <c r="CV162" s="43">
        <v>0</v>
      </c>
      <c r="CW162" s="43">
        <v>0</v>
      </c>
      <c r="CX162" s="43">
        <v>12706753.482980413</v>
      </c>
      <c r="CY162" s="43">
        <v>91613070.213151053</v>
      </c>
      <c r="CZ162" s="43">
        <v>0</v>
      </c>
      <c r="DA162" s="43">
        <v>0</v>
      </c>
      <c r="DB162" s="43">
        <v>0</v>
      </c>
      <c r="DC162" s="43">
        <v>0</v>
      </c>
      <c r="DD162" s="43">
        <v>0</v>
      </c>
      <c r="DE162" s="43">
        <v>0</v>
      </c>
      <c r="DF162" s="43">
        <v>0</v>
      </c>
      <c r="DG162" s="43">
        <v>0</v>
      </c>
      <c r="DH162" s="43">
        <v>0</v>
      </c>
      <c r="DI162" s="43">
        <v>0</v>
      </c>
      <c r="DJ162" s="44">
        <v>104319823.69613147</v>
      </c>
      <c r="DK162" s="45">
        <f t="shared" si="4"/>
        <v>393258225.26413894</v>
      </c>
    </row>
    <row r="163" spans="1:115" s="2" customFormat="1" ht="105" x14ac:dyDescent="0.25">
      <c r="A163" s="1"/>
      <c r="B163" s="40" t="s">
        <v>334</v>
      </c>
      <c r="C163" s="41" t="s">
        <v>1445</v>
      </c>
      <c r="D163" s="30" t="s">
        <v>1448</v>
      </c>
      <c r="E163" s="30" t="s">
        <v>335</v>
      </c>
      <c r="F163" s="30" t="s">
        <v>1439</v>
      </c>
      <c r="G163" s="30" t="s">
        <v>2319</v>
      </c>
      <c r="H163" s="41" t="s">
        <v>442</v>
      </c>
      <c r="I163" s="41">
        <v>80</v>
      </c>
      <c r="J163" s="41" t="s">
        <v>1336</v>
      </c>
      <c r="K163" s="41">
        <v>2019</v>
      </c>
      <c r="L163" s="41">
        <v>85</v>
      </c>
      <c r="M163" s="42">
        <v>80</v>
      </c>
      <c r="N163" s="42">
        <v>85</v>
      </c>
      <c r="O163" s="42">
        <v>85</v>
      </c>
      <c r="P163" s="42">
        <v>85</v>
      </c>
      <c r="Q163" s="42" t="s">
        <v>132</v>
      </c>
      <c r="R163" s="41" t="s">
        <v>100</v>
      </c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 t="s">
        <v>335</v>
      </c>
      <c r="AI163" s="52" t="s">
        <v>1460</v>
      </c>
      <c r="AJ163" s="40">
        <v>1905</v>
      </c>
      <c r="AK163" s="17" t="s">
        <v>1652</v>
      </c>
      <c r="AL163" s="17" t="s">
        <v>444</v>
      </c>
      <c r="AM163" s="42"/>
      <c r="AN163" s="42"/>
      <c r="AO163" s="42"/>
      <c r="AP163" s="41">
        <v>4</v>
      </c>
      <c r="AQ163" s="41">
        <v>16</v>
      </c>
      <c r="AR163" s="42" t="s">
        <v>132</v>
      </c>
      <c r="AS163" s="42" t="s">
        <v>334</v>
      </c>
      <c r="AT163" s="42">
        <v>4</v>
      </c>
      <c r="AU163" s="42">
        <v>4</v>
      </c>
      <c r="AV163" s="42">
        <v>4</v>
      </c>
      <c r="AW163" s="42">
        <v>4</v>
      </c>
      <c r="AX163" s="43">
        <v>0</v>
      </c>
      <c r="AY163" s="43">
        <v>0</v>
      </c>
      <c r="AZ163" s="43">
        <v>0</v>
      </c>
      <c r="BA163" s="43">
        <v>11348815</v>
      </c>
      <c r="BB163" s="43">
        <v>0</v>
      </c>
      <c r="BC163" s="43">
        <v>81822614</v>
      </c>
      <c r="BD163" s="43">
        <v>0</v>
      </c>
      <c r="BE163" s="43">
        <v>0</v>
      </c>
      <c r="BF163" s="43">
        <v>0</v>
      </c>
      <c r="BG163" s="43">
        <v>0</v>
      </c>
      <c r="BH163" s="43">
        <v>0</v>
      </c>
      <c r="BI163" s="43">
        <v>0</v>
      </c>
      <c r="BJ163" s="43">
        <v>0</v>
      </c>
      <c r="BK163" s="43">
        <v>0</v>
      </c>
      <c r="BL163" s="43">
        <v>0</v>
      </c>
      <c r="BM163" s="43">
        <v>0</v>
      </c>
      <c r="BN163" s="44">
        <v>93171429</v>
      </c>
      <c r="BO163" s="43">
        <v>0</v>
      </c>
      <c r="BP163" s="43">
        <v>0</v>
      </c>
      <c r="BQ163" s="43">
        <v>0</v>
      </c>
      <c r="BR163" s="43">
        <v>11651147.431600001</v>
      </c>
      <c r="BS163" s="43">
        <v>84002368.436959997</v>
      </c>
      <c r="BT163" s="43">
        <v>0</v>
      </c>
      <c r="BU163" s="43">
        <v>0</v>
      </c>
      <c r="BV163" s="43">
        <v>0</v>
      </c>
      <c r="BW163" s="43">
        <v>0</v>
      </c>
      <c r="BX163" s="43">
        <v>0</v>
      </c>
      <c r="BY163" s="43">
        <v>0</v>
      </c>
      <c r="BZ163" s="43">
        <v>0</v>
      </c>
      <c r="CA163" s="43">
        <v>0</v>
      </c>
      <c r="CB163" s="43">
        <v>0</v>
      </c>
      <c r="CC163" s="43">
        <v>0</v>
      </c>
      <c r="CD163" s="44">
        <v>95653515.868560001</v>
      </c>
      <c r="CE163" s="43">
        <v>0</v>
      </c>
      <c r="CF163" s="43">
        <v>0</v>
      </c>
      <c r="CG163" s="43">
        <v>0</v>
      </c>
      <c r="CH163" s="43">
        <v>12194393.831745783</v>
      </c>
      <c r="CI163" s="43">
        <v>87919062.867701694</v>
      </c>
      <c r="CJ163" s="43">
        <v>0</v>
      </c>
      <c r="CK163" s="43">
        <v>0</v>
      </c>
      <c r="CL163" s="43">
        <v>0</v>
      </c>
      <c r="CM163" s="43">
        <v>0</v>
      </c>
      <c r="CN163" s="43">
        <v>0</v>
      </c>
      <c r="CO163" s="43">
        <v>0</v>
      </c>
      <c r="CP163" s="43">
        <v>0</v>
      </c>
      <c r="CQ163" s="43">
        <v>0</v>
      </c>
      <c r="CR163" s="43">
        <v>0</v>
      </c>
      <c r="CS163" s="43">
        <v>0</v>
      </c>
      <c r="CT163" s="44">
        <v>100113456.69944748</v>
      </c>
      <c r="CU163" s="43">
        <v>0</v>
      </c>
      <c r="CV163" s="43">
        <v>0</v>
      </c>
      <c r="CW163" s="43">
        <v>0</v>
      </c>
      <c r="CX163" s="43">
        <v>12706753.482980413</v>
      </c>
      <c r="CY163" s="43">
        <v>91613070.213151053</v>
      </c>
      <c r="CZ163" s="43">
        <v>0</v>
      </c>
      <c r="DA163" s="43">
        <v>0</v>
      </c>
      <c r="DB163" s="43">
        <v>0</v>
      </c>
      <c r="DC163" s="43">
        <v>0</v>
      </c>
      <c r="DD163" s="43">
        <v>0</v>
      </c>
      <c r="DE163" s="43">
        <v>0</v>
      </c>
      <c r="DF163" s="43">
        <v>0</v>
      </c>
      <c r="DG163" s="43">
        <v>0</v>
      </c>
      <c r="DH163" s="43">
        <v>0</v>
      </c>
      <c r="DI163" s="43">
        <v>0</v>
      </c>
      <c r="DJ163" s="44">
        <v>104319823.69613147</v>
      </c>
      <c r="DK163" s="45">
        <f t="shared" si="4"/>
        <v>393258225.26413894</v>
      </c>
    </row>
    <row r="164" spans="1:115" s="2" customFormat="1" ht="105" x14ac:dyDescent="0.25">
      <c r="A164" s="1"/>
      <c r="B164" s="40" t="s">
        <v>334</v>
      </c>
      <c r="C164" s="41" t="s">
        <v>1445</v>
      </c>
      <c r="D164" s="30" t="s">
        <v>1448</v>
      </c>
      <c r="E164" s="30" t="s">
        <v>335</v>
      </c>
      <c r="F164" s="30" t="s">
        <v>1439</v>
      </c>
      <c r="G164" s="30" t="s">
        <v>2319</v>
      </c>
      <c r="H164" s="41" t="s">
        <v>442</v>
      </c>
      <c r="I164" s="41">
        <v>80</v>
      </c>
      <c r="J164" s="41" t="s">
        <v>1336</v>
      </c>
      <c r="K164" s="41">
        <v>2019</v>
      </c>
      <c r="L164" s="41">
        <v>85</v>
      </c>
      <c r="M164" s="42">
        <v>80</v>
      </c>
      <c r="N164" s="42">
        <v>85</v>
      </c>
      <c r="O164" s="42">
        <v>85</v>
      </c>
      <c r="P164" s="42">
        <v>85</v>
      </c>
      <c r="Q164" s="42" t="s">
        <v>132</v>
      </c>
      <c r="R164" s="41" t="s">
        <v>100</v>
      </c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 t="s">
        <v>335</v>
      </c>
      <c r="AI164" s="52" t="s">
        <v>1460</v>
      </c>
      <c r="AJ164" s="40">
        <v>1905</v>
      </c>
      <c r="AK164" s="17" t="s">
        <v>1653</v>
      </c>
      <c r="AL164" s="17" t="s">
        <v>445</v>
      </c>
      <c r="AM164" s="42"/>
      <c r="AN164" s="42"/>
      <c r="AO164" s="42"/>
      <c r="AP164" s="41">
        <v>1</v>
      </c>
      <c r="AQ164" s="41">
        <v>4</v>
      </c>
      <c r="AR164" s="42" t="s">
        <v>132</v>
      </c>
      <c r="AS164" s="42" t="s">
        <v>334</v>
      </c>
      <c r="AT164" s="42">
        <v>1</v>
      </c>
      <c r="AU164" s="42">
        <v>1</v>
      </c>
      <c r="AV164" s="42">
        <v>1</v>
      </c>
      <c r="AW164" s="42">
        <v>1</v>
      </c>
      <c r="AX164" s="43">
        <v>0</v>
      </c>
      <c r="AY164" s="43">
        <v>0</v>
      </c>
      <c r="AZ164" s="43">
        <v>0</v>
      </c>
      <c r="BA164" s="43">
        <v>11348815</v>
      </c>
      <c r="BB164" s="43">
        <v>0</v>
      </c>
      <c r="BC164" s="43">
        <v>81822614</v>
      </c>
      <c r="BD164" s="43">
        <v>0</v>
      </c>
      <c r="BE164" s="43">
        <v>0</v>
      </c>
      <c r="BF164" s="43">
        <v>0</v>
      </c>
      <c r="BG164" s="43">
        <v>0</v>
      </c>
      <c r="BH164" s="43">
        <v>0</v>
      </c>
      <c r="BI164" s="43">
        <v>0</v>
      </c>
      <c r="BJ164" s="43">
        <v>0</v>
      </c>
      <c r="BK164" s="43">
        <v>0</v>
      </c>
      <c r="BL164" s="43">
        <v>0</v>
      </c>
      <c r="BM164" s="43">
        <v>0</v>
      </c>
      <c r="BN164" s="44">
        <v>93171429</v>
      </c>
      <c r="BO164" s="43">
        <v>0</v>
      </c>
      <c r="BP164" s="43">
        <v>0</v>
      </c>
      <c r="BQ164" s="43">
        <v>0</v>
      </c>
      <c r="BR164" s="43">
        <v>11651147.431600001</v>
      </c>
      <c r="BS164" s="43">
        <v>84002368.436959997</v>
      </c>
      <c r="BT164" s="43">
        <v>0</v>
      </c>
      <c r="BU164" s="43">
        <v>0</v>
      </c>
      <c r="BV164" s="43">
        <v>0</v>
      </c>
      <c r="BW164" s="43">
        <v>0</v>
      </c>
      <c r="BX164" s="43">
        <v>0</v>
      </c>
      <c r="BY164" s="43">
        <v>0</v>
      </c>
      <c r="BZ164" s="43">
        <v>0</v>
      </c>
      <c r="CA164" s="43">
        <v>0</v>
      </c>
      <c r="CB164" s="43">
        <v>0</v>
      </c>
      <c r="CC164" s="43">
        <v>0</v>
      </c>
      <c r="CD164" s="44">
        <v>95653515.868560001</v>
      </c>
      <c r="CE164" s="43">
        <v>0</v>
      </c>
      <c r="CF164" s="43">
        <v>0</v>
      </c>
      <c r="CG164" s="43">
        <v>0</v>
      </c>
      <c r="CH164" s="43">
        <v>12194393.831745783</v>
      </c>
      <c r="CI164" s="43">
        <v>87919062.867701694</v>
      </c>
      <c r="CJ164" s="43">
        <v>0</v>
      </c>
      <c r="CK164" s="43">
        <v>0</v>
      </c>
      <c r="CL164" s="43">
        <v>0</v>
      </c>
      <c r="CM164" s="43">
        <v>0</v>
      </c>
      <c r="CN164" s="43">
        <v>0</v>
      </c>
      <c r="CO164" s="43">
        <v>0</v>
      </c>
      <c r="CP164" s="43">
        <v>0</v>
      </c>
      <c r="CQ164" s="43">
        <v>0</v>
      </c>
      <c r="CR164" s="43">
        <v>0</v>
      </c>
      <c r="CS164" s="43">
        <v>0</v>
      </c>
      <c r="CT164" s="44">
        <v>100113456.69944748</v>
      </c>
      <c r="CU164" s="43">
        <v>0</v>
      </c>
      <c r="CV164" s="43">
        <v>0</v>
      </c>
      <c r="CW164" s="43">
        <v>0</v>
      </c>
      <c r="CX164" s="43">
        <v>12706753.482980413</v>
      </c>
      <c r="CY164" s="43">
        <v>91613070.213151053</v>
      </c>
      <c r="CZ164" s="43">
        <v>0</v>
      </c>
      <c r="DA164" s="43">
        <v>0</v>
      </c>
      <c r="DB164" s="43">
        <v>0</v>
      </c>
      <c r="DC164" s="43">
        <v>0</v>
      </c>
      <c r="DD164" s="43">
        <v>0</v>
      </c>
      <c r="DE164" s="43">
        <v>0</v>
      </c>
      <c r="DF164" s="43">
        <v>0</v>
      </c>
      <c r="DG164" s="43">
        <v>0</v>
      </c>
      <c r="DH164" s="43">
        <v>0</v>
      </c>
      <c r="DI164" s="43">
        <v>0</v>
      </c>
      <c r="DJ164" s="44">
        <v>104319823.69613147</v>
      </c>
      <c r="DK164" s="45">
        <f t="shared" si="4"/>
        <v>393258225.26413894</v>
      </c>
    </row>
    <row r="165" spans="1:115" s="2" customFormat="1" ht="105" x14ac:dyDescent="0.25">
      <c r="A165" s="1"/>
      <c r="B165" s="40" t="s">
        <v>334</v>
      </c>
      <c r="C165" s="41" t="s">
        <v>1445</v>
      </c>
      <c r="D165" s="30" t="s">
        <v>1448</v>
      </c>
      <c r="E165" s="30" t="s">
        <v>335</v>
      </c>
      <c r="F165" s="30" t="s">
        <v>1439</v>
      </c>
      <c r="G165" s="30" t="s">
        <v>2319</v>
      </c>
      <c r="H165" s="41" t="s">
        <v>442</v>
      </c>
      <c r="I165" s="41">
        <v>80</v>
      </c>
      <c r="J165" s="41" t="s">
        <v>1336</v>
      </c>
      <c r="K165" s="41">
        <v>2019</v>
      </c>
      <c r="L165" s="41">
        <v>85</v>
      </c>
      <c r="M165" s="42">
        <v>80</v>
      </c>
      <c r="N165" s="42">
        <v>85</v>
      </c>
      <c r="O165" s="42">
        <v>85</v>
      </c>
      <c r="P165" s="42">
        <v>85</v>
      </c>
      <c r="Q165" s="42" t="s">
        <v>132</v>
      </c>
      <c r="R165" s="41" t="s">
        <v>100</v>
      </c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 t="s">
        <v>335</v>
      </c>
      <c r="AI165" s="52" t="s">
        <v>1460</v>
      </c>
      <c r="AJ165" s="40">
        <v>1905</v>
      </c>
      <c r="AK165" s="17" t="s">
        <v>1654</v>
      </c>
      <c r="AL165" s="17" t="s">
        <v>446</v>
      </c>
      <c r="AM165" s="42"/>
      <c r="AN165" s="42"/>
      <c r="AO165" s="42"/>
      <c r="AP165" s="41">
        <v>1</v>
      </c>
      <c r="AQ165" s="41">
        <v>7</v>
      </c>
      <c r="AR165" s="42" t="s">
        <v>132</v>
      </c>
      <c r="AS165" s="42" t="s">
        <v>334</v>
      </c>
      <c r="AT165" s="42">
        <v>1</v>
      </c>
      <c r="AU165" s="42">
        <v>2</v>
      </c>
      <c r="AV165" s="42">
        <v>2</v>
      </c>
      <c r="AW165" s="42">
        <v>2</v>
      </c>
      <c r="AX165" s="43">
        <v>0</v>
      </c>
      <c r="AY165" s="43">
        <v>0</v>
      </c>
      <c r="AZ165" s="43">
        <v>0</v>
      </c>
      <c r="BA165" s="43">
        <v>11348815</v>
      </c>
      <c r="BB165" s="43">
        <v>0</v>
      </c>
      <c r="BC165" s="43">
        <v>81822614</v>
      </c>
      <c r="BD165" s="43">
        <v>0</v>
      </c>
      <c r="BE165" s="43">
        <v>0</v>
      </c>
      <c r="BF165" s="43">
        <v>0</v>
      </c>
      <c r="BG165" s="43">
        <v>0</v>
      </c>
      <c r="BH165" s="43">
        <v>0</v>
      </c>
      <c r="BI165" s="43">
        <v>0</v>
      </c>
      <c r="BJ165" s="43">
        <v>0</v>
      </c>
      <c r="BK165" s="43">
        <v>0</v>
      </c>
      <c r="BL165" s="43">
        <v>0</v>
      </c>
      <c r="BM165" s="43">
        <v>0</v>
      </c>
      <c r="BN165" s="44">
        <v>93171429</v>
      </c>
      <c r="BO165" s="43">
        <v>0</v>
      </c>
      <c r="BP165" s="43">
        <v>0</v>
      </c>
      <c r="BQ165" s="43">
        <v>0</v>
      </c>
      <c r="BR165" s="43">
        <v>11651147.431600001</v>
      </c>
      <c r="BS165" s="43">
        <v>84002368.436959997</v>
      </c>
      <c r="BT165" s="43">
        <v>0</v>
      </c>
      <c r="BU165" s="43">
        <v>0</v>
      </c>
      <c r="BV165" s="43">
        <v>0</v>
      </c>
      <c r="BW165" s="43">
        <v>0</v>
      </c>
      <c r="BX165" s="43">
        <v>0</v>
      </c>
      <c r="BY165" s="43">
        <v>0</v>
      </c>
      <c r="BZ165" s="43">
        <v>0</v>
      </c>
      <c r="CA165" s="43">
        <v>0</v>
      </c>
      <c r="CB165" s="43">
        <v>0</v>
      </c>
      <c r="CC165" s="43">
        <v>0</v>
      </c>
      <c r="CD165" s="44">
        <v>95653515.868560001</v>
      </c>
      <c r="CE165" s="43">
        <v>0</v>
      </c>
      <c r="CF165" s="43">
        <v>0</v>
      </c>
      <c r="CG165" s="43">
        <v>0</v>
      </c>
      <c r="CH165" s="43">
        <v>12194393.831745783</v>
      </c>
      <c r="CI165" s="43">
        <v>87919062.867701694</v>
      </c>
      <c r="CJ165" s="43">
        <v>0</v>
      </c>
      <c r="CK165" s="43">
        <v>0</v>
      </c>
      <c r="CL165" s="43">
        <v>0</v>
      </c>
      <c r="CM165" s="43">
        <v>0</v>
      </c>
      <c r="CN165" s="43">
        <v>0</v>
      </c>
      <c r="CO165" s="43">
        <v>0</v>
      </c>
      <c r="CP165" s="43">
        <v>0</v>
      </c>
      <c r="CQ165" s="43">
        <v>0</v>
      </c>
      <c r="CR165" s="43">
        <v>0</v>
      </c>
      <c r="CS165" s="43">
        <v>0</v>
      </c>
      <c r="CT165" s="44">
        <v>100113456.69944748</v>
      </c>
      <c r="CU165" s="43">
        <v>0</v>
      </c>
      <c r="CV165" s="43">
        <v>0</v>
      </c>
      <c r="CW165" s="43">
        <v>0</v>
      </c>
      <c r="CX165" s="43">
        <v>12706753.482980413</v>
      </c>
      <c r="CY165" s="43">
        <v>91613070.213151053</v>
      </c>
      <c r="CZ165" s="43">
        <v>0</v>
      </c>
      <c r="DA165" s="43">
        <v>0</v>
      </c>
      <c r="DB165" s="43">
        <v>0</v>
      </c>
      <c r="DC165" s="43">
        <v>0</v>
      </c>
      <c r="DD165" s="43">
        <v>0</v>
      </c>
      <c r="DE165" s="43">
        <v>0</v>
      </c>
      <c r="DF165" s="43">
        <v>0</v>
      </c>
      <c r="DG165" s="43">
        <v>0</v>
      </c>
      <c r="DH165" s="43">
        <v>0</v>
      </c>
      <c r="DI165" s="43">
        <v>0</v>
      </c>
      <c r="DJ165" s="44">
        <v>104319823.69613147</v>
      </c>
      <c r="DK165" s="45">
        <f t="shared" si="4"/>
        <v>393258225.26413894</v>
      </c>
    </row>
    <row r="166" spans="1:115" s="2" customFormat="1" ht="105" x14ac:dyDescent="0.25">
      <c r="A166" s="1"/>
      <c r="B166" s="40" t="s">
        <v>334</v>
      </c>
      <c r="C166" s="41" t="s">
        <v>1445</v>
      </c>
      <c r="D166" s="30" t="s">
        <v>1448</v>
      </c>
      <c r="E166" s="30" t="s">
        <v>335</v>
      </c>
      <c r="F166" s="30" t="s">
        <v>1439</v>
      </c>
      <c r="G166" s="30" t="s">
        <v>2319</v>
      </c>
      <c r="H166" s="41" t="s">
        <v>442</v>
      </c>
      <c r="I166" s="41">
        <v>80</v>
      </c>
      <c r="J166" s="41" t="s">
        <v>1336</v>
      </c>
      <c r="K166" s="41">
        <v>2019</v>
      </c>
      <c r="L166" s="41">
        <v>85</v>
      </c>
      <c r="M166" s="42">
        <v>80</v>
      </c>
      <c r="N166" s="42">
        <v>85</v>
      </c>
      <c r="O166" s="42">
        <v>85</v>
      </c>
      <c r="P166" s="42">
        <v>85</v>
      </c>
      <c r="Q166" s="42" t="s">
        <v>132</v>
      </c>
      <c r="R166" s="41" t="s">
        <v>100</v>
      </c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 t="s">
        <v>335</v>
      </c>
      <c r="AI166" s="52" t="s">
        <v>1460</v>
      </c>
      <c r="AJ166" s="40">
        <v>1905</v>
      </c>
      <c r="AK166" s="17" t="s">
        <v>1655</v>
      </c>
      <c r="AL166" s="17" t="s">
        <v>447</v>
      </c>
      <c r="AM166" s="42"/>
      <c r="AN166" s="42"/>
      <c r="AO166" s="42"/>
      <c r="AP166" s="41" t="s">
        <v>1298</v>
      </c>
      <c r="AQ166" s="41">
        <v>7</v>
      </c>
      <c r="AR166" s="42" t="s">
        <v>132</v>
      </c>
      <c r="AS166" s="42" t="s">
        <v>334</v>
      </c>
      <c r="AT166" s="42">
        <v>1</v>
      </c>
      <c r="AU166" s="42">
        <v>2</v>
      </c>
      <c r="AV166" s="42">
        <v>2</v>
      </c>
      <c r="AW166" s="42">
        <v>2</v>
      </c>
      <c r="AX166" s="43">
        <v>0</v>
      </c>
      <c r="AY166" s="43">
        <v>0</v>
      </c>
      <c r="AZ166" s="43">
        <v>0</v>
      </c>
      <c r="BA166" s="43">
        <v>11348815</v>
      </c>
      <c r="BB166" s="43">
        <v>0</v>
      </c>
      <c r="BC166" s="43">
        <v>81822614</v>
      </c>
      <c r="BD166" s="43">
        <v>0</v>
      </c>
      <c r="BE166" s="43">
        <v>0</v>
      </c>
      <c r="BF166" s="43">
        <v>0</v>
      </c>
      <c r="BG166" s="43">
        <v>0</v>
      </c>
      <c r="BH166" s="43">
        <v>0</v>
      </c>
      <c r="BI166" s="43">
        <v>0</v>
      </c>
      <c r="BJ166" s="43">
        <v>0</v>
      </c>
      <c r="BK166" s="43">
        <v>0</v>
      </c>
      <c r="BL166" s="43">
        <v>0</v>
      </c>
      <c r="BM166" s="43">
        <v>0</v>
      </c>
      <c r="BN166" s="44">
        <v>93171429</v>
      </c>
      <c r="BO166" s="43">
        <v>0</v>
      </c>
      <c r="BP166" s="43">
        <v>0</v>
      </c>
      <c r="BQ166" s="43">
        <v>0</v>
      </c>
      <c r="BR166" s="43">
        <v>11651147.431600001</v>
      </c>
      <c r="BS166" s="43">
        <v>84002368.436959997</v>
      </c>
      <c r="BT166" s="43">
        <v>0</v>
      </c>
      <c r="BU166" s="43">
        <v>0</v>
      </c>
      <c r="BV166" s="43">
        <v>0</v>
      </c>
      <c r="BW166" s="43">
        <v>0</v>
      </c>
      <c r="BX166" s="43">
        <v>0</v>
      </c>
      <c r="BY166" s="43">
        <v>0</v>
      </c>
      <c r="BZ166" s="43">
        <v>0</v>
      </c>
      <c r="CA166" s="43">
        <v>0</v>
      </c>
      <c r="CB166" s="43">
        <v>0</v>
      </c>
      <c r="CC166" s="43">
        <v>0</v>
      </c>
      <c r="CD166" s="44">
        <v>95653515.868560001</v>
      </c>
      <c r="CE166" s="43">
        <v>0</v>
      </c>
      <c r="CF166" s="43">
        <v>0</v>
      </c>
      <c r="CG166" s="43">
        <v>0</v>
      </c>
      <c r="CH166" s="43">
        <v>12194393.831745783</v>
      </c>
      <c r="CI166" s="43">
        <v>87919062.867701694</v>
      </c>
      <c r="CJ166" s="43">
        <v>0</v>
      </c>
      <c r="CK166" s="43">
        <v>0</v>
      </c>
      <c r="CL166" s="43">
        <v>0</v>
      </c>
      <c r="CM166" s="43">
        <v>0</v>
      </c>
      <c r="CN166" s="43">
        <v>0</v>
      </c>
      <c r="CO166" s="43">
        <v>0</v>
      </c>
      <c r="CP166" s="43">
        <v>0</v>
      </c>
      <c r="CQ166" s="43">
        <v>0</v>
      </c>
      <c r="CR166" s="43">
        <v>0</v>
      </c>
      <c r="CS166" s="43">
        <v>0</v>
      </c>
      <c r="CT166" s="44">
        <v>100113456.69944748</v>
      </c>
      <c r="CU166" s="43">
        <v>0</v>
      </c>
      <c r="CV166" s="43">
        <v>0</v>
      </c>
      <c r="CW166" s="43">
        <v>0</v>
      </c>
      <c r="CX166" s="43">
        <v>12706753.482980413</v>
      </c>
      <c r="CY166" s="43">
        <v>91613070.213151053</v>
      </c>
      <c r="CZ166" s="43">
        <v>0</v>
      </c>
      <c r="DA166" s="43">
        <v>0</v>
      </c>
      <c r="DB166" s="43">
        <v>0</v>
      </c>
      <c r="DC166" s="43">
        <v>0</v>
      </c>
      <c r="DD166" s="43">
        <v>0</v>
      </c>
      <c r="DE166" s="43">
        <v>0</v>
      </c>
      <c r="DF166" s="43">
        <v>0</v>
      </c>
      <c r="DG166" s="43">
        <v>0</v>
      </c>
      <c r="DH166" s="43">
        <v>0</v>
      </c>
      <c r="DI166" s="43">
        <v>0</v>
      </c>
      <c r="DJ166" s="44">
        <v>104319823.69613147</v>
      </c>
      <c r="DK166" s="45">
        <f t="shared" si="4"/>
        <v>393258225.26413894</v>
      </c>
    </row>
    <row r="167" spans="1:115" s="2" customFormat="1" ht="105" x14ac:dyDescent="0.25">
      <c r="A167" s="1"/>
      <c r="B167" s="40" t="s">
        <v>334</v>
      </c>
      <c r="C167" s="41" t="s">
        <v>1445</v>
      </c>
      <c r="D167" s="30" t="s">
        <v>1448</v>
      </c>
      <c r="E167" s="30" t="s">
        <v>335</v>
      </c>
      <c r="F167" s="30" t="s">
        <v>1439</v>
      </c>
      <c r="G167" s="30" t="s">
        <v>2319</v>
      </c>
      <c r="H167" s="41" t="s">
        <v>442</v>
      </c>
      <c r="I167" s="41">
        <v>80</v>
      </c>
      <c r="J167" s="41" t="s">
        <v>1336</v>
      </c>
      <c r="K167" s="41">
        <v>2019</v>
      </c>
      <c r="L167" s="41">
        <v>85</v>
      </c>
      <c r="M167" s="42">
        <v>80</v>
      </c>
      <c r="N167" s="42">
        <v>85</v>
      </c>
      <c r="O167" s="42">
        <v>85</v>
      </c>
      <c r="P167" s="42">
        <v>85</v>
      </c>
      <c r="Q167" s="42" t="s">
        <v>132</v>
      </c>
      <c r="R167" s="41" t="s">
        <v>100</v>
      </c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 t="s">
        <v>335</v>
      </c>
      <c r="AI167" s="52" t="s">
        <v>1460</v>
      </c>
      <c r="AJ167" s="40">
        <v>1905</v>
      </c>
      <c r="AK167" s="17" t="s">
        <v>1656</v>
      </c>
      <c r="AL167" s="17" t="s">
        <v>448</v>
      </c>
      <c r="AM167" s="42"/>
      <c r="AN167" s="42"/>
      <c r="AO167" s="42"/>
      <c r="AP167" s="41">
        <v>12</v>
      </c>
      <c r="AQ167" s="41">
        <v>42</v>
      </c>
      <c r="AR167" s="42" t="s">
        <v>132</v>
      </c>
      <c r="AS167" s="42" t="s">
        <v>334</v>
      </c>
      <c r="AT167" s="42">
        <v>6</v>
      </c>
      <c r="AU167" s="42">
        <v>12</v>
      </c>
      <c r="AV167" s="42">
        <v>12</v>
      </c>
      <c r="AW167" s="42">
        <v>12</v>
      </c>
      <c r="AX167" s="43">
        <v>0</v>
      </c>
      <c r="AY167" s="43">
        <v>0</v>
      </c>
      <c r="AZ167" s="43">
        <v>0</v>
      </c>
      <c r="BA167" s="43">
        <v>11348815</v>
      </c>
      <c r="BB167" s="43">
        <v>0</v>
      </c>
      <c r="BC167" s="43">
        <v>81822614</v>
      </c>
      <c r="BD167" s="43">
        <v>0</v>
      </c>
      <c r="BE167" s="43">
        <v>0</v>
      </c>
      <c r="BF167" s="43">
        <v>0</v>
      </c>
      <c r="BG167" s="43">
        <v>0</v>
      </c>
      <c r="BH167" s="43">
        <v>0</v>
      </c>
      <c r="BI167" s="43">
        <v>0</v>
      </c>
      <c r="BJ167" s="43">
        <v>0</v>
      </c>
      <c r="BK167" s="43">
        <v>0</v>
      </c>
      <c r="BL167" s="43">
        <v>0</v>
      </c>
      <c r="BM167" s="43">
        <v>0</v>
      </c>
      <c r="BN167" s="44">
        <v>93171429</v>
      </c>
      <c r="BO167" s="43">
        <v>0</v>
      </c>
      <c r="BP167" s="43">
        <v>0</v>
      </c>
      <c r="BQ167" s="43">
        <v>0</v>
      </c>
      <c r="BR167" s="43">
        <v>11651147.431600001</v>
      </c>
      <c r="BS167" s="43">
        <v>84002368.436959997</v>
      </c>
      <c r="BT167" s="43">
        <v>0</v>
      </c>
      <c r="BU167" s="43">
        <v>0</v>
      </c>
      <c r="BV167" s="43">
        <v>0</v>
      </c>
      <c r="BW167" s="43">
        <v>0</v>
      </c>
      <c r="BX167" s="43">
        <v>0</v>
      </c>
      <c r="BY167" s="43">
        <v>0</v>
      </c>
      <c r="BZ167" s="43">
        <v>0</v>
      </c>
      <c r="CA167" s="43">
        <v>0</v>
      </c>
      <c r="CB167" s="43">
        <v>0</v>
      </c>
      <c r="CC167" s="43">
        <v>0</v>
      </c>
      <c r="CD167" s="44">
        <v>95653515.868560001</v>
      </c>
      <c r="CE167" s="43">
        <v>0</v>
      </c>
      <c r="CF167" s="43">
        <v>0</v>
      </c>
      <c r="CG167" s="43">
        <v>0</v>
      </c>
      <c r="CH167" s="43">
        <v>12194393.831745783</v>
      </c>
      <c r="CI167" s="43">
        <v>87919062.867701694</v>
      </c>
      <c r="CJ167" s="43">
        <v>0</v>
      </c>
      <c r="CK167" s="43">
        <v>0</v>
      </c>
      <c r="CL167" s="43">
        <v>0</v>
      </c>
      <c r="CM167" s="43">
        <v>0</v>
      </c>
      <c r="CN167" s="43">
        <v>0</v>
      </c>
      <c r="CO167" s="43">
        <v>0</v>
      </c>
      <c r="CP167" s="43">
        <v>0</v>
      </c>
      <c r="CQ167" s="43">
        <v>0</v>
      </c>
      <c r="CR167" s="43">
        <v>0</v>
      </c>
      <c r="CS167" s="43">
        <v>0</v>
      </c>
      <c r="CT167" s="44">
        <v>100113456.69944748</v>
      </c>
      <c r="CU167" s="43">
        <v>0</v>
      </c>
      <c r="CV167" s="43">
        <v>0</v>
      </c>
      <c r="CW167" s="43">
        <v>0</v>
      </c>
      <c r="CX167" s="43">
        <v>12706753.482980413</v>
      </c>
      <c r="CY167" s="43">
        <v>91613070.213151053</v>
      </c>
      <c r="CZ167" s="43">
        <v>0</v>
      </c>
      <c r="DA167" s="43">
        <v>0</v>
      </c>
      <c r="DB167" s="43">
        <v>0</v>
      </c>
      <c r="DC167" s="43">
        <v>0</v>
      </c>
      <c r="DD167" s="43">
        <v>0</v>
      </c>
      <c r="DE167" s="43">
        <v>0</v>
      </c>
      <c r="DF167" s="43">
        <v>0</v>
      </c>
      <c r="DG167" s="43">
        <v>0</v>
      </c>
      <c r="DH167" s="43">
        <v>0</v>
      </c>
      <c r="DI167" s="43">
        <v>0</v>
      </c>
      <c r="DJ167" s="44">
        <v>104319823.69613147</v>
      </c>
      <c r="DK167" s="45">
        <f t="shared" si="4"/>
        <v>393258225.26413894</v>
      </c>
    </row>
    <row r="168" spans="1:115" s="2" customFormat="1" ht="105" x14ac:dyDescent="0.25">
      <c r="A168" s="1"/>
      <c r="B168" s="40" t="s">
        <v>334</v>
      </c>
      <c r="C168" s="41" t="s">
        <v>1445</v>
      </c>
      <c r="D168" s="30" t="s">
        <v>1448</v>
      </c>
      <c r="E168" s="30" t="s">
        <v>335</v>
      </c>
      <c r="F168" s="30" t="s">
        <v>1439</v>
      </c>
      <c r="G168" s="30" t="s">
        <v>2319</v>
      </c>
      <c r="H168" s="41" t="s">
        <v>442</v>
      </c>
      <c r="I168" s="41">
        <v>80</v>
      </c>
      <c r="J168" s="41" t="s">
        <v>1336</v>
      </c>
      <c r="K168" s="41">
        <v>2019</v>
      </c>
      <c r="L168" s="41">
        <v>85</v>
      </c>
      <c r="M168" s="42">
        <v>80</v>
      </c>
      <c r="N168" s="42">
        <v>85</v>
      </c>
      <c r="O168" s="42">
        <v>85</v>
      </c>
      <c r="P168" s="42">
        <v>85</v>
      </c>
      <c r="Q168" s="42" t="s">
        <v>132</v>
      </c>
      <c r="R168" s="41" t="s">
        <v>100</v>
      </c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 t="s">
        <v>335</v>
      </c>
      <c r="AI168" s="52" t="s">
        <v>1460</v>
      </c>
      <c r="AJ168" s="40">
        <v>1905</v>
      </c>
      <c r="AK168" s="17" t="s">
        <v>1657</v>
      </c>
      <c r="AL168" s="17" t="s">
        <v>449</v>
      </c>
      <c r="AM168" s="42"/>
      <c r="AN168" s="42"/>
      <c r="AO168" s="42"/>
      <c r="AP168" s="41" t="s">
        <v>1298</v>
      </c>
      <c r="AQ168" s="41">
        <v>7</v>
      </c>
      <c r="AR168" s="42" t="s">
        <v>132</v>
      </c>
      <c r="AS168" s="42" t="s">
        <v>334</v>
      </c>
      <c r="AT168" s="42">
        <v>1</v>
      </c>
      <c r="AU168" s="42">
        <v>2</v>
      </c>
      <c r="AV168" s="42">
        <v>2</v>
      </c>
      <c r="AW168" s="42">
        <v>2</v>
      </c>
      <c r="AX168" s="43">
        <v>0</v>
      </c>
      <c r="AY168" s="43">
        <v>0</v>
      </c>
      <c r="AZ168" s="43">
        <v>0</v>
      </c>
      <c r="BA168" s="43">
        <v>11348815</v>
      </c>
      <c r="BB168" s="43">
        <v>0</v>
      </c>
      <c r="BC168" s="43">
        <v>81822614</v>
      </c>
      <c r="BD168" s="43">
        <v>0</v>
      </c>
      <c r="BE168" s="43">
        <v>0</v>
      </c>
      <c r="BF168" s="43">
        <v>0</v>
      </c>
      <c r="BG168" s="43">
        <v>0</v>
      </c>
      <c r="BH168" s="43">
        <v>0</v>
      </c>
      <c r="BI168" s="43">
        <v>0</v>
      </c>
      <c r="BJ168" s="43">
        <v>0</v>
      </c>
      <c r="BK168" s="43">
        <v>0</v>
      </c>
      <c r="BL168" s="43">
        <v>0</v>
      </c>
      <c r="BM168" s="43">
        <v>0</v>
      </c>
      <c r="BN168" s="44">
        <v>93171429</v>
      </c>
      <c r="BO168" s="43">
        <v>0</v>
      </c>
      <c r="BP168" s="43">
        <v>0</v>
      </c>
      <c r="BQ168" s="43">
        <v>0</v>
      </c>
      <c r="BR168" s="43">
        <v>11651147.431600001</v>
      </c>
      <c r="BS168" s="43">
        <v>84002368.436959997</v>
      </c>
      <c r="BT168" s="43">
        <v>0</v>
      </c>
      <c r="BU168" s="43">
        <v>0</v>
      </c>
      <c r="BV168" s="43">
        <v>0</v>
      </c>
      <c r="BW168" s="43">
        <v>0</v>
      </c>
      <c r="BX168" s="43">
        <v>0</v>
      </c>
      <c r="BY168" s="43">
        <v>0</v>
      </c>
      <c r="BZ168" s="43">
        <v>0</v>
      </c>
      <c r="CA168" s="43">
        <v>0</v>
      </c>
      <c r="CB168" s="43">
        <v>0</v>
      </c>
      <c r="CC168" s="43">
        <v>0</v>
      </c>
      <c r="CD168" s="44">
        <v>95653515.868560001</v>
      </c>
      <c r="CE168" s="43">
        <v>0</v>
      </c>
      <c r="CF168" s="43">
        <v>0</v>
      </c>
      <c r="CG168" s="43">
        <v>0</v>
      </c>
      <c r="CH168" s="43">
        <v>12194393.831745783</v>
      </c>
      <c r="CI168" s="43">
        <v>87919062.867701694</v>
      </c>
      <c r="CJ168" s="43">
        <v>0</v>
      </c>
      <c r="CK168" s="43">
        <v>0</v>
      </c>
      <c r="CL168" s="43">
        <v>0</v>
      </c>
      <c r="CM168" s="43">
        <v>0</v>
      </c>
      <c r="CN168" s="43">
        <v>0</v>
      </c>
      <c r="CO168" s="43">
        <v>0</v>
      </c>
      <c r="CP168" s="43">
        <v>0</v>
      </c>
      <c r="CQ168" s="43">
        <v>0</v>
      </c>
      <c r="CR168" s="43">
        <v>0</v>
      </c>
      <c r="CS168" s="43">
        <v>0</v>
      </c>
      <c r="CT168" s="44">
        <v>100113456.69944748</v>
      </c>
      <c r="CU168" s="43">
        <v>0</v>
      </c>
      <c r="CV168" s="43">
        <v>0</v>
      </c>
      <c r="CW168" s="43">
        <v>0</v>
      </c>
      <c r="CX168" s="43">
        <v>12706753.482980413</v>
      </c>
      <c r="CY168" s="43">
        <v>91613070.213151053</v>
      </c>
      <c r="CZ168" s="43">
        <v>0</v>
      </c>
      <c r="DA168" s="43">
        <v>0</v>
      </c>
      <c r="DB168" s="43">
        <v>0</v>
      </c>
      <c r="DC168" s="43">
        <v>0</v>
      </c>
      <c r="DD168" s="43">
        <v>0</v>
      </c>
      <c r="DE168" s="43">
        <v>0</v>
      </c>
      <c r="DF168" s="43">
        <v>0</v>
      </c>
      <c r="DG168" s="43">
        <v>0</v>
      </c>
      <c r="DH168" s="43">
        <v>0</v>
      </c>
      <c r="DI168" s="43">
        <v>0</v>
      </c>
      <c r="DJ168" s="44">
        <v>104319823.69613147</v>
      </c>
      <c r="DK168" s="45">
        <f t="shared" si="4"/>
        <v>393258225.26413894</v>
      </c>
    </row>
    <row r="169" spans="1:115" s="2" customFormat="1" ht="150" x14ac:dyDescent="0.25">
      <c r="A169" s="1"/>
      <c r="B169" s="40" t="s">
        <v>334</v>
      </c>
      <c r="C169" s="41" t="s">
        <v>1445</v>
      </c>
      <c r="D169" s="30" t="s">
        <v>1448</v>
      </c>
      <c r="E169" s="30" t="s">
        <v>450</v>
      </c>
      <c r="F169" s="30" t="s">
        <v>1439</v>
      </c>
      <c r="G169" s="30" t="s">
        <v>2307</v>
      </c>
      <c r="H169" s="41" t="s">
        <v>382</v>
      </c>
      <c r="I169" s="41">
        <v>0</v>
      </c>
      <c r="J169" s="41" t="s">
        <v>1337</v>
      </c>
      <c r="K169" s="41">
        <v>2019</v>
      </c>
      <c r="L169" s="41">
        <v>0</v>
      </c>
      <c r="M169" s="42">
        <v>0</v>
      </c>
      <c r="N169" s="42">
        <v>0</v>
      </c>
      <c r="O169" s="42">
        <v>0</v>
      </c>
      <c r="P169" s="42">
        <v>0</v>
      </c>
      <c r="Q169" s="42" t="s">
        <v>130</v>
      </c>
      <c r="R169" s="41" t="s">
        <v>99</v>
      </c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 t="s">
        <v>450</v>
      </c>
      <c r="AI169" s="52" t="s">
        <v>1462</v>
      </c>
      <c r="AJ169" s="40">
        <v>4103</v>
      </c>
      <c r="AK169" s="17" t="s">
        <v>1658</v>
      </c>
      <c r="AL169" s="17" t="s">
        <v>451</v>
      </c>
      <c r="AM169" s="42"/>
      <c r="AN169" s="42"/>
      <c r="AO169" s="42"/>
      <c r="AP169" s="41" t="s">
        <v>1298</v>
      </c>
      <c r="AQ169" s="41">
        <v>0.6</v>
      </c>
      <c r="AR169" s="42" t="s">
        <v>132</v>
      </c>
      <c r="AS169" s="42" t="s">
        <v>334</v>
      </c>
      <c r="AT169" s="42">
        <v>0.15</v>
      </c>
      <c r="AU169" s="42">
        <v>0.15</v>
      </c>
      <c r="AV169" s="42">
        <v>0.15</v>
      </c>
      <c r="AW169" s="42">
        <v>0.15</v>
      </c>
      <c r="AX169" s="43">
        <v>0</v>
      </c>
      <c r="AY169" s="43">
        <v>0</v>
      </c>
      <c r="AZ169" s="43">
        <v>0</v>
      </c>
      <c r="BA169" s="43">
        <v>0</v>
      </c>
      <c r="BB169" s="43">
        <v>0</v>
      </c>
      <c r="BC169" s="43">
        <v>0</v>
      </c>
      <c r="BD169" s="43">
        <v>0</v>
      </c>
      <c r="BE169" s="43">
        <v>0</v>
      </c>
      <c r="BF169" s="43">
        <v>0</v>
      </c>
      <c r="BG169" s="43">
        <v>0</v>
      </c>
      <c r="BH169" s="43">
        <v>0</v>
      </c>
      <c r="BI169" s="43">
        <v>0</v>
      </c>
      <c r="BJ169" s="43">
        <v>0</v>
      </c>
      <c r="BK169" s="43">
        <v>0</v>
      </c>
      <c r="BL169" s="43">
        <v>1</v>
      </c>
      <c r="BM169" s="43">
        <v>0</v>
      </c>
      <c r="BN169" s="44">
        <v>1</v>
      </c>
      <c r="BO169" s="43">
        <v>0</v>
      </c>
      <c r="BP169" s="43">
        <v>0</v>
      </c>
      <c r="BQ169" s="43">
        <v>0</v>
      </c>
      <c r="BR169" s="43">
        <v>0</v>
      </c>
      <c r="BS169" s="43">
        <v>0</v>
      </c>
      <c r="BT169" s="43">
        <v>0</v>
      </c>
      <c r="BU169" s="43">
        <v>0</v>
      </c>
      <c r="BV169" s="43">
        <v>0</v>
      </c>
      <c r="BW169" s="43">
        <v>0</v>
      </c>
      <c r="BX169" s="43">
        <v>0</v>
      </c>
      <c r="BY169" s="43">
        <v>0</v>
      </c>
      <c r="BZ169" s="43">
        <v>0</v>
      </c>
      <c r="CA169" s="43">
        <v>0</v>
      </c>
      <c r="CB169" s="43">
        <v>1</v>
      </c>
      <c r="CC169" s="43">
        <v>0</v>
      </c>
      <c r="CD169" s="44">
        <v>1</v>
      </c>
      <c r="CE169" s="43">
        <v>0</v>
      </c>
      <c r="CF169" s="43">
        <v>0</v>
      </c>
      <c r="CG169" s="43">
        <v>0</v>
      </c>
      <c r="CH169" s="43">
        <v>0</v>
      </c>
      <c r="CI169" s="43">
        <v>0</v>
      </c>
      <c r="CJ169" s="43">
        <v>0</v>
      </c>
      <c r="CK169" s="43">
        <v>0</v>
      </c>
      <c r="CL169" s="43">
        <v>0</v>
      </c>
      <c r="CM169" s="43">
        <v>0</v>
      </c>
      <c r="CN169" s="43">
        <v>0</v>
      </c>
      <c r="CO169" s="43">
        <v>0</v>
      </c>
      <c r="CP169" s="43">
        <v>0</v>
      </c>
      <c r="CQ169" s="43">
        <v>0</v>
      </c>
      <c r="CR169" s="43">
        <v>1</v>
      </c>
      <c r="CS169" s="43">
        <v>0</v>
      </c>
      <c r="CT169" s="44">
        <v>1</v>
      </c>
      <c r="CU169" s="43">
        <v>0</v>
      </c>
      <c r="CV169" s="43">
        <v>0</v>
      </c>
      <c r="CW169" s="43">
        <v>0</v>
      </c>
      <c r="CX169" s="43">
        <v>0</v>
      </c>
      <c r="CY169" s="43">
        <v>0</v>
      </c>
      <c r="CZ169" s="43">
        <v>0</v>
      </c>
      <c r="DA169" s="43">
        <v>0</v>
      </c>
      <c r="DB169" s="43">
        <v>0</v>
      </c>
      <c r="DC169" s="43">
        <v>0</v>
      </c>
      <c r="DD169" s="43">
        <v>0</v>
      </c>
      <c r="DE169" s="43">
        <v>0</v>
      </c>
      <c r="DF169" s="43">
        <v>0</v>
      </c>
      <c r="DG169" s="43">
        <v>0</v>
      </c>
      <c r="DH169" s="43">
        <v>1</v>
      </c>
      <c r="DI169" s="43">
        <v>0</v>
      </c>
      <c r="DJ169" s="44">
        <v>1</v>
      </c>
      <c r="DK169" s="45">
        <f t="shared" si="4"/>
        <v>4</v>
      </c>
    </row>
    <row r="170" spans="1:115" s="2" customFormat="1" ht="150" x14ac:dyDescent="0.25">
      <c r="A170" s="1"/>
      <c r="B170" s="40" t="s">
        <v>334</v>
      </c>
      <c r="C170" s="41" t="s">
        <v>1445</v>
      </c>
      <c r="D170" s="30" t="s">
        <v>1448</v>
      </c>
      <c r="E170" s="30" t="s">
        <v>450</v>
      </c>
      <c r="F170" s="30" t="s">
        <v>1439</v>
      </c>
      <c r="G170" s="30" t="s">
        <v>2307</v>
      </c>
      <c r="H170" s="41" t="s">
        <v>382</v>
      </c>
      <c r="I170" s="41">
        <v>0</v>
      </c>
      <c r="J170" s="41" t="s">
        <v>1337</v>
      </c>
      <c r="K170" s="41">
        <v>2019</v>
      </c>
      <c r="L170" s="41">
        <v>0</v>
      </c>
      <c r="M170" s="42">
        <v>0</v>
      </c>
      <c r="N170" s="42">
        <v>0</v>
      </c>
      <c r="O170" s="42">
        <v>0</v>
      </c>
      <c r="P170" s="42">
        <v>0</v>
      </c>
      <c r="Q170" s="42" t="s">
        <v>130</v>
      </c>
      <c r="R170" s="34" t="s">
        <v>99</v>
      </c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 t="s">
        <v>450</v>
      </c>
      <c r="AI170" s="52" t="s">
        <v>1462</v>
      </c>
      <c r="AJ170" s="40">
        <v>4103</v>
      </c>
      <c r="AK170" s="17" t="s">
        <v>1659</v>
      </c>
      <c r="AL170" s="17" t="s">
        <v>452</v>
      </c>
      <c r="AM170" s="42"/>
      <c r="AN170" s="42"/>
      <c r="AO170" s="42"/>
      <c r="AP170" s="41">
        <v>1</v>
      </c>
      <c r="AQ170" s="41">
        <v>1</v>
      </c>
      <c r="AR170" s="42" t="s">
        <v>132</v>
      </c>
      <c r="AS170" s="42" t="s">
        <v>334</v>
      </c>
      <c r="AT170" s="42">
        <v>0.25</v>
      </c>
      <c r="AU170" s="42">
        <v>0.25</v>
      </c>
      <c r="AV170" s="42">
        <v>0.25</v>
      </c>
      <c r="AW170" s="42">
        <v>0.25</v>
      </c>
      <c r="AX170" s="43">
        <v>0</v>
      </c>
      <c r="AY170" s="43">
        <v>0</v>
      </c>
      <c r="AZ170" s="43">
        <v>0</v>
      </c>
      <c r="BA170" s="43">
        <v>0</v>
      </c>
      <c r="BB170" s="43">
        <v>0</v>
      </c>
      <c r="BC170" s="43">
        <v>0</v>
      </c>
      <c r="BD170" s="43">
        <v>0</v>
      </c>
      <c r="BE170" s="43">
        <v>0</v>
      </c>
      <c r="BF170" s="43">
        <v>0</v>
      </c>
      <c r="BG170" s="43">
        <v>0</v>
      </c>
      <c r="BH170" s="43">
        <v>0</v>
      </c>
      <c r="BI170" s="43">
        <v>0</v>
      </c>
      <c r="BJ170" s="43">
        <v>0</v>
      </c>
      <c r="BK170" s="43">
        <v>0</v>
      </c>
      <c r="BL170" s="43">
        <v>1</v>
      </c>
      <c r="BM170" s="43">
        <v>0</v>
      </c>
      <c r="BN170" s="44">
        <v>1</v>
      </c>
      <c r="BO170" s="43">
        <v>0</v>
      </c>
      <c r="BP170" s="43">
        <v>0</v>
      </c>
      <c r="BQ170" s="43">
        <v>0</v>
      </c>
      <c r="BR170" s="43">
        <v>0</v>
      </c>
      <c r="BS170" s="43">
        <v>0</v>
      </c>
      <c r="BT170" s="43">
        <v>0</v>
      </c>
      <c r="BU170" s="43">
        <v>0</v>
      </c>
      <c r="BV170" s="43">
        <v>0</v>
      </c>
      <c r="BW170" s="43">
        <v>0</v>
      </c>
      <c r="BX170" s="43">
        <v>0</v>
      </c>
      <c r="BY170" s="43">
        <v>0</v>
      </c>
      <c r="BZ170" s="43">
        <v>0</v>
      </c>
      <c r="CA170" s="43">
        <v>0</v>
      </c>
      <c r="CB170" s="43">
        <v>1</v>
      </c>
      <c r="CC170" s="43">
        <v>0</v>
      </c>
      <c r="CD170" s="44">
        <v>1</v>
      </c>
      <c r="CE170" s="43">
        <v>0</v>
      </c>
      <c r="CF170" s="43">
        <v>0</v>
      </c>
      <c r="CG170" s="43">
        <v>0</v>
      </c>
      <c r="CH170" s="43">
        <v>0</v>
      </c>
      <c r="CI170" s="43">
        <v>0</v>
      </c>
      <c r="CJ170" s="43">
        <v>0</v>
      </c>
      <c r="CK170" s="43">
        <v>0</v>
      </c>
      <c r="CL170" s="43">
        <v>0</v>
      </c>
      <c r="CM170" s="43">
        <v>0</v>
      </c>
      <c r="CN170" s="43">
        <v>0</v>
      </c>
      <c r="CO170" s="43">
        <v>0</v>
      </c>
      <c r="CP170" s="43">
        <v>0</v>
      </c>
      <c r="CQ170" s="43">
        <v>0</v>
      </c>
      <c r="CR170" s="43">
        <v>1</v>
      </c>
      <c r="CS170" s="43">
        <v>0</v>
      </c>
      <c r="CT170" s="44">
        <v>1</v>
      </c>
      <c r="CU170" s="43">
        <v>0</v>
      </c>
      <c r="CV170" s="43">
        <v>0</v>
      </c>
      <c r="CW170" s="43">
        <v>0</v>
      </c>
      <c r="CX170" s="43">
        <v>0</v>
      </c>
      <c r="CY170" s="43">
        <v>0</v>
      </c>
      <c r="CZ170" s="43">
        <v>0</v>
      </c>
      <c r="DA170" s="43">
        <v>0</v>
      </c>
      <c r="DB170" s="43">
        <v>0</v>
      </c>
      <c r="DC170" s="43">
        <v>0</v>
      </c>
      <c r="DD170" s="43">
        <v>0</v>
      </c>
      <c r="DE170" s="43">
        <v>0</v>
      </c>
      <c r="DF170" s="43">
        <v>0</v>
      </c>
      <c r="DG170" s="43">
        <v>0</v>
      </c>
      <c r="DH170" s="43">
        <v>1</v>
      </c>
      <c r="DI170" s="43">
        <v>0</v>
      </c>
      <c r="DJ170" s="44">
        <v>1</v>
      </c>
      <c r="DK170" s="45">
        <f t="shared" si="4"/>
        <v>4</v>
      </c>
    </row>
    <row r="171" spans="1:115" s="2" customFormat="1" ht="60" x14ac:dyDescent="0.25">
      <c r="A171" s="1"/>
      <c r="B171" s="40" t="s">
        <v>334</v>
      </c>
      <c r="C171" s="41" t="s">
        <v>1445</v>
      </c>
      <c r="D171" s="30" t="s">
        <v>1448</v>
      </c>
      <c r="E171" s="30" t="s">
        <v>450</v>
      </c>
      <c r="F171" s="30" t="s">
        <v>1439</v>
      </c>
      <c r="G171" s="30" t="s">
        <v>2320</v>
      </c>
      <c r="H171" s="41" t="s">
        <v>453</v>
      </c>
      <c r="I171" s="41">
        <v>16</v>
      </c>
      <c r="J171" s="41" t="s">
        <v>1338</v>
      </c>
      <c r="K171" s="41">
        <v>2019</v>
      </c>
      <c r="L171" s="41">
        <v>15</v>
      </c>
      <c r="M171" s="42">
        <v>16</v>
      </c>
      <c r="N171" s="42">
        <v>16</v>
      </c>
      <c r="O171" s="42">
        <v>16</v>
      </c>
      <c r="P171" s="42">
        <v>15</v>
      </c>
      <c r="Q171" s="42" t="s">
        <v>131</v>
      </c>
      <c r="R171" s="34" t="s">
        <v>107</v>
      </c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 t="s">
        <v>450</v>
      </c>
      <c r="AI171" s="52" t="s">
        <v>1462</v>
      </c>
      <c r="AJ171" s="40">
        <v>4103</v>
      </c>
      <c r="AK171" s="17" t="s">
        <v>1660</v>
      </c>
      <c r="AL171" s="17" t="s">
        <v>454</v>
      </c>
      <c r="AM171" s="42"/>
      <c r="AN171" s="42"/>
      <c r="AO171" s="42"/>
      <c r="AP171" s="41">
        <v>0.6</v>
      </c>
      <c r="AQ171" s="41">
        <v>0.7</v>
      </c>
      <c r="AR171" s="42" t="s">
        <v>132</v>
      </c>
      <c r="AS171" s="42" t="s">
        <v>334</v>
      </c>
      <c r="AT171" s="42">
        <v>0.1</v>
      </c>
      <c r="AU171" s="42">
        <v>0.2</v>
      </c>
      <c r="AV171" s="42">
        <v>0.2</v>
      </c>
      <c r="AW171" s="42">
        <v>0.2</v>
      </c>
      <c r="AX171" s="43">
        <v>0</v>
      </c>
      <c r="AY171" s="43">
        <v>0</v>
      </c>
      <c r="AZ171" s="43">
        <v>0</v>
      </c>
      <c r="BA171" s="43">
        <v>0</v>
      </c>
      <c r="BB171" s="43">
        <v>0</v>
      </c>
      <c r="BC171" s="43">
        <v>0</v>
      </c>
      <c r="BD171" s="43">
        <v>0</v>
      </c>
      <c r="BE171" s="43">
        <v>0</v>
      </c>
      <c r="BF171" s="43">
        <v>0</v>
      </c>
      <c r="BG171" s="43">
        <v>0</v>
      </c>
      <c r="BH171" s="43">
        <v>0</v>
      </c>
      <c r="BI171" s="43">
        <v>0</v>
      </c>
      <c r="BJ171" s="43">
        <v>0</v>
      </c>
      <c r="BK171" s="43">
        <v>0</v>
      </c>
      <c r="BL171" s="43">
        <v>1</v>
      </c>
      <c r="BM171" s="43">
        <v>0</v>
      </c>
      <c r="BN171" s="44">
        <v>1</v>
      </c>
      <c r="BO171" s="43">
        <v>0</v>
      </c>
      <c r="BP171" s="43">
        <v>0</v>
      </c>
      <c r="BQ171" s="43">
        <v>0</v>
      </c>
      <c r="BR171" s="43">
        <v>0</v>
      </c>
      <c r="BS171" s="43">
        <v>0</v>
      </c>
      <c r="BT171" s="43">
        <v>0</v>
      </c>
      <c r="BU171" s="43">
        <v>0</v>
      </c>
      <c r="BV171" s="43">
        <v>0</v>
      </c>
      <c r="BW171" s="43">
        <v>0</v>
      </c>
      <c r="BX171" s="43">
        <v>0</v>
      </c>
      <c r="BY171" s="43">
        <v>0</v>
      </c>
      <c r="BZ171" s="43">
        <v>0</v>
      </c>
      <c r="CA171" s="43">
        <v>0</v>
      </c>
      <c r="CB171" s="43">
        <v>1</v>
      </c>
      <c r="CC171" s="43">
        <v>0</v>
      </c>
      <c r="CD171" s="44">
        <v>1</v>
      </c>
      <c r="CE171" s="43">
        <v>0</v>
      </c>
      <c r="CF171" s="43">
        <v>0</v>
      </c>
      <c r="CG171" s="43">
        <v>0</v>
      </c>
      <c r="CH171" s="43">
        <v>0</v>
      </c>
      <c r="CI171" s="43">
        <v>0</v>
      </c>
      <c r="CJ171" s="43">
        <v>0</v>
      </c>
      <c r="CK171" s="43">
        <v>0</v>
      </c>
      <c r="CL171" s="43">
        <v>0</v>
      </c>
      <c r="CM171" s="43">
        <v>0</v>
      </c>
      <c r="CN171" s="43">
        <v>0</v>
      </c>
      <c r="CO171" s="43">
        <v>0</v>
      </c>
      <c r="CP171" s="43">
        <v>0</v>
      </c>
      <c r="CQ171" s="43">
        <v>0</v>
      </c>
      <c r="CR171" s="43">
        <v>1</v>
      </c>
      <c r="CS171" s="43">
        <v>0</v>
      </c>
      <c r="CT171" s="44">
        <v>1</v>
      </c>
      <c r="CU171" s="43">
        <v>0</v>
      </c>
      <c r="CV171" s="43">
        <v>0</v>
      </c>
      <c r="CW171" s="43">
        <v>0</v>
      </c>
      <c r="CX171" s="43">
        <v>0</v>
      </c>
      <c r="CY171" s="43">
        <v>0</v>
      </c>
      <c r="CZ171" s="43">
        <v>0</v>
      </c>
      <c r="DA171" s="43">
        <v>0</v>
      </c>
      <c r="DB171" s="43">
        <v>0</v>
      </c>
      <c r="DC171" s="43">
        <v>0</v>
      </c>
      <c r="DD171" s="43">
        <v>0</v>
      </c>
      <c r="DE171" s="43">
        <v>0</v>
      </c>
      <c r="DF171" s="43">
        <v>0</v>
      </c>
      <c r="DG171" s="43">
        <v>0</v>
      </c>
      <c r="DH171" s="43">
        <v>1</v>
      </c>
      <c r="DI171" s="43">
        <v>0</v>
      </c>
      <c r="DJ171" s="44">
        <v>1</v>
      </c>
      <c r="DK171" s="45">
        <f t="shared" si="4"/>
        <v>4</v>
      </c>
    </row>
    <row r="172" spans="1:115" s="2" customFormat="1" ht="45" x14ac:dyDescent="0.25">
      <c r="A172" s="1"/>
      <c r="B172" s="40" t="s">
        <v>334</v>
      </c>
      <c r="C172" s="41" t="s">
        <v>1445</v>
      </c>
      <c r="D172" s="30" t="s">
        <v>1448</v>
      </c>
      <c r="E172" s="30" t="s">
        <v>450</v>
      </c>
      <c r="F172" s="30" t="s">
        <v>1439</v>
      </c>
      <c r="G172" s="30" t="s">
        <v>2320</v>
      </c>
      <c r="H172" s="41" t="s">
        <v>453</v>
      </c>
      <c r="I172" s="41">
        <v>16</v>
      </c>
      <c r="J172" s="41" t="s">
        <v>1330</v>
      </c>
      <c r="K172" s="41">
        <v>2019</v>
      </c>
      <c r="L172" s="41">
        <v>15</v>
      </c>
      <c r="M172" s="42">
        <v>16</v>
      </c>
      <c r="N172" s="42">
        <v>16</v>
      </c>
      <c r="O172" s="42">
        <v>16</v>
      </c>
      <c r="P172" s="42">
        <v>15</v>
      </c>
      <c r="Q172" s="42" t="s">
        <v>131</v>
      </c>
      <c r="R172" s="41" t="s">
        <v>107</v>
      </c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 t="s">
        <v>450</v>
      </c>
      <c r="AI172" s="52" t="s">
        <v>1462</v>
      </c>
      <c r="AJ172" s="40">
        <v>4103</v>
      </c>
      <c r="AK172" s="17" t="s">
        <v>1661</v>
      </c>
      <c r="AL172" s="17" t="s">
        <v>455</v>
      </c>
      <c r="AM172" s="42"/>
      <c r="AN172" s="42"/>
      <c r="AO172" s="42"/>
      <c r="AP172" s="41">
        <v>1</v>
      </c>
      <c r="AQ172" s="41">
        <v>1</v>
      </c>
      <c r="AR172" s="42" t="s">
        <v>132</v>
      </c>
      <c r="AS172" s="42" t="s">
        <v>334</v>
      </c>
      <c r="AT172" s="42">
        <v>0.25</v>
      </c>
      <c r="AU172" s="42">
        <v>0.25</v>
      </c>
      <c r="AV172" s="42">
        <v>0.25</v>
      </c>
      <c r="AW172" s="42">
        <v>0.25</v>
      </c>
      <c r="AX172" s="43">
        <v>0</v>
      </c>
      <c r="AY172" s="43">
        <v>0</v>
      </c>
      <c r="AZ172" s="43">
        <v>0</v>
      </c>
      <c r="BA172" s="43">
        <v>0</v>
      </c>
      <c r="BB172" s="43">
        <v>0</v>
      </c>
      <c r="BC172" s="43">
        <v>0</v>
      </c>
      <c r="BD172" s="43">
        <v>0</v>
      </c>
      <c r="BE172" s="43">
        <v>0</v>
      </c>
      <c r="BF172" s="43">
        <v>0</v>
      </c>
      <c r="BG172" s="43">
        <v>0</v>
      </c>
      <c r="BH172" s="43">
        <v>0</v>
      </c>
      <c r="BI172" s="43">
        <v>0</v>
      </c>
      <c r="BJ172" s="43">
        <v>0</v>
      </c>
      <c r="BK172" s="43">
        <v>0</v>
      </c>
      <c r="BL172" s="43">
        <v>1</v>
      </c>
      <c r="BM172" s="43">
        <v>0</v>
      </c>
      <c r="BN172" s="44">
        <v>1</v>
      </c>
      <c r="BO172" s="43">
        <v>0</v>
      </c>
      <c r="BP172" s="43">
        <v>0</v>
      </c>
      <c r="BQ172" s="43">
        <v>0</v>
      </c>
      <c r="BR172" s="43">
        <v>0</v>
      </c>
      <c r="BS172" s="43">
        <v>0</v>
      </c>
      <c r="BT172" s="43">
        <v>0</v>
      </c>
      <c r="BU172" s="43">
        <v>0</v>
      </c>
      <c r="BV172" s="43">
        <v>0</v>
      </c>
      <c r="BW172" s="43">
        <v>0</v>
      </c>
      <c r="BX172" s="43">
        <v>0</v>
      </c>
      <c r="BY172" s="43">
        <v>0</v>
      </c>
      <c r="BZ172" s="43">
        <v>0</v>
      </c>
      <c r="CA172" s="43">
        <v>0</v>
      </c>
      <c r="CB172" s="43">
        <v>1</v>
      </c>
      <c r="CC172" s="43">
        <v>0</v>
      </c>
      <c r="CD172" s="44">
        <v>1</v>
      </c>
      <c r="CE172" s="43">
        <v>0</v>
      </c>
      <c r="CF172" s="43">
        <v>0</v>
      </c>
      <c r="CG172" s="43">
        <v>0</v>
      </c>
      <c r="CH172" s="43">
        <v>0</v>
      </c>
      <c r="CI172" s="43">
        <v>0</v>
      </c>
      <c r="CJ172" s="43">
        <v>0</v>
      </c>
      <c r="CK172" s="43">
        <v>0</v>
      </c>
      <c r="CL172" s="43">
        <v>0</v>
      </c>
      <c r="CM172" s="43">
        <v>0</v>
      </c>
      <c r="CN172" s="43">
        <v>0</v>
      </c>
      <c r="CO172" s="43">
        <v>0</v>
      </c>
      <c r="CP172" s="43">
        <v>0</v>
      </c>
      <c r="CQ172" s="43">
        <v>0</v>
      </c>
      <c r="CR172" s="43">
        <v>1</v>
      </c>
      <c r="CS172" s="43">
        <v>0</v>
      </c>
      <c r="CT172" s="44">
        <v>1</v>
      </c>
      <c r="CU172" s="43">
        <v>0</v>
      </c>
      <c r="CV172" s="43">
        <v>0</v>
      </c>
      <c r="CW172" s="43">
        <v>0</v>
      </c>
      <c r="CX172" s="43">
        <v>0</v>
      </c>
      <c r="CY172" s="43">
        <v>0</v>
      </c>
      <c r="CZ172" s="43">
        <v>0</v>
      </c>
      <c r="DA172" s="43">
        <v>0</v>
      </c>
      <c r="DB172" s="43">
        <v>0</v>
      </c>
      <c r="DC172" s="43">
        <v>0</v>
      </c>
      <c r="DD172" s="43">
        <v>0</v>
      </c>
      <c r="DE172" s="43">
        <v>0</v>
      </c>
      <c r="DF172" s="43">
        <v>0</v>
      </c>
      <c r="DG172" s="43">
        <v>0</v>
      </c>
      <c r="DH172" s="43">
        <v>1</v>
      </c>
      <c r="DI172" s="43">
        <v>0</v>
      </c>
      <c r="DJ172" s="44">
        <v>1</v>
      </c>
      <c r="DK172" s="45">
        <f t="shared" si="4"/>
        <v>4</v>
      </c>
    </row>
    <row r="173" spans="1:115" s="2" customFormat="1" ht="45" x14ac:dyDescent="0.25">
      <c r="A173" s="1"/>
      <c r="B173" s="40" t="s">
        <v>334</v>
      </c>
      <c r="C173" s="41" t="s">
        <v>1445</v>
      </c>
      <c r="D173" s="30" t="s">
        <v>1448</v>
      </c>
      <c r="E173" s="30" t="s">
        <v>450</v>
      </c>
      <c r="F173" s="30" t="s">
        <v>1439</v>
      </c>
      <c r="G173" s="30" t="s">
        <v>387</v>
      </c>
      <c r="H173" s="41" t="s">
        <v>387</v>
      </c>
      <c r="I173" s="41" t="s">
        <v>1298</v>
      </c>
      <c r="J173" s="41" t="s">
        <v>1298</v>
      </c>
      <c r="K173" s="41">
        <v>2019</v>
      </c>
      <c r="L173" s="41">
        <v>8.8000000000000007</v>
      </c>
      <c r="M173" s="42" t="s">
        <v>388</v>
      </c>
      <c r="N173" s="42" t="s">
        <v>388</v>
      </c>
      <c r="O173" s="42" t="s">
        <v>388</v>
      </c>
      <c r="P173" s="42" t="s">
        <v>388</v>
      </c>
      <c r="Q173" s="42" t="s">
        <v>130</v>
      </c>
      <c r="R173" s="41" t="s">
        <v>99</v>
      </c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 t="s">
        <v>450</v>
      </c>
      <c r="AI173" s="52" t="s">
        <v>1462</v>
      </c>
      <c r="AJ173" s="40">
        <v>4103</v>
      </c>
      <c r="AK173" s="17" t="s">
        <v>1662</v>
      </c>
      <c r="AL173" s="17" t="s">
        <v>456</v>
      </c>
      <c r="AM173" s="42"/>
      <c r="AN173" s="42"/>
      <c r="AO173" s="42"/>
      <c r="AP173" s="41" t="s">
        <v>1298</v>
      </c>
      <c r="AQ173" s="41">
        <v>1</v>
      </c>
      <c r="AR173" s="42" t="s">
        <v>132</v>
      </c>
      <c r="AS173" s="42" t="s">
        <v>334</v>
      </c>
      <c r="AT173" s="42">
        <v>0.1</v>
      </c>
      <c r="AU173" s="42">
        <v>0.3</v>
      </c>
      <c r="AV173" s="42">
        <v>0.3</v>
      </c>
      <c r="AW173" s="42">
        <v>0.3</v>
      </c>
      <c r="AX173" s="43">
        <v>0</v>
      </c>
      <c r="AY173" s="43">
        <v>0</v>
      </c>
      <c r="AZ173" s="43">
        <v>0</v>
      </c>
      <c r="BA173" s="43">
        <v>0</v>
      </c>
      <c r="BB173" s="43">
        <v>0</v>
      </c>
      <c r="BC173" s="43">
        <v>0</v>
      </c>
      <c r="BD173" s="43">
        <v>0</v>
      </c>
      <c r="BE173" s="43">
        <v>0</v>
      </c>
      <c r="BF173" s="43">
        <v>0</v>
      </c>
      <c r="BG173" s="43">
        <v>0</v>
      </c>
      <c r="BH173" s="43">
        <v>0</v>
      </c>
      <c r="BI173" s="43">
        <v>0</v>
      </c>
      <c r="BJ173" s="43">
        <v>0</v>
      </c>
      <c r="BK173" s="43">
        <v>0</v>
      </c>
      <c r="BL173" s="43">
        <v>1</v>
      </c>
      <c r="BM173" s="43">
        <v>0</v>
      </c>
      <c r="BN173" s="44">
        <v>1</v>
      </c>
      <c r="BO173" s="43">
        <v>0</v>
      </c>
      <c r="BP173" s="43">
        <v>0</v>
      </c>
      <c r="BQ173" s="43">
        <v>0</v>
      </c>
      <c r="BR173" s="43">
        <v>0</v>
      </c>
      <c r="BS173" s="43">
        <v>0</v>
      </c>
      <c r="BT173" s="43">
        <v>0</v>
      </c>
      <c r="BU173" s="43">
        <v>0</v>
      </c>
      <c r="BV173" s="43">
        <v>0</v>
      </c>
      <c r="BW173" s="43">
        <v>0</v>
      </c>
      <c r="BX173" s="43">
        <v>0</v>
      </c>
      <c r="BY173" s="43">
        <v>0</v>
      </c>
      <c r="BZ173" s="43">
        <v>0</v>
      </c>
      <c r="CA173" s="43">
        <v>0</v>
      </c>
      <c r="CB173" s="43">
        <v>1</v>
      </c>
      <c r="CC173" s="43">
        <v>0</v>
      </c>
      <c r="CD173" s="44">
        <v>1</v>
      </c>
      <c r="CE173" s="43">
        <v>0</v>
      </c>
      <c r="CF173" s="43">
        <v>0</v>
      </c>
      <c r="CG173" s="43">
        <v>0</v>
      </c>
      <c r="CH173" s="43">
        <v>0</v>
      </c>
      <c r="CI173" s="43">
        <v>0</v>
      </c>
      <c r="CJ173" s="43">
        <v>0</v>
      </c>
      <c r="CK173" s="43">
        <v>0</v>
      </c>
      <c r="CL173" s="43">
        <v>0</v>
      </c>
      <c r="CM173" s="43">
        <v>0</v>
      </c>
      <c r="CN173" s="43">
        <v>0</v>
      </c>
      <c r="CO173" s="43">
        <v>0</v>
      </c>
      <c r="CP173" s="43">
        <v>0</v>
      </c>
      <c r="CQ173" s="43">
        <v>0</v>
      </c>
      <c r="CR173" s="43">
        <v>1</v>
      </c>
      <c r="CS173" s="43">
        <v>0</v>
      </c>
      <c r="CT173" s="44">
        <v>1</v>
      </c>
      <c r="CU173" s="43">
        <v>0</v>
      </c>
      <c r="CV173" s="43">
        <v>0</v>
      </c>
      <c r="CW173" s="43">
        <v>0</v>
      </c>
      <c r="CX173" s="43">
        <v>0</v>
      </c>
      <c r="CY173" s="43">
        <v>0</v>
      </c>
      <c r="CZ173" s="43">
        <v>0</v>
      </c>
      <c r="DA173" s="43">
        <v>0</v>
      </c>
      <c r="DB173" s="43">
        <v>0</v>
      </c>
      <c r="DC173" s="43">
        <v>0</v>
      </c>
      <c r="DD173" s="43">
        <v>0</v>
      </c>
      <c r="DE173" s="43">
        <v>0</v>
      </c>
      <c r="DF173" s="43">
        <v>0</v>
      </c>
      <c r="DG173" s="43">
        <v>0</v>
      </c>
      <c r="DH173" s="43">
        <v>1</v>
      </c>
      <c r="DI173" s="43">
        <v>0</v>
      </c>
      <c r="DJ173" s="44">
        <v>1</v>
      </c>
      <c r="DK173" s="45">
        <f t="shared" si="4"/>
        <v>4</v>
      </c>
    </row>
    <row r="174" spans="1:115" s="2" customFormat="1" ht="45" x14ac:dyDescent="0.25">
      <c r="A174" s="1"/>
      <c r="B174" s="40" t="s">
        <v>334</v>
      </c>
      <c r="C174" s="41" t="s">
        <v>1445</v>
      </c>
      <c r="D174" s="30" t="s">
        <v>1448</v>
      </c>
      <c r="E174" s="30" t="s">
        <v>450</v>
      </c>
      <c r="F174" s="30" t="s">
        <v>1439</v>
      </c>
      <c r="G174" s="30" t="s">
        <v>387</v>
      </c>
      <c r="H174" s="41" t="s">
        <v>387</v>
      </c>
      <c r="I174" s="41" t="s">
        <v>1298</v>
      </c>
      <c r="J174" s="41" t="s">
        <v>1298</v>
      </c>
      <c r="K174" s="41">
        <v>2019</v>
      </c>
      <c r="L174" s="41">
        <v>8.8000000000000007</v>
      </c>
      <c r="M174" s="42" t="s">
        <v>388</v>
      </c>
      <c r="N174" s="42" t="s">
        <v>388</v>
      </c>
      <c r="O174" s="42" t="s">
        <v>388</v>
      </c>
      <c r="P174" s="42" t="s">
        <v>388</v>
      </c>
      <c r="Q174" s="42" t="s">
        <v>130</v>
      </c>
      <c r="R174" s="34" t="s">
        <v>99</v>
      </c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 t="s">
        <v>450</v>
      </c>
      <c r="AI174" s="52" t="s">
        <v>1462</v>
      </c>
      <c r="AJ174" s="40">
        <v>4103</v>
      </c>
      <c r="AK174" s="17" t="s">
        <v>1663</v>
      </c>
      <c r="AL174" s="17" t="s">
        <v>457</v>
      </c>
      <c r="AM174" s="42"/>
      <c r="AN174" s="42"/>
      <c r="AO174" s="42"/>
      <c r="AP174" s="41" t="s">
        <v>1298</v>
      </c>
      <c r="AQ174" s="41">
        <v>1</v>
      </c>
      <c r="AR174" s="42" t="s">
        <v>132</v>
      </c>
      <c r="AS174" s="42" t="s">
        <v>334</v>
      </c>
      <c r="AT174" s="42">
        <v>0.1</v>
      </c>
      <c r="AU174" s="42">
        <v>0.3</v>
      </c>
      <c r="AV174" s="42">
        <v>0.3</v>
      </c>
      <c r="AW174" s="42">
        <v>0.3</v>
      </c>
      <c r="AX174" s="43">
        <v>0</v>
      </c>
      <c r="AY174" s="43">
        <v>0</v>
      </c>
      <c r="AZ174" s="43">
        <v>0</v>
      </c>
      <c r="BA174" s="43">
        <v>0</v>
      </c>
      <c r="BB174" s="43">
        <v>0</v>
      </c>
      <c r="BC174" s="43">
        <v>0</v>
      </c>
      <c r="BD174" s="43">
        <v>0</v>
      </c>
      <c r="BE174" s="43">
        <v>0</v>
      </c>
      <c r="BF174" s="43">
        <v>0</v>
      </c>
      <c r="BG174" s="43">
        <v>0</v>
      </c>
      <c r="BH174" s="43">
        <v>0</v>
      </c>
      <c r="BI174" s="43">
        <v>0</v>
      </c>
      <c r="BJ174" s="43">
        <v>0</v>
      </c>
      <c r="BK174" s="43">
        <v>0</v>
      </c>
      <c r="BL174" s="43">
        <v>1</v>
      </c>
      <c r="BM174" s="43">
        <v>0</v>
      </c>
      <c r="BN174" s="44">
        <v>1</v>
      </c>
      <c r="BO174" s="43">
        <v>0</v>
      </c>
      <c r="BP174" s="43">
        <v>0</v>
      </c>
      <c r="BQ174" s="43">
        <v>0</v>
      </c>
      <c r="BR174" s="43">
        <v>0</v>
      </c>
      <c r="BS174" s="43">
        <v>0</v>
      </c>
      <c r="BT174" s="43">
        <v>0</v>
      </c>
      <c r="BU174" s="43">
        <v>0</v>
      </c>
      <c r="BV174" s="43">
        <v>0</v>
      </c>
      <c r="BW174" s="43">
        <v>0</v>
      </c>
      <c r="BX174" s="43">
        <v>0</v>
      </c>
      <c r="BY174" s="43">
        <v>0</v>
      </c>
      <c r="BZ174" s="43">
        <v>0</v>
      </c>
      <c r="CA174" s="43">
        <v>0</v>
      </c>
      <c r="CB174" s="43">
        <v>1</v>
      </c>
      <c r="CC174" s="43">
        <v>0</v>
      </c>
      <c r="CD174" s="44">
        <v>1</v>
      </c>
      <c r="CE174" s="43">
        <v>0</v>
      </c>
      <c r="CF174" s="43">
        <v>0</v>
      </c>
      <c r="CG174" s="43">
        <v>0</v>
      </c>
      <c r="CH174" s="43">
        <v>0</v>
      </c>
      <c r="CI174" s="43">
        <v>0</v>
      </c>
      <c r="CJ174" s="43">
        <v>0</v>
      </c>
      <c r="CK174" s="43">
        <v>0</v>
      </c>
      <c r="CL174" s="43">
        <v>0</v>
      </c>
      <c r="CM174" s="43">
        <v>0</v>
      </c>
      <c r="CN174" s="43">
        <v>0</v>
      </c>
      <c r="CO174" s="43">
        <v>0</v>
      </c>
      <c r="CP174" s="43">
        <v>0</v>
      </c>
      <c r="CQ174" s="43">
        <v>0</v>
      </c>
      <c r="CR174" s="43">
        <v>1</v>
      </c>
      <c r="CS174" s="43">
        <v>0</v>
      </c>
      <c r="CT174" s="44">
        <v>1</v>
      </c>
      <c r="CU174" s="43">
        <v>0</v>
      </c>
      <c r="CV174" s="43">
        <v>0</v>
      </c>
      <c r="CW174" s="43">
        <v>0</v>
      </c>
      <c r="CX174" s="43">
        <v>0</v>
      </c>
      <c r="CY174" s="43">
        <v>0</v>
      </c>
      <c r="CZ174" s="43">
        <v>0</v>
      </c>
      <c r="DA174" s="43">
        <v>0</v>
      </c>
      <c r="DB174" s="43">
        <v>0</v>
      </c>
      <c r="DC174" s="43">
        <v>0</v>
      </c>
      <c r="DD174" s="43">
        <v>0</v>
      </c>
      <c r="DE174" s="43">
        <v>0</v>
      </c>
      <c r="DF174" s="43">
        <v>0</v>
      </c>
      <c r="DG174" s="43">
        <v>0</v>
      </c>
      <c r="DH174" s="43">
        <v>1</v>
      </c>
      <c r="DI174" s="43">
        <v>0</v>
      </c>
      <c r="DJ174" s="44">
        <v>1</v>
      </c>
      <c r="DK174" s="45">
        <f t="shared" si="4"/>
        <v>4</v>
      </c>
    </row>
    <row r="175" spans="1:115" s="2" customFormat="1" ht="120" x14ac:dyDescent="0.25">
      <c r="A175" s="1"/>
      <c r="B175" s="40" t="s">
        <v>334</v>
      </c>
      <c r="C175" s="41" t="s">
        <v>1445</v>
      </c>
      <c r="D175" s="30" t="s">
        <v>1448</v>
      </c>
      <c r="E175" s="30" t="s">
        <v>450</v>
      </c>
      <c r="F175" s="30" t="s">
        <v>1439</v>
      </c>
      <c r="G175" s="30" t="s">
        <v>2308</v>
      </c>
      <c r="H175" s="41" t="s">
        <v>391</v>
      </c>
      <c r="I175" s="41">
        <v>92</v>
      </c>
      <c r="J175" s="41" t="s">
        <v>1327</v>
      </c>
      <c r="K175" s="41">
        <v>2019</v>
      </c>
      <c r="L175" s="41">
        <v>92</v>
      </c>
      <c r="M175" s="42">
        <v>92</v>
      </c>
      <c r="N175" s="42">
        <v>92</v>
      </c>
      <c r="O175" s="42">
        <v>92</v>
      </c>
      <c r="P175" s="42">
        <v>92</v>
      </c>
      <c r="Q175" s="42" t="s">
        <v>130</v>
      </c>
      <c r="R175" s="41" t="s">
        <v>107</v>
      </c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 t="s">
        <v>450</v>
      </c>
      <c r="AI175" s="52" t="s">
        <v>1462</v>
      </c>
      <c r="AJ175" s="40">
        <v>4103</v>
      </c>
      <c r="AK175" s="17" t="s">
        <v>1664</v>
      </c>
      <c r="AL175" s="17" t="s">
        <v>458</v>
      </c>
      <c r="AM175" s="42"/>
      <c r="AN175" s="42"/>
      <c r="AO175" s="42"/>
      <c r="AP175" s="41">
        <v>30</v>
      </c>
      <c r="AQ175" s="41">
        <v>32</v>
      </c>
      <c r="AR175" s="42" t="s">
        <v>132</v>
      </c>
      <c r="AS175" s="42" t="s">
        <v>334</v>
      </c>
      <c r="AT175" s="42">
        <v>6</v>
      </c>
      <c r="AU175" s="42">
        <v>8</v>
      </c>
      <c r="AV175" s="42">
        <v>9</v>
      </c>
      <c r="AW175" s="42">
        <v>9</v>
      </c>
      <c r="AX175" s="43">
        <v>0</v>
      </c>
      <c r="AY175" s="43">
        <v>0</v>
      </c>
      <c r="AZ175" s="43">
        <v>0</v>
      </c>
      <c r="BA175" s="43">
        <v>0</v>
      </c>
      <c r="BB175" s="43">
        <v>0</v>
      </c>
      <c r="BC175" s="43">
        <v>0</v>
      </c>
      <c r="BD175" s="43">
        <v>0</v>
      </c>
      <c r="BE175" s="43">
        <v>0</v>
      </c>
      <c r="BF175" s="43">
        <v>0</v>
      </c>
      <c r="BG175" s="43">
        <v>0</v>
      </c>
      <c r="BH175" s="43">
        <v>0</v>
      </c>
      <c r="BI175" s="43">
        <v>0</v>
      </c>
      <c r="BJ175" s="43">
        <v>0</v>
      </c>
      <c r="BK175" s="43">
        <v>0</v>
      </c>
      <c r="BL175" s="43">
        <v>1</v>
      </c>
      <c r="BM175" s="43">
        <v>0</v>
      </c>
      <c r="BN175" s="44">
        <v>1</v>
      </c>
      <c r="BO175" s="43">
        <v>0</v>
      </c>
      <c r="BP175" s="43">
        <v>0</v>
      </c>
      <c r="BQ175" s="43">
        <v>0</v>
      </c>
      <c r="BR175" s="43">
        <v>0</v>
      </c>
      <c r="BS175" s="43">
        <v>0</v>
      </c>
      <c r="BT175" s="43">
        <v>0</v>
      </c>
      <c r="BU175" s="43">
        <v>0</v>
      </c>
      <c r="BV175" s="43">
        <v>0</v>
      </c>
      <c r="BW175" s="43">
        <v>0</v>
      </c>
      <c r="BX175" s="43">
        <v>0</v>
      </c>
      <c r="BY175" s="43">
        <v>0</v>
      </c>
      <c r="BZ175" s="43">
        <v>0</v>
      </c>
      <c r="CA175" s="43">
        <v>0</v>
      </c>
      <c r="CB175" s="43">
        <v>1</v>
      </c>
      <c r="CC175" s="43">
        <v>0</v>
      </c>
      <c r="CD175" s="44">
        <v>1</v>
      </c>
      <c r="CE175" s="43">
        <v>0</v>
      </c>
      <c r="CF175" s="43">
        <v>0</v>
      </c>
      <c r="CG175" s="43">
        <v>0</v>
      </c>
      <c r="CH175" s="43">
        <v>0</v>
      </c>
      <c r="CI175" s="43">
        <v>0</v>
      </c>
      <c r="CJ175" s="43">
        <v>0</v>
      </c>
      <c r="CK175" s="43">
        <v>0</v>
      </c>
      <c r="CL175" s="43">
        <v>0</v>
      </c>
      <c r="CM175" s="43">
        <v>0</v>
      </c>
      <c r="CN175" s="43">
        <v>0</v>
      </c>
      <c r="CO175" s="43">
        <v>0</v>
      </c>
      <c r="CP175" s="43">
        <v>0</v>
      </c>
      <c r="CQ175" s="43">
        <v>0</v>
      </c>
      <c r="CR175" s="43">
        <v>1</v>
      </c>
      <c r="CS175" s="43">
        <v>0</v>
      </c>
      <c r="CT175" s="44">
        <v>1</v>
      </c>
      <c r="CU175" s="43">
        <v>0</v>
      </c>
      <c r="CV175" s="43">
        <v>0</v>
      </c>
      <c r="CW175" s="43">
        <v>0</v>
      </c>
      <c r="CX175" s="43">
        <v>0</v>
      </c>
      <c r="CY175" s="43">
        <v>0</v>
      </c>
      <c r="CZ175" s="43">
        <v>0</v>
      </c>
      <c r="DA175" s="43">
        <v>0</v>
      </c>
      <c r="DB175" s="43">
        <v>0</v>
      </c>
      <c r="DC175" s="43">
        <v>0</v>
      </c>
      <c r="DD175" s="43">
        <v>0</v>
      </c>
      <c r="DE175" s="43">
        <v>0</v>
      </c>
      <c r="DF175" s="43">
        <v>0</v>
      </c>
      <c r="DG175" s="43">
        <v>0</v>
      </c>
      <c r="DH175" s="43">
        <v>1</v>
      </c>
      <c r="DI175" s="43">
        <v>0</v>
      </c>
      <c r="DJ175" s="44">
        <v>1</v>
      </c>
      <c r="DK175" s="45">
        <f t="shared" si="4"/>
        <v>4</v>
      </c>
    </row>
    <row r="176" spans="1:115" s="2" customFormat="1" ht="120" x14ac:dyDescent="0.25">
      <c r="A176" s="1"/>
      <c r="B176" s="40" t="s">
        <v>334</v>
      </c>
      <c r="C176" s="41" t="s">
        <v>1445</v>
      </c>
      <c r="D176" s="30" t="s">
        <v>1448</v>
      </c>
      <c r="E176" s="30" t="s">
        <v>450</v>
      </c>
      <c r="F176" s="30" t="s">
        <v>1439</v>
      </c>
      <c r="G176" s="30" t="s">
        <v>2308</v>
      </c>
      <c r="H176" s="41" t="s">
        <v>391</v>
      </c>
      <c r="I176" s="41">
        <v>92</v>
      </c>
      <c r="J176" s="41" t="s">
        <v>1327</v>
      </c>
      <c r="K176" s="41">
        <v>2019</v>
      </c>
      <c r="L176" s="41">
        <v>92</v>
      </c>
      <c r="M176" s="42">
        <v>92</v>
      </c>
      <c r="N176" s="42">
        <v>92</v>
      </c>
      <c r="O176" s="42">
        <v>92</v>
      </c>
      <c r="P176" s="42">
        <v>92</v>
      </c>
      <c r="Q176" s="42" t="s">
        <v>130</v>
      </c>
      <c r="R176" s="41" t="s">
        <v>107</v>
      </c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 t="s">
        <v>450</v>
      </c>
      <c r="AI176" s="52" t="s">
        <v>1462</v>
      </c>
      <c r="AJ176" s="40">
        <v>4103</v>
      </c>
      <c r="AK176" s="17" t="s">
        <v>1665</v>
      </c>
      <c r="AL176" s="17" t="s">
        <v>459</v>
      </c>
      <c r="AM176" s="42"/>
      <c r="AN176" s="42"/>
      <c r="AO176" s="42"/>
      <c r="AP176" s="41" t="s">
        <v>1298</v>
      </c>
      <c r="AQ176" s="41">
        <v>1</v>
      </c>
      <c r="AR176" s="42" t="s">
        <v>132</v>
      </c>
      <c r="AS176" s="42" t="s">
        <v>334</v>
      </c>
      <c r="AT176" s="42">
        <v>0.1</v>
      </c>
      <c r="AU176" s="42">
        <v>0.3</v>
      </c>
      <c r="AV176" s="42">
        <v>0.3</v>
      </c>
      <c r="AW176" s="42">
        <v>0.3</v>
      </c>
      <c r="AX176" s="43">
        <v>0</v>
      </c>
      <c r="AY176" s="43">
        <v>0</v>
      </c>
      <c r="AZ176" s="43">
        <v>0</v>
      </c>
      <c r="BA176" s="43">
        <v>0</v>
      </c>
      <c r="BB176" s="43">
        <v>0</v>
      </c>
      <c r="BC176" s="43">
        <v>0</v>
      </c>
      <c r="BD176" s="43">
        <v>0</v>
      </c>
      <c r="BE176" s="43">
        <v>0</v>
      </c>
      <c r="BF176" s="43">
        <v>0</v>
      </c>
      <c r="BG176" s="43">
        <v>0</v>
      </c>
      <c r="BH176" s="43">
        <v>0</v>
      </c>
      <c r="BI176" s="43">
        <v>0</v>
      </c>
      <c r="BJ176" s="43">
        <v>0</v>
      </c>
      <c r="BK176" s="43">
        <v>0</v>
      </c>
      <c r="BL176" s="43">
        <v>1</v>
      </c>
      <c r="BM176" s="43">
        <v>0</v>
      </c>
      <c r="BN176" s="44">
        <v>1</v>
      </c>
      <c r="BO176" s="43">
        <v>0</v>
      </c>
      <c r="BP176" s="43">
        <v>0</v>
      </c>
      <c r="BQ176" s="43">
        <v>0</v>
      </c>
      <c r="BR176" s="43">
        <v>0</v>
      </c>
      <c r="BS176" s="43">
        <v>0</v>
      </c>
      <c r="BT176" s="43">
        <v>0</v>
      </c>
      <c r="BU176" s="43">
        <v>0</v>
      </c>
      <c r="BV176" s="43">
        <v>0</v>
      </c>
      <c r="BW176" s="43">
        <v>0</v>
      </c>
      <c r="BX176" s="43">
        <v>0</v>
      </c>
      <c r="BY176" s="43">
        <v>0</v>
      </c>
      <c r="BZ176" s="43">
        <v>0</v>
      </c>
      <c r="CA176" s="43">
        <v>0</v>
      </c>
      <c r="CB176" s="43">
        <v>1</v>
      </c>
      <c r="CC176" s="43">
        <v>0</v>
      </c>
      <c r="CD176" s="44">
        <v>1</v>
      </c>
      <c r="CE176" s="43">
        <v>0</v>
      </c>
      <c r="CF176" s="43">
        <v>0</v>
      </c>
      <c r="CG176" s="43">
        <v>0</v>
      </c>
      <c r="CH176" s="43">
        <v>0</v>
      </c>
      <c r="CI176" s="43">
        <v>0</v>
      </c>
      <c r="CJ176" s="43">
        <v>0</v>
      </c>
      <c r="CK176" s="43">
        <v>0</v>
      </c>
      <c r="CL176" s="43">
        <v>0</v>
      </c>
      <c r="CM176" s="43">
        <v>0</v>
      </c>
      <c r="CN176" s="43">
        <v>0</v>
      </c>
      <c r="CO176" s="43">
        <v>0</v>
      </c>
      <c r="CP176" s="43">
        <v>0</v>
      </c>
      <c r="CQ176" s="43">
        <v>0</v>
      </c>
      <c r="CR176" s="43">
        <v>1</v>
      </c>
      <c r="CS176" s="43">
        <v>0</v>
      </c>
      <c r="CT176" s="44">
        <v>1</v>
      </c>
      <c r="CU176" s="43">
        <v>0</v>
      </c>
      <c r="CV176" s="43">
        <v>0</v>
      </c>
      <c r="CW176" s="43">
        <v>0</v>
      </c>
      <c r="CX176" s="43">
        <v>0</v>
      </c>
      <c r="CY176" s="43">
        <v>0</v>
      </c>
      <c r="CZ176" s="43">
        <v>0</v>
      </c>
      <c r="DA176" s="43">
        <v>0</v>
      </c>
      <c r="DB176" s="43">
        <v>0</v>
      </c>
      <c r="DC176" s="43">
        <v>0</v>
      </c>
      <c r="DD176" s="43">
        <v>0</v>
      </c>
      <c r="DE176" s="43">
        <v>0</v>
      </c>
      <c r="DF176" s="43">
        <v>0</v>
      </c>
      <c r="DG176" s="43">
        <v>0</v>
      </c>
      <c r="DH176" s="43">
        <v>1</v>
      </c>
      <c r="DI176" s="43">
        <v>0</v>
      </c>
      <c r="DJ176" s="44">
        <v>1</v>
      </c>
      <c r="DK176" s="45">
        <f t="shared" si="4"/>
        <v>4</v>
      </c>
    </row>
    <row r="177" spans="1:115" s="2" customFormat="1" ht="120" x14ac:dyDescent="0.25">
      <c r="A177" s="1"/>
      <c r="B177" s="40" t="s">
        <v>334</v>
      </c>
      <c r="C177" s="41" t="s">
        <v>1445</v>
      </c>
      <c r="D177" s="30" t="s">
        <v>1448</v>
      </c>
      <c r="E177" s="30" t="s">
        <v>450</v>
      </c>
      <c r="F177" s="30" t="s">
        <v>1439</v>
      </c>
      <c r="G177" s="30" t="s">
        <v>2308</v>
      </c>
      <c r="H177" s="41" t="s">
        <v>391</v>
      </c>
      <c r="I177" s="41">
        <v>92</v>
      </c>
      <c r="J177" s="41" t="s">
        <v>1327</v>
      </c>
      <c r="K177" s="41">
        <v>2019</v>
      </c>
      <c r="L177" s="41">
        <v>92</v>
      </c>
      <c r="M177" s="42">
        <v>92</v>
      </c>
      <c r="N177" s="42">
        <v>92</v>
      </c>
      <c r="O177" s="42">
        <v>92</v>
      </c>
      <c r="P177" s="42">
        <v>92</v>
      </c>
      <c r="Q177" s="42" t="s">
        <v>130</v>
      </c>
      <c r="R177" s="41" t="s">
        <v>107</v>
      </c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 t="s">
        <v>450</v>
      </c>
      <c r="AI177" s="52" t="s">
        <v>1462</v>
      </c>
      <c r="AJ177" s="40">
        <v>4103</v>
      </c>
      <c r="AK177" s="17" t="s">
        <v>1666</v>
      </c>
      <c r="AL177" s="17" t="s">
        <v>460</v>
      </c>
      <c r="AM177" s="42"/>
      <c r="AN177" s="42"/>
      <c r="AO177" s="42"/>
      <c r="AP177" s="41">
        <v>17</v>
      </c>
      <c r="AQ177" s="41">
        <v>17</v>
      </c>
      <c r="AR177" s="42" t="s">
        <v>132</v>
      </c>
      <c r="AS177" s="42" t="s">
        <v>334</v>
      </c>
      <c r="AT177" s="42">
        <v>2</v>
      </c>
      <c r="AU177" s="42">
        <v>5</v>
      </c>
      <c r="AV177" s="42">
        <v>5</v>
      </c>
      <c r="AW177" s="42">
        <v>5</v>
      </c>
      <c r="AX177" s="43">
        <v>0</v>
      </c>
      <c r="AY177" s="43">
        <v>0</v>
      </c>
      <c r="AZ177" s="43">
        <v>0</v>
      </c>
      <c r="BA177" s="43">
        <v>0</v>
      </c>
      <c r="BB177" s="43">
        <v>0</v>
      </c>
      <c r="BC177" s="43">
        <v>0</v>
      </c>
      <c r="BD177" s="43">
        <v>0</v>
      </c>
      <c r="BE177" s="43">
        <v>0</v>
      </c>
      <c r="BF177" s="43">
        <v>0</v>
      </c>
      <c r="BG177" s="43">
        <v>0</v>
      </c>
      <c r="BH177" s="43">
        <v>0</v>
      </c>
      <c r="BI177" s="43">
        <v>0</v>
      </c>
      <c r="BJ177" s="43">
        <v>0</v>
      </c>
      <c r="BK177" s="43">
        <v>0</v>
      </c>
      <c r="BL177" s="43">
        <v>1</v>
      </c>
      <c r="BM177" s="43">
        <v>0</v>
      </c>
      <c r="BN177" s="44">
        <v>1</v>
      </c>
      <c r="BO177" s="43">
        <v>0</v>
      </c>
      <c r="BP177" s="43">
        <v>0</v>
      </c>
      <c r="BQ177" s="43">
        <v>0</v>
      </c>
      <c r="BR177" s="43">
        <v>0</v>
      </c>
      <c r="BS177" s="43">
        <v>0</v>
      </c>
      <c r="BT177" s="43">
        <v>0</v>
      </c>
      <c r="BU177" s="43">
        <v>0</v>
      </c>
      <c r="BV177" s="43">
        <v>0</v>
      </c>
      <c r="BW177" s="43">
        <v>0</v>
      </c>
      <c r="BX177" s="43">
        <v>0</v>
      </c>
      <c r="BY177" s="43">
        <v>0</v>
      </c>
      <c r="BZ177" s="43">
        <v>0</v>
      </c>
      <c r="CA177" s="43">
        <v>0</v>
      </c>
      <c r="CB177" s="43">
        <v>1</v>
      </c>
      <c r="CC177" s="43">
        <v>0</v>
      </c>
      <c r="CD177" s="44">
        <v>1</v>
      </c>
      <c r="CE177" s="43">
        <v>0</v>
      </c>
      <c r="CF177" s="43">
        <v>0</v>
      </c>
      <c r="CG177" s="43">
        <v>0</v>
      </c>
      <c r="CH177" s="43">
        <v>0</v>
      </c>
      <c r="CI177" s="43">
        <v>0</v>
      </c>
      <c r="CJ177" s="43">
        <v>0</v>
      </c>
      <c r="CK177" s="43">
        <v>0</v>
      </c>
      <c r="CL177" s="43">
        <v>0</v>
      </c>
      <c r="CM177" s="43">
        <v>0</v>
      </c>
      <c r="CN177" s="43">
        <v>0</v>
      </c>
      <c r="CO177" s="43">
        <v>0</v>
      </c>
      <c r="CP177" s="43">
        <v>0</v>
      </c>
      <c r="CQ177" s="43">
        <v>0</v>
      </c>
      <c r="CR177" s="43">
        <v>1</v>
      </c>
      <c r="CS177" s="43">
        <v>0</v>
      </c>
      <c r="CT177" s="44">
        <v>1</v>
      </c>
      <c r="CU177" s="43">
        <v>0</v>
      </c>
      <c r="CV177" s="43">
        <v>0</v>
      </c>
      <c r="CW177" s="43">
        <v>0</v>
      </c>
      <c r="CX177" s="43">
        <v>0</v>
      </c>
      <c r="CY177" s="43">
        <v>0</v>
      </c>
      <c r="CZ177" s="43">
        <v>0</v>
      </c>
      <c r="DA177" s="43">
        <v>0</v>
      </c>
      <c r="DB177" s="43">
        <v>0</v>
      </c>
      <c r="DC177" s="43">
        <v>0</v>
      </c>
      <c r="DD177" s="43">
        <v>0</v>
      </c>
      <c r="DE177" s="43">
        <v>0</v>
      </c>
      <c r="DF177" s="43">
        <v>0</v>
      </c>
      <c r="DG177" s="43">
        <v>0</v>
      </c>
      <c r="DH177" s="43">
        <v>1</v>
      </c>
      <c r="DI177" s="43">
        <v>0</v>
      </c>
      <c r="DJ177" s="44">
        <v>1</v>
      </c>
      <c r="DK177" s="45">
        <f t="shared" si="4"/>
        <v>4</v>
      </c>
    </row>
    <row r="178" spans="1:115" s="2" customFormat="1" ht="105" x14ac:dyDescent="0.25">
      <c r="A178" s="1"/>
      <c r="B178" s="40" t="s">
        <v>334</v>
      </c>
      <c r="C178" s="41" t="s">
        <v>1445</v>
      </c>
      <c r="D178" s="30" t="s">
        <v>1448</v>
      </c>
      <c r="E178" s="30" t="s">
        <v>450</v>
      </c>
      <c r="F178" s="30" t="s">
        <v>1439</v>
      </c>
      <c r="G178" s="30" t="s">
        <v>2309</v>
      </c>
      <c r="H178" s="41" t="s">
        <v>395</v>
      </c>
      <c r="I178" s="41">
        <v>11.7</v>
      </c>
      <c r="J178" s="41" t="s">
        <v>1328</v>
      </c>
      <c r="K178" s="41">
        <v>2019</v>
      </c>
      <c r="L178" s="41">
        <v>11.7</v>
      </c>
      <c r="M178" s="42">
        <v>11.7</v>
      </c>
      <c r="N178" s="42">
        <v>11.7</v>
      </c>
      <c r="O178" s="42">
        <v>11.7</v>
      </c>
      <c r="P178" s="42">
        <v>11.7</v>
      </c>
      <c r="Q178" s="42" t="s">
        <v>130</v>
      </c>
      <c r="R178" s="41" t="s">
        <v>107</v>
      </c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 t="s">
        <v>450</v>
      </c>
      <c r="AI178" s="52" t="s">
        <v>1462</v>
      </c>
      <c r="AJ178" s="40">
        <v>4103</v>
      </c>
      <c r="AK178" s="17" t="s">
        <v>1667</v>
      </c>
      <c r="AL178" s="17" t="s">
        <v>461</v>
      </c>
      <c r="AM178" s="42"/>
      <c r="AN178" s="42"/>
      <c r="AO178" s="42"/>
      <c r="AP178" s="41" t="s">
        <v>1298</v>
      </c>
      <c r="AQ178" s="41">
        <v>1</v>
      </c>
      <c r="AR178" s="42" t="s">
        <v>132</v>
      </c>
      <c r="AS178" s="42" t="s">
        <v>334</v>
      </c>
      <c r="AT178" s="42">
        <v>0.25</v>
      </c>
      <c r="AU178" s="42">
        <v>0.25</v>
      </c>
      <c r="AV178" s="42">
        <v>0.25</v>
      </c>
      <c r="AW178" s="42">
        <v>0.25</v>
      </c>
      <c r="AX178" s="43">
        <v>0</v>
      </c>
      <c r="AY178" s="43">
        <v>0</v>
      </c>
      <c r="AZ178" s="43">
        <v>0</v>
      </c>
      <c r="BA178" s="43">
        <v>0</v>
      </c>
      <c r="BB178" s="43">
        <v>0</v>
      </c>
      <c r="BC178" s="43">
        <v>0</v>
      </c>
      <c r="BD178" s="43">
        <v>0</v>
      </c>
      <c r="BE178" s="43">
        <v>0</v>
      </c>
      <c r="BF178" s="43">
        <v>0</v>
      </c>
      <c r="BG178" s="43">
        <v>0</v>
      </c>
      <c r="BH178" s="43">
        <v>0</v>
      </c>
      <c r="BI178" s="43">
        <v>0</v>
      </c>
      <c r="BJ178" s="43">
        <v>0</v>
      </c>
      <c r="BK178" s="43">
        <v>0</v>
      </c>
      <c r="BL178" s="43">
        <v>1</v>
      </c>
      <c r="BM178" s="43">
        <v>0</v>
      </c>
      <c r="BN178" s="44">
        <v>1</v>
      </c>
      <c r="BO178" s="43">
        <v>0</v>
      </c>
      <c r="BP178" s="43">
        <v>0</v>
      </c>
      <c r="BQ178" s="43">
        <v>0</v>
      </c>
      <c r="BR178" s="43">
        <v>0</v>
      </c>
      <c r="BS178" s="43">
        <v>0</v>
      </c>
      <c r="BT178" s="43">
        <v>0</v>
      </c>
      <c r="BU178" s="43">
        <v>0</v>
      </c>
      <c r="BV178" s="43">
        <v>0</v>
      </c>
      <c r="BW178" s="43">
        <v>0</v>
      </c>
      <c r="BX178" s="43">
        <v>0</v>
      </c>
      <c r="BY178" s="43">
        <v>0</v>
      </c>
      <c r="BZ178" s="43">
        <v>0</v>
      </c>
      <c r="CA178" s="43">
        <v>0</v>
      </c>
      <c r="CB178" s="43">
        <v>1</v>
      </c>
      <c r="CC178" s="43">
        <v>0</v>
      </c>
      <c r="CD178" s="44">
        <v>1</v>
      </c>
      <c r="CE178" s="43">
        <v>0</v>
      </c>
      <c r="CF178" s="43">
        <v>0</v>
      </c>
      <c r="CG178" s="43">
        <v>0</v>
      </c>
      <c r="CH178" s="43">
        <v>0</v>
      </c>
      <c r="CI178" s="43">
        <v>0</v>
      </c>
      <c r="CJ178" s="43">
        <v>0</v>
      </c>
      <c r="CK178" s="43">
        <v>0</v>
      </c>
      <c r="CL178" s="43">
        <v>0</v>
      </c>
      <c r="CM178" s="43">
        <v>0</v>
      </c>
      <c r="CN178" s="43">
        <v>0</v>
      </c>
      <c r="CO178" s="43">
        <v>0</v>
      </c>
      <c r="CP178" s="43">
        <v>0</v>
      </c>
      <c r="CQ178" s="43">
        <v>0</v>
      </c>
      <c r="CR178" s="43">
        <v>1</v>
      </c>
      <c r="CS178" s="43">
        <v>0</v>
      </c>
      <c r="CT178" s="44">
        <v>1</v>
      </c>
      <c r="CU178" s="43">
        <v>0</v>
      </c>
      <c r="CV178" s="43">
        <v>0</v>
      </c>
      <c r="CW178" s="43">
        <v>0</v>
      </c>
      <c r="CX178" s="43">
        <v>0</v>
      </c>
      <c r="CY178" s="43">
        <v>0</v>
      </c>
      <c r="CZ178" s="43">
        <v>0</v>
      </c>
      <c r="DA178" s="43">
        <v>0</v>
      </c>
      <c r="DB178" s="43">
        <v>0</v>
      </c>
      <c r="DC178" s="43">
        <v>0</v>
      </c>
      <c r="DD178" s="43">
        <v>0</v>
      </c>
      <c r="DE178" s="43">
        <v>0</v>
      </c>
      <c r="DF178" s="43">
        <v>0</v>
      </c>
      <c r="DG178" s="43">
        <v>0</v>
      </c>
      <c r="DH178" s="43">
        <v>1</v>
      </c>
      <c r="DI178" s="43">
        <v>0</v>
      </c>
      <c r="DJ178" s="44">
        <v>1</v>
      </c>
      <c r="DK178" s="45">
        <f t="shared" si="4"/>
        <v>4</v>
      </c>
    </row>
    <row r="179" spans="1:115" s="2" customFormat="1" ht="105" x14ac:dyDescent="0.25">
      <c r="A179" s="1"/>
      <c r="B179" s="40" t="s">
        <v>334</v>
      </c>
      <c r="C179" s="41" t="s">
        <v>1445</v>
      </c>
      <c r="D179" s="30" t="s">
        <v>1448</v>
      </c>
      <c r="E179" s="30" t="s">
        <v>450</v>
      </c>
      <c r="F179" s="30" t="s">
        <v>1439</v>
      </c>
      <c r="G179" s="30" t="s">
        <v>2309</v>
      </c>
      <c r="H179" s="41" t="s">
        <v>395</v>
      </c>
      <c r="I179" s="41">
        <v>11.7</v>
      </c>
      <c r="J179" s="41" t="s">
        <v>1328</v>
      </c>
      <c r="K179" s="41">
        <v>2019</v>
      </c>
      <c r="L179" s="41">
        <v>11.7</v>
      </c>
      <c r="M179" s="42">
        <v>11.7</v>
      </c>
      <c r="N179" s="42">
        <v>11.7</v>
      </c>
      <c r="O179" s="42">
        <v>11.7</v>
      </c>
      <c r="P179" s="42">
        <v>11.7</v>
      </c>
      <c r="Q179" s="42" t="s">
        <v>130</v>
      </c>
      <c r="R179" s="41" t="s">
        <v>107</v>
      </c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 t="s">
        <v>450</v>
      </c>
      <c r="AI179" s="52" t="s">
        <v>1462</v>
      </c>
      <c r="AJ179" s="40">
        <v>4103</v>
      </c>
      <c r="AK179" s="17" t="s">
        <v>1668</v>
      </c>
      <c r="AL179" s="17" t="s">
        <v>462</v>
      </c>
      <c r="AM179" s="42"/>
      <c r="AN179" s="42"/>
      <c r="AO179" s="42"/>
      <c r="AP179" s="41" t="s">
        <v>1298</v>
      </c>
      <c r="AQ179" s="41">
        <v>1</v>
      </c>
      <c r="AR179" s="42" t="s">
        <v>130</v>
      </c>
      <c r="AS179" s="42" t="s">
        <v>334</v>
      </c>
      <c r="AT179" s="42">
        <v>1</v>
      </c>
      <c r="AU179" s="42">
        <v>1</v>
      </c>
      <c r="AV179" s="42">
        <v>1</v>
      </c>
      <c r="AW179" s="42">
        <v>1</v>
      </c>
      <c r="AX179" s="43">
        <v>0</v>
      </c>
      <c r="AY179" s="43">
        <v>0</v>
      </c>
      <c r="AZ179" s="43">
        <v>0</v>
      </c>
      <c r="BA179" s="43">
        <v>0</v>
      </c>
      <c r="BB179" s="43">
        <v>0</v>
      </c>
      <c r="BC179" s="43">
        <v>0</v>
      </c>
      <c r="BD179" s="43">
        <v>0</v>
      </c>
      <c r="BE179" s="43">
        <v>0</v>
      </c>
      <c r="BF179" s="43">
        <v>0</v>
      </c>
      <c r="BG179" s="43">
        <v>0</v>
      </c>
      <c r="BH179" s="43">
        <v>0</v>
      </c>
      <c r="BI179" s="43">
        <v>0</v>
      </c>
      <c r="BJ179" s="43">
        <v>0</v>
      </c>
      <c r="BK179" s="43">
        <v>0</v>
      </c>
      <c r="BL179" s="43">
        <v>1</v>
      </c>
      <c r="BM179" s="43">
        <v>0</v>
      </c>
      <c r="BN179" s="44">
        <v>1</v>
      </c>
      <c r="BO179" s="43">
        <v>0</v>
      </c>
      <c r="BP179" s="43">
        <v>0</v>
      </c>
      <c r="BQ179" s="43">
        <v>0</v>
      </c>
      <c r="BR179" s="43">
        <v>0</v>
      </c>
      <c r="BS179" s="43">
        <v>0</v>
      </c>
      <c r="BT179" s="43">
        <v>0</v>
      </c>
      <c r="BU179" s="43">
        <v>0</v>
      </c>
      <c r="BV179" s="43">
        <v>0</v>
      </c>
      <c r="BW179" s="43">
        <v>0</v>
      </c>
      <c r="BX179" s="43">
        <v>0</v>
      </c>
      <c r="BY179" s="43">
        <v>0</v>
      </c>
      <c r="BZ179" s="43">
        <v>0</v>
      </c>
      <c r="CA179" s="43">
        <v>0</v>
      </c>
      <c r="CB179" s="43">
        <v>1</v>
      </c>
      <c r="CC179" s="43">
        <v>0</v>
      </c>
      <c r="CD179" s="44">
        <v>1</v>
      </c>
      <c r="CE179" s="43">
        <v>0</v>
      </c>
      <c r="CF179" s="43">
        <v>0</v>
      </c>
      <c r="CG179" s="43">
        <v>0</v>
      </c>
      <c r="CH179" s="43">
        <v>0</v>
      </c>
      <c r="CI179" s="43">
        <v>0</v>
      </c>
      <c r="CJ179" s="43">
        <v>0</v>
      </c>
      <c r="CK179" s="43">
        <v>0</v>
      </c>
      <c r="CL179" s="43">
        <v>0</v>
      </c>
      <c r="CM179" s="43">
        <v>0</v>
      </c>
      <c r="CN179" s="43">
        <v>0</v>
      </c>
      <c r="CO179" s="43">
        <v>0</v>
      </c>
      <c r="CP179" s="43">
        <v>0</v>
      </c>
      <c r="CQ179" s="43">
        <v>0</v>
      </c>
      <c r="CR179" s="43">
        <v>1</v>
      </c>
      <c r="CS179" s="43">
        <v>0</v>
      </c>
      <c r="CT179" s="44">
        <v>1</v>
      </c>
      <c r="CU179" s="43">
        <v>0</v>
      </c>
      <c r="CV179" s="43">
        <v>0</v>
      </c>
      <c r="CW179" s="43">
        <v>0</v>
      </c>
      <c r="CX179" s="43">
        <v>0</v>
      </c>
      <c r="CY179" s="43">
        <v>0</v>
      </c>
      <c r="CZ179" s="43">
        <v>0</v>
      </c>
      <c r="DA179" s="43">
        <v>0</v>
      </c>
      <c r="DB179" s="43">
        <v>0</v>
      </c>
      <c r="DC179" s="43">
        <v>0</v>
      </c>
      <c r="DD179" s="43">
        <v>0</v>
      </c>
      <c r="DE179" s="43">
        <v>0</v>
      </c>
      <c r="DF179" s="43">
        <v>0</v>
      </c>
      <c r="DG179" s="43">
        <v>0</v>
      </c>
      <c r="DH179" s="43">
        <v>1</v>
      </c>
      <c r="DI179" s="43">
        <v>0</v>
      </c>
      <c r="DJ179" s="44">
        <v>1</v>
      </c>
      <c r="DK179" s="45">
        <f t="shared" si="4"/>
        <v>4</v>
      </c>
    </row>
    <row r="180" spans="1:115" s="2" customFormat="1" ht="105" x14ac:dyDescent="0.25">
      <c r="A180" s="1"/>
      <c r="B180" s="40" t="s">
        <v>334</v>
      </c>
      <c r="C180" s="41" t="s">
        <v>1445</v>
      </c>
      <c r="D180" s="30" t="s">
        <v>1448</v>
      </c>
      <c r="E180" s="30" t="s">
        <v>450</v>
      </c>
      <c r="F180" s="30" t="s">
        <v>1439</v>
      </c>
      <c r="G180" s="30" t="s">
        <v>2309</v>
      </c>
      <c r="H180" s="41" t="s">
        <v>395</v>
      </c>
      <c r="I180" s="41">
        <v>11.7</v>
      </c>
      <c r="J180" s="41" t="s">
        <v>1328</v>
      </c>
      <c r="K180" s="41">
        <v>2019</v>
      </c>
      <c r="L180" s="41">
        <v>11.7</v>
      </c>
      <c r="M180" s="42">
        <v>11.7</v>
      </c>
      <c r="N180" s="42">
        <v>11.7</v>
      </c>
      <c r="O180" s="42">
        <v>11.7</v>
      </c>
      <c r="P180" s="42">
        <v>11.7</v>
      </c>
      <c r="Q180" s="42" t="s">
        <v>130</v>
      </c>
      <c r="R180" s="41" t="s">
        <v>99</v>
      </c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 t="s">
        <v>450</v>
      </c>
      <c r="AI180" s="52" t="s">
        <v>1462</v>
      </c>
      <c r="AJ180" s="40">
        <v>4103</v>
      </c>
      <c r="AK180" s="17" t="s">
        <v>1669</v>
      </c>
      <c r="AL180" s="17" t="s">
        <v>463</v>
      </c>
      <c r="AM180" s="42"/>
      <c r="AN180" s="42"/>
      <c r="AO180" s="42"/>
      <c r="AP180" s="41" t="s">
        <v>1298</v>
      </c>
      <c r="AQ180" s="41">
        <v>1</v>
      </c>
      <c r="AR180" s="42" t="s">
        <v>130</v>
      </c>
      <c r="AS180" s="42" t="s">
        <v>334</v>
      </c>
      <c r="AT180" s="42">
        <v>1</v>
      </c>
      <c r="AU180" s="42">
        <v>1</v>
      </c>
      <c r="AV180" s="42">
        <v>1</v>
      </c>
      <c r="AW180" s="42">
        <v>1</v>
      </c>
      <c r="AX180" s="43">
        <v>0</v>
      </c>
      <c r="AY180" s="43">
        <v>0</v>
      </c>
      <c r="AZ180" s="43">
        <v>0</v>
      </c>
      <c r="BA180" s="43">
        <v>0</v>
      </c>
      <c r="BB180" s="43">
        <v>0</v>
      </c>
      <c r="BC180" s="43">
        <v>0</v>
      </c>
      <c r="BD180" s="43">
        <v>0</v>
      </c>
      <c r="BE180" s="43">
        <v>0</v>
      </c>
      <c r="BF180" s="43">
        <v>0</v>
      </c>
      <c r="BG180" s="43">
        <v>0</v>
      </c>
      <c r="BH180" s="43">
        <v>0</v>
      </c>
      <c r="BI180" s="43">
        <v>0</v>
      </c>
      <c r="BJ180" s="43">
        <v>0</v>
      </c>
      <c r="BK180" s="43">
        <v>0</v>
      </c>
      <c r="BL180" s="43">
        <v>1</v>
      </c>
      <c r="BM180" s="43">
        <v>0</v>
      </c>
      <c r="BN180" s="44">
        <v>1</v>
      </c>
      <c r="BO180" s="43">
        <v>0</v>
      </c>
      <c r="BP180" s="43">
        <v>0</v>
      </c>
      <c r="BQ180" s="43">
        <v>0</v>
      </c>
      <c r="BR180" s="43">
        <v>0</v>
      </c>
      <c r="BS180" s="43">
        <v>0</v>
      </c>
      <c r="BT180" s="43">
        <v>0</v>
      </c>
      <c r="BU180" s="43">
        <v>0</v>
      </c>
      <c r="BV180" s="43">
        <v>0</v>
      </c>
      <c r="BW180" s="43">
        <v>0</v>
      </c>
      <c r="BX180" s="43">
        <v>0</v>
      </c>
      <c r="BY180" s="43">
        <v>0</v>
      </c>
      <c r="BZ180" s="43">
        <v>0</v>
      </c>
      <c r="CA180" s="43">
        <v>0</v>
      </c>
      <c r="CB180" s="43">
        <v>1</v>
      </c>
      <c r="CC180" s="43">
        <v>0</v>
      </c>
      <c r="CD180" s="44">
        <v>1</v>
      </c>
      <c r="CE180" s="43">
        <v>0</v>
      </c>
      <c r="CF180" s="43">
        <v>0</v>
      </c>
      <c r="CG180" s="43">
        <v>0</v>
      </c>
      <c r="CH180" s="43">
        <v>0</v>
      </c>
      <c r="CI180" s="43">
        <v>0</v>
      </c>
      <c r="CJ180" s="43">
        <v>0</v>
      </c>
      <c r="CK180" s="43">
        <v>0</v>
      </c>
      <c r="CL180" s="43">
        <v>0</v>
      </c>
      <c r="CM180" s="43">
        <v>0</v>
      </c>
      <c r="CN180" s="43">
        <v>0</v>
      </c>
      <c r="CO180" s="43">
        <v>0</v>
      </c>
      <c r="CP180" s="43">
        <v>0</v>
      </c>
      <c r="CQ180" s="43">
        <v>0</v>
      </c>
      <c r="CR180" s="43">
        <v>1</v>
      </c>
      <c r="CS180" s="43">
        <v>0</v>
      </c>
      <c r="CT180" s="44">
        <v>1</v>
      </c>
      <c r="CU180" s="43">
        <v>0</v>
      </c>
      <c r="CV180" s="43">
        <v>0</v>
      </c>
      <c r="CW180" s="43">
        <v>0</v>
      </c>
      <c r="CX180" s="43">
        <v>0</v>
      </c>
      <c r="CY180" s="43">
        <v>0</v>
      </c>
      <c r="CZ180" s="43">
        <v>0</v>
      </c>
      <c r="DA180" s="43">
        <v>0</v>
      </c>
      <c r="DB180" s="43">
        <v>0</v>
      </c>
      <c r="DC180" s="43">
        <v>0</v>
      </c>
      <c r="DD180" s="43">
        <v>0</v>
      </c>
      <c r="DE180" s="43">
        <v>0</v>
      </c>
      <c r="DF180" s="43">
        <v>0</v>
      </c>
      <c r="DG180" s="43">
        <v>0</v>
      </c>
      <c r="DH180" s="43">
        <v>1</v>
      </c>
      <c r="DI180" s="43">
        <v>0</v>
      </c>
      <c r="DJ180" s="44">
        <v>1</v>
      </c>
      <c r="DK180" s="45">
        <f t="shared" si="4"/>
        <v>4</v>
      </c>
    </row>
    <row r="181" spans="1:115" s="2" customFormat="1" ht="60" x14ac:dyDescent="0.25">
      <c r="A181" s="1"/>
      <c r="B181" s="40" t="s">
        <v>1414</v>
      </c>
      <c r="C181" s="41" t="s">
        <v>1445</v>
      </c>
      <c r="D181" s="30" t="s">
        <v>1419</v>
      </c>
      <c r="E181" s="30" t="s">
        <v>450</v>
      </c>
      <c r="F181" s="30" t="s">
        <v>1418</v>
      </c>
      <c r="G181" s="30" t="s">
        <v>2321</v>
      </c>
      <c r="H181" s="41" t="s">
        <v>464</v>
      </c>
      <c r="I181" s="41">
        <v>0.5</v>
      </c>
      <c r="J181" s="41" t="s">
        <v>1339</v>
      </c>
      <c r="K181" s="41">
        <v>2019</v>
      </c>
      <c r="L181" s="41">
        <v>1</v>
      </c>
      <c r="M181" s="42">
        <v>1</v>
      </c>
      <c r="N181" s="42">
        <v>1</v>
      </c>
      <c r="O181" s="42">
        <v>1</v>
      </c>
      <c r="P181" s="42">
        <v>1</v>
      </c>
      <c r="Q181" s="42" t="s">
        <v>130</v>
      </c>
      <c r="R181" s="41" t="s">
        <v>99</v>
      </c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 t="s">
        <v>450</v>
      </c>
      <c r="AI181" s="52" t="s">
        <v>1462</v>
      </c>
      <c r="AJ181" s="40">
        <v>4103</v>
      </c>
      <c r="AK181" s="17" t="s">
        <v>1670</v>
      </c>
      <c r="AL181" s="17" t="s">
        <v>465</v>
      </c>
      <c r="AM181" s="42" t="s">
        <v>3008</v>
      </c>
      <c r="AN181" s="42">
        <v>4103017</v>
      </c>
      <c r="AO181" s="42" t="s">
        <v>3009</v>
      </c>
      <c r="AP181" s="41">
        <v>1</v>
      </c>
      <c r="AQ181" s="41">
        <v>1</v>
      </c>
      <c r="AR181" s="42" t="s">
        <v>130</v>
      </c>
      <c r="AS181" s="42" t="s">
        <v>1414</v>
      </c>
      <c r="AT181" s="42">
        <v>1</v>
      </c>
      <c r="AU181" s="42">
        <v>1</v>
      </c>
      <c r="AV181" s="42">
        <v>1</v>
      </c>
      <c r="AW181" s="42">
        <v>1</v>
      </c>
      <c r="AX181" s="43">
        <v>0</v>
      </c>
      <c r="AY181" s="43">
        <v>0</v>
      </c>
      <c r="AZ181" s="43">
        <v>0</v>
      </c>
      <c r="BA181" s="43">
        <v>0</v>
      </c>
      <c r="BB181" s="43">
        <v>0</v>
      </c>
      <c r="BC181" s="43">
        <v>15400000</v>
      </c>
      <c r="BD181" s="43">
        <v>0</v>
      </c>
      <c r="BE181" s="43">
        <v>0</v>
      </c>
      <c r="BF181" s="43">
        <v>0</v>
      </c>
      <c r="BG181" s="43">
        <v>0</v>
      </c>
      <c r="BH181" s="43">
        <v>0</v>
      </c>
      <c r="BI181" s="43">
        <v>0</v>
      </c>
      <c r="BJ181" s="43">
        <v>0</v>
      </c>
      <c r="BK181" s="43">
        <v>0</v>
      </c>
      <c r="BL181" s="43">
        <v>0</v>
      </c>
      <c r="BM181" s="43">
        <v>0</v>
      </c>
      <c r="BN181" s="44">
        <v>15400000</v>
      </c>
      <c r="BO181" s="43">
        <v>0</v>
      </c>
      <c r="BP181" s="43">
        <v>0</v>
      </c>
      <c r="BQ181" s="43">
        <v>0</v>
      </c>
      <c r="BR181" s="43">
        <v>0</v>
      </c>
      <c r="BS181" s="43">
        <v>15400000</v>
      </c>
      <c r="BT181" s="43">
        <v>0</v>
      </c>
      <c r="BU181" s="43">
        <v>0</v>
      </c>
      <c r="BV181" s="43">
        <v>0</v>
      </c>
      <c r="BW181" s="43">
        <v>0</v>
      </c>
      <c r="BX181" s="43">
        <v>0</v>
      </c>
      <c r="BY181" s="43">
        <v>0</v>
      </c>
      <c r="BZ181" s="43">
        <v>0</v>
      </c>
      <c r="CA181" s="43">
        <v>0</v>
      </c>
      <c r="CB181" s="43">
        <v>0</v>
      </c>
      <c r="CC181" s="43">
        <v>0</v>
      </c>
      <c r="CD181" s="44">
        <v>15400000</v>
      </c>
      <c r="CE181" s="43">
        <v>0</v>
      </c>
      <c r="CF181" s="43">
        <v>0</v>
      </c>
      <c r="CG181" s="43">
        <v>0</v>
      </c>
      <c r="CH181" s="43">
        <v>0</v>
      </c>
      <c r="CI181" s="43">
        <v>15400000</v>
      </c>
      <c r="CJ181" s="43">
        <v>0</v>
      </c>
      <c r="CK181" s="43">
        <v>0</v>
      </c>
      <c r="CL181" s="43">
        <v>0</v>
      </c>
      <c r="CM181" s="43">
        <v>0</v>
      </c>
      <c r="CN181" s="43">
        <v>0</v>
      </c>
      <c r="CO181" s="43">
        <v>0</v>
      </c>
      <c r="CP181" s="43">
        <v>0</v>
      </c>
      <c r="CQ181" s="43">
        <v>0</v>
      </c>
      <c r="CR181" s="43">
        <v>0</v>
      </c>
      <c r="CS181" s="43">
        <v>0</v>
      </c>
      <c r="CT181" s="44">
        <v>15400000</v>
      </c>
      <c r="CU181" s="43">
        <v>0</v>
      </c>
      <c r="CV181" s="43">
        <v>0</v>
      </c>
      <c r="CW181" s="43">
        <v>0</v>
      </c>
      <c r="CX181" s="43">
        <v>0</v>
      </c>
      <c r="CY181" s="43">
        <v>17400000</v>
      </c>
      <c r="CZ181" s="43">
        <v>0</v>
      </c>
      <c r="DA181" s="43">
        <v>0</v>
      </c>
      <c r="DB181" s="43">
        <v>0</v>
      </c>
      <c r="DC181" s="43">
        <v>0</v>
      </c>
      <c r="DD181" s="43">
        <v>0</v>
      </c>
      <c r="DE181" s="43">
        <v>0</v>
      </c>
      <c r="DF181" s="43">
        <v>0</v>
      </c>
      <c r="DG181" s="43">
        <v>0</v>
      </c>
      <c r="DH181" s="43">
        <v>0</v>
      </c>
      <c r="DI181" s="43">
        <v>0</v>
      </c>
      <c r="DJ181" s="44">
        <v>17400000</v>
      </c>
      <c r="DK181" s="45">
        <f t="shared" si="4"/>
        <v>63600000</v>
      </c>
    </row>
    <row r="182" spans="1:115" s="2" customFormat="1" ht="60" x14ac:dyDescent="0.25">
      <c r="A182" s="1"/>
      <c r="B182" s="40" t="s">
        <v>1414</v>
      </c>
      <c r="C182" s="41" t="s">
        <v>1445</v>
      </c>
      <c r="D182" s="30" t="s">
        <v>1419</v>
      </c>
      <c r="E182" s="30" t="s">
        <v>450</v>
      </c>
      <c r="F182" s="30" t="s">
        <v>1418</v>
      </c>
      <c r="G182" s="30" t="s">
        <v>2321</v>
      </c>
      <c r="H182" s="41" t="s">
        <v>464</v>
      </c>
      <c r="I182" s="41">
        <v>0.5</v>
      </c>
      <c r="J182" s="41" t="s">
        <v>1339</v>
      </c>
      <c r="K182" s="41">
        <v>2019</v>
      </c>
      <c r="L182" s="41">
        <v>1</v>
      </c>
      <c r="M182" s="42">
        <v>1</v>
      </c>
      <c r="N182" s="42">
        <v>1</v>
      </c>
      <c r="O182" s="42">
        <v>1</v>
      </c>
      <c r="P182" s="42">
        <v>1</v>
      </c>
      <c r="Q182" s="42" t="s">
        <v>130</v>
      </c>
      <c r="R182" s="41" t="s">
        <v>99</v>
      </c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 t="s">
        <v>450</v>
      </c>
      <c r="AI182" s="52" t="s">
        <v>1462</v>
      </c>
      <c r="AJ182" s="40">
        <v>4103</v>
      </c>
      <c r="AK182" s="17" t="s">
        <v>1671</v>
      </c>
      <c r="AL182" s="17" t="s">
        <v>466</v>
      </c>
      <c r="AM182" s="42" t="s">
        <v>3008</v>
      </c>
      <c r="AN182" s="42">
        <v>4103017</v>
      </c>
      <c r="AO182" s="42" t="s">
        <v>3009</v>
      </c>
      <c r="AP182" s="41">
        <v>3</v>
      </c>
      <c r="AQ182" s="41">
        <v>2</v>
      </c>
      <c r="AR182" s="42" t="s">
        <v>130</v>
      </c>
      <c r="AS182" s="42" t="s">
        <v>1414</v>
      </c>
      <c r="AT182" s="42">
        <v>3</v>
      </c>
      <c r="AU182" s="42">
        <v>3</v>
      </c>
      <c r="AV182" s="42">
        <v>3</v>
      </c>
      <c r="AW182" s="42">
        <v>3</v>
      </c>
      <c r="AX182" s="43">
        <v>0</v>
      </c>
      <c r="AY182" s="43">
        <v>0</v>
      </c>
      <c r="AZ182" s="43">
        <v>0</v>
      </c>
      <c r="BA182" s="43">
        <v>0</v>
      </c>
      <c r="BB182" s="43">
        <v>0</v>
      </c>
      <c r="BC182" s="43">
        <v>43695000</v>
      </c>
      <c r="BD182" s="43">
        <v>0</v>
      </c>
      <c r="BE182" s="43">
        <v>0</v>
      </c>
      <c r="BF182" s="43">
        <v>0</v>
      </c>
      <c r="BG182" s="43">
        <v>0</v>
      </c>
      <c r="BH182" s="43">
        <v>0</v>
      </c>
      <c r="BI182" s="43">
        <v>0</v>
      </c>
      <c r="BJ182" s="43">
        <v>0</v>
      </c>
      <c r="BK182" s="43">
        <v>0</v>
      </c>
      <c r="BL182" s="43">
        <v>0</v>
      </c>
      <c r="BM182" s="43">
        <v>0</v>
      </c>
      <c r="BN182" s="44">
        <v>43695000</v>
      </c>
      <c r="BO182" s="43">
        <v>0</v>
      </c>
      <c r="BP182" s="43">
        <v>0</v>
      </c>
      <c r="BQ182" s="43">
        <v>0</v>
      </c>
      <c r="BR182" s="43">
        <v>0</v>
      </c>
      <c r="BS182" s="43">
        <v>43695000</v>
      </c>
      <c r="BT182" s="43">
        <v>0</v>
      </c>
      <c r="BU182" s="43">
        <v>0</v>
      </c>
      <c r="BV182" s="43">
        <v>0</v>
      </c>
      <c r="BW182" s="43">
        <v>0</v>
      </c>
      <c r="BX182" s="43">
        <v>0</v>
      </c>
      <c r="BY182" s="43">
        <v>0</v>
      </c>
      <c r="BZ182" s="43">
        <v>0</v>
      </c>
      <c r="CA182" s="43">
        <v>0</v>
      </c>
      <c r="CB182" s="43">
        <v>0</v>
      </c>
      <c r="CC182" s="43">
        <v>0</v>
      </c>
      <c r="CD182" s="44">
        <v>43695000</v>
      </c>
      <c r="CE182" s="43">
        <v>0</v>
      </c>
      <c r="CF182" s="43">
        <v>0</v>
      </c>
      <c r="CG182" s="43">
        <v>0</v>
      </c>
      <c r="CH182" s="43">
        <v>0</v>
      </c>
      <c r="CI182" s="43">
        <v>43800000</v>
      </c>
      <c r="CJ182" s="43">
        <v>0</v>
      </c>
      <c r="CK182" s="43">
        <v>0</v>
      </c>
      <c r="CL182" s="43">
        <v>0</v>
      </c>
      <c r="CM182" s="43">
        <v>0</v>
      </c>
      <c r="CN182" s="43">
        <v>0</v>
      </c>
      <c r="CO182" s="43">
        <v>0</v>
      </c>
      <c r="CP182" s="43">
        <v>0</v>
      </c>
      <c r="CQ182" s="43">
        <v>0</v>
      </c>
      <c r="CR182" s="43">
        <v>0</v>
      </c>
      <c r="CS182" s="43">
        <v>0</v>
      </c>
      <c r="CT182" s="44">
        <v>43800000</v>
      </c>
      <c r="CU182" s="43">
        <v>0</v>
      </c>
      <c r="CV182" s="43">
        <v>0</v>
      </c>
      <c r="CW182" s="43">
        <v>0</v>
      </c>
      <c r="CX182" s="43">
        <v>0</v>
      </c>
      <c r="CY182" s="43">
        <v>47800000</v>
      </c>
      <c r="CZ182" s="43">
        <v>0</v>
      </c>
      <c r="DA182" s="43">
        <v>0</v>
      </c>
      <c r="DB182" s="43">
        <v>0</v>
      </c>
      <c r="DC182" s="43">
        <v>0</v>
      </c>
      <c r="DD182" s="43">
        <v>0</v>
      </c>
      <c r="DE182" s="43">
        <v>0</v>
      </c>
      <c r="DF182" s="43">
        <v>0</v>
      </c>
      <c r="DG182" s="43">
        <v>0</v>
      </c>
      <c r="DH182" s="43">
        <v>0</v>
      </c>
      <c r="DI182" s="43">
        <v>0</v>
      </c>
      <c r="DJ182" s="44">
        <v>47800000</v>
      </c>
      <c r="DK182" s="45">
        <f t="shared" si="4"/>
        <v>178990000</v>
      </c>
    </row>
    <row r="183" spans="1:115" s="2" customFormat="1" ht="60" x14ac:dyDescent="0.25">
      <c r="A183" s="1"/>
      <c r="B183" s="40" t="s">
        <v>1414</v>
      </c>
      <c r="C183" s="41" t="s">
        <v>1445</v>
      </c>
      <c r="D183" s="30" t="s">
        <v>1419</v>
      </c>
      <c r="E183" s="30" t="s">
        <v>450</v>
      </c>
      <c r="F183" s="30" t="s">
        <v>1418</v>
      </c>
      <c r="G183" s="30" t="s">
        <v>2321</v>
      </c>
      <c r="H183" s="41" t="s">
        <v>464</v>
      </c>
      <c r="I183" s="41">
        <v>0.5</v>
      </c>
      <c r="J183" s="41" t="s">
        <v>1339</v>
      </c>
      <c r="K183" s="41">
        <v>2019</v>
      </c>
      <c r="L183" s="41">
        <v>1</v>
      </c>
      <c r="M183" s="42">
        <v>1</v>
      </c>
      <c r="N183" s="42">
        <v>1</v>
      </c>
      <c r="O183" s="42">
        <v>1</v>
      </c>
      <c r="P183" s="42">
        <v>1</v>
      </c>
      <c r="Q183" s="42" t="s">
        <v>130</v>
      </c>
      <c r="R183" s="41" t="s">
        <v>99</v>
      </c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 t="s">
        <v>450</v>
      </c>
      <c r="AI183" s="52" t="s">
        <v>1462</v>
      </c>
      <c r="AJ183" s="40">
        <v>4103</v>
      </c>
      <c r="AK183" s="17" t="s">
        <v>1672</v>
      </c>
      <c r="AL183" s="17" t="s">
        <v>467</v>
      </c>
      <c r="AM183" s="42" t="s">
        <v>3008</v>
      </c>
      <c r="AN183" s="42">
        <v>4103017</v>
      </c>
      <c r="AO183" s="42" t="s">
        <v>3009</v>
      </c>
      <c r="AP183" s="41">
        <v>150</v>
      </c>
      <c r="AQ183" s="41">
        <v>150</v>
      </c>
      <c r="AR183" s="42" t="s">
        <v>130</v>
      </c>
      <c r="AS183" s="42" t="s">
        <v>1414</v>
      </c>
      <c r="AT183" s="42">
        <v>150</v>
      </c>
      <c r="AU183" s="42">
        <v>150</v>
      </c>
      <c r="AV183" s="42">
        <v>150</v>
      </c>
      <c r="AW183" s="42">
        <v>150</v>
      </c>
      <c r="AX183" s="43">
        <v>0</v>
      </c>
      <c r="AY183" s="43">
        <v>0</v>
      </c>
      <c r="AZ183" s="43">
        <v>0</v>
      </c>
      <c r="BA183" s="43">
        <v>0</v>
      </c>
      <c r="BB183" s="43">
        <v>0</v>
      </c>
      <c r="BC183" s="43">
        <v>15400000</v>
      </c>
      <c r="BD183" s="43">
        <v>0</v>
      </c>
      <c r="BE183" s="43">
        <v>0</v>
      </c>
      <c r="BF183" s="43">
        <v>0</v>
      </c>
      <c r="BG183" s="43">
        <v>0</v>
      </c>
      <c r="BH183" s="43">
        <v>0</v>
      </c>
      <c r="BI183" s="43">
        <v>0</v>
      </c>
      <c r="BJ183" s="43">
        <v>0</v>
      </c>
      <c r="BK183" s="43">
        <v>0</v>
      </c>
      <c r="BL183" s="43">
        <v>0</v>
      </c>
      <c r="BM183" s="43">
        <v>0</v>
      </c>
      <c r="BN183" s="44">
        <v>15400000</v>
      </c>
      <c r="BO183" s="43">
        <v>0</v>
      </c>
      <c r="BP183" s="43">
        <v>0</v>
      </c>
      <c r="BQ183" s="43">
        <v>0</v>
      </c>
      <c r="BR183" s="43">
        <v>0</v>
      </c>
      <c r="BS183" s="43">
        <v>15400000</v>
      </c>
      <c r="BT183" s="43">
        <v>0</v>
      </c>
      <c r="BU183" s="43">
        <v>0</v>
      </c>
      <c r="BV183" s="43">
        <v>0</v>
      </c>
      <c r="BW183" s="43">
        <v>0</v>
      </c>
      <c r="BX183" s="43">
        <v>0</v>
      </c>
      <c r="BY183" s="43">
        <v>0</v>
      </c>
      <c r="BZ183" s="43">
        <v>0</v>
      </c>
      <c r="CA183" s="43">
        <v>0</v>
      </c>
      <c r="CB183" s="43">
        <v>0</v>
      </c>
      <c r="CC183" s="43">
        <v>0</v>
      </c>
      <c r="CD183" s="44">
        <v>15400000</v>
      </c>
      <c r="CE183" s="43">
        <v>0</v>
      </c>
      <c r="CF183" s="43">
        <v>0</v>
      </c>
      <c r="CG183" s="43">
        <v>0</v>
      </c>
      <c r="CH183" s="43">
        <v>0</v>
      </c>
      <c r="CI183" s="43">
        <v>15400000</v>
      </c>
      <c r="CJ183" s="43">
        <v>0</v>
      </c>
      <c r="CK183" s="43">
        <v>0</v>
      </c>
      <c r="CL183" s="43">
        <v>0</v>
      </c>
      <c r="CM183" s="43">
        <v>0</v>
      </c>
      <c r="CN183" s="43">
        <v>0</v>
      </c>
      <c r="CO183" s="43">
        <v>0</v>
      </c>
      <c r="CP183" s="43">
        <v>0</v>
      </c>
      <c r="CQ183" s="43">
        <v>0</v>
      </c>
      <c r="CR183" s="43">
        <v>0</v>
      </c>
      <c r="CS183" s="43">
        <v>0</v>
      </c>
      <c r="CT183" s="44">
        <v>15400000</v>
      </c>
      <c r="CU183" s="43">
        <v>0</v>
      </c>
      <c r="CV183" s="43">
        <v>0</v>
      </c>
      <c r="CW183" s="43">
        <v>0</v>
      </c>
      <c r="CX183" s="43">
        <v>0</v>
      </c>
      <c r="CY183" s="43">
        <v>17400000</v>
      </c>
      <c r="CZ183" s="43">
        <v>0</v>
      </c>
      <c r="DA183" s="43">
        <v>0</v>
      </c>
      <c r="DB183" s="43">
        <v>0</v>
      </c>
      <c r="DC183" s="43">
        <v>0</v>
      </c>
      <c r="DD183" s="43">
        <v>0</v>
      </c>
      <c r="DE183" s="43">
        <v>0</v>
      </c>
      <c r="DF183" s="43">
        <v>0</v>
      </c>
      <c r="DG183" s="43">
        <v>0</v>
      </c>
      <c r="DH183" s="43">
        <v>0</v>
      </c>
      <c r="DI183" s="43">
        <v>0</v>
      </c>
      <c r="DJ183" s="44">
        <v>17400000</v>
      </c>
      <c r="DK183" s="45">
        <f t="shared" si="4"/>
        <v>63600000</v>
      </c>
    </row>
    <row r="184" spans="1:115" s="2" customFormat="1" ht="60" x14ac:dyDescent="0.25">
      <c r="A184" s="1"/>
      <c r="B184" s="40" t="s">
        <v>1414</v>
      </c>
      <c r="C184" s="41" t="s">
        <v>1445</v>
      </c>
      <c r="D184" s="30" t="s">
        <v>1419</v>
      </c>
      <c r="E184" s="30" t="s">
        <v>450</v>
      </c>
      <c r="F184" s="30" t="s">
        <v>1418</v>
      </c>
      <c r="G184" s="30" t="s">
        <v>2321</v>
      </c>
      <c r="H184" s="41" t="s">
        <v>464</v>
      </c>
      <c r="I184" s="41">
        <v>0.5</v>
      </c>
      <c r="J184" s="41" t="s">
        <v>1339</v>
      </c>
      <c r="K184" s="41">
        <v>2019</v>
      </c>
      <c r="L184" s="41">
        <v>1</v>
      </c>
      <c r="M184" s="42">
        <v>1</v>
      </c>
      <c r="N184" s="42">
        <v>1</v>
      </c>
      <c r="O184" s="42">
        <v>1</v>
      </c>
      <c r="P184" s="42">
        <v>1</v>
      </c>
      <c r="Q184" s="42" t="s">
        <v>130</v>
      </c>
      <c r="R184" s="41" t="s">
        <v>99</v>
      </c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 t="s">
        <v>450</v>
      </c>
      <c r="AI184" s="52" t="s">
        <v>1462</v>
      </c>
      <c r="AJ184" s="40">
        <v>4103</v>
      </c>
      <c r="AK184" s="17" t="s">
        <v>1673</v>
      </c>
      <c r="AL184" s="17" t="s">
        <v>468</v>
      </c>
      <c r="AM184" s="42" t="s">
        <v>3008</v>
      </c>
      <c r="AN184" s="42">
        <v>4103017</v>
      </c>
      <c r="AO184" s="42" t="s">
        <v>3009</v>
      </c>
      <c r="AP184" s="41">
        <v>8</v>
      </c>
      <c r="AQ184" s="41">
        <v>32</v>
      </c>
      <c r="AR184" s="42" t="s">
        <v>132</v>
      </c>
      <c r="AS184" s="42" t="s">
        <v>1414</v>
      </c>
      <c r="AT184" s="42">
        <v>8</v>
      </c>
      <c r="AU184" s="42">
        <v>8</v>
      </c>
      <c r="AV184" s="42">
        <v>8</v>
      </c>
      <c r="AW184" s="42">
        <v>8</v>
      </c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v>15400000</v>
      </c>
      <c r="BD184" s="43">
        <v>0</v>
      </c>
      <c r="BE184" s="43">
        <v>0</v>
      </c>
      <c r="BF184" s="43">
        <v>0</v>
      </c>
      <c r="BG184" s="43">
        <v>0</v>
      </c>
      <c r="BH184" s="43">
        <v>0</v>
      </c>
      <c r="BI184" s="43">
        <v>0</v>
      </c>
      <c r="BJ184" s="43">
        <v>0</v>
      </c>
      <c r="BK184" s="43">
        <v>0</v>
      </c>
      <c r="BL184" s="43">
        <v>0</v>
      </c>
      <c r="BM184" s="43">
        <v>0</v>
      </c>
      <c r="BN184" s="44">
        <v>15400000</v>
      </c>
      <c r="BO184" s="43">
        <v>0</v>
      </c>
      <c r="BP184" s="43">
        <v>0</v>
      </c>
      <c r="BQ184" s="43">
        <v>0</v>
      </c>
      <c r="BR184" s="43">
        <v>0</v>
      </c>
      <c r="BS184" s="43">
        <v>15400000</v>
      </c>
      <c r="BT184" s="43">
        <v>0</v>
      </c>
      <c r="BU184" s="43">
        <v>0</v>
      </c>
      <c r="BV184" s="43">
        <v>0</v>
      </c>
      <c r="BW184" s="43">
        <v>0</v>
      </c>
      <c r="BX184" s="43">
        <v>0</v>
      </c>
      <c r="BY184" s="43">
        <v>0</v>
      </c>
      <c r="BZ184" s="43">
        <v>0</v>
      </c>
      <c r="CA184" s="43">
        <v>0</v>
      </c>
      <c r="CB184" s="43">
        <v>0</v>
      </c>
      <c r="CC184" s="43">
        <v>0</v>
      </c>
      <c r="CD184" s="44">
        <v>15400000</v>
      </c>
      <c r="CE184" s="43">
        <v>0</v>
      </c>
      <c r="CF184" s="43">
        <v>0</v>
      </c>
      <c r="CG184" s="43">
        <v>0</v>
      </c>
      <c r="CH184" s="43">
        <v>0</v>
      </c>
      <c r="CI184" s="43">
        <v>15400000</v>
      </c>
      <c r="CJ184" s="43">
        <v>0</v>
      </c>
      <c r="CK184" s="43">
        <v>0</v>
      </c>
      <c r="CL184" s="43">
        <v>0</v>
      </c>
      <c r="CM184" s="43">
        <v>0</v>
      </c>
      <c r="CN184" s="43">
        <v>0</v>
      </c>
      <c r="CO184" s="43">
        <v>0</v>
      </c>
      <c r="CP184" s="43">
        <v>0</v>
      </c>
      <c r="CQ184" s="43">
        <v>0</v>
      </c>
      <c r="CR184" s="43">
        <v>0</v>
      </c>
      <c r="CS184" s="43">
        <v>0</v>
      </c>
      <c r="CT184" s="44">
        <v>15400000</v>
      </c>
      <c r="CU184" s="43">
        <v>0</v>
      </c>
      <c r="CV184" s="43">
        <v>0</v>
      </c>
      <c r="CW184" s="43">
        <v>0</v>
      </c>
      <c r="CX184" s="43">
        <v>0</v>
      </c>
      <c r="CY184" s="43">
        <v>17400000</v>
      </c>
      <c r="CZ184" s="43">
        <v>0</v>
      </c>
      <c r="DA184" s="43">
        <v>0</v>
      </c>
      <c r="DB184" s="43">
        <v>0</v>
      </c>
      <c r="DC184" s="43">
        <v>0</v>
      </c>
      <c r="DD184" s="43">
        <v>0</v>
      </c>
      <c r="DE184" s="43">
        <v>0</v>
      </c>
      <c r="DF184" s="43">
        <v>0</v>
      </c>
      <c r="DG184" s="43">
        <v>0</v>
      </c>
      <c r="DH184" s="43">
        <v>0</v>
      </c>
      <c r="DI184" s="43">
        <v>0</v>
      </c>
      <c r="DJ184" s="44">
        <v>17400000</v>
      </c>
      <c r="DK184" s="45">
        <f t="shared" si="4"/>
        <v>63600000</v>
      </c>
    </row>
    <row r="185" spans="1:115" s="2" customFormat="1" ht="90" x14ac:dyDescent="0.25">
      <c r="A185" s="1"/>
      <c r="B185" s="40" t="s">
        <v>469</v>
      </c>
      <c r="C185" s="41" t="s">
        <v>1445</v>
      </c>
      <c r="D185" s="30" t="s">
        <v>1419</v>
      </c>
      <c r="E185" s="30" t="s">
        <v>470</v>
      </c>
      <c r="F185" s="30" t="s">
        <v>1418</v>
      </c>
      <c r="G185" s="30" t="s">
        <v>2322</v>
      </c>
      <c r="H185" s="41" t="s">
        <v>471</v>
      </c>
      <c r="I185" s="41" t="s">
        <v>1298</v>
      </c>
      <c r="J185" s="41" t="s">
        <v>1298</v>
      </c>
      <c r="K185" s="41">
        <v>2019</v>
      </c>
      <c r="L185" s="41">
        <v>100</v>
      </c>
      <c r="M185" s="42">
        <v>30</v>
      </c>
      <c r="N185" s="42">
        <v>30</v>
      </c>
      <c r="O185" s="42">
        <v>20</v>
      </c>
      <c r="P185" s="42">
        <v>20</v>
      </c>
      <c r="Q185" s="42" t="s">
        <v>132</v>
      </c>
      <c r="R185" s="41" t="s">
        <v>100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 t="s">
        <v>470</v>
      </c>
      <c r="AI185" s="52" t="s">
        <v>1462</v>
      </c>
      <c r="AJ185" s="40">
        <v>4103</v>
      </c>
      <c r="AK185" s="17" t="s">
        <v>1674</v>
      </c>
      <c r="AL185" s="17" t="s">
        <v>472</v>
      </c>
      <c r="AM185" s="42" t="s">
        <v>2573</v>
      </c>
      <c r="AN185" s="42">
        <v>4103052</v>
      </c>
      <c r="AO185" s="42" t="s">
        <v>2649</v>
      </c>
      <c r="AP185" s="41">
        <v>393</v>
      </c>
      <c r="AQ185" s="41">
        <v>500</v>
      </c>
      <c r="AR185" s="42" t="s">
        <v>132</v>
      </c>
      <c r="AS185" s="42" t="s">
        <v>469</v>
      </c>
      <c r="AT185" s="42">
        <v>150</v>
      </c>
      <c r="AU185" s="42">
        <v>150</v>
      </c>
      <c r="AV185" s="42">
        <v>100</v>
      </c>
      <c r="AW185" s="42">
        <v>100</v>
      </c>
      <c r="AX185" s="43">
        <v>0</v>
      </c>
      <c r="AY185" s="43">
        <v>0</v>
      </c>
      <c r="AZ185" s="43">
        <v>0</v>
      </c>
      <c r="BA185" s="43">
        <v>0</v>
      </c>
      <c r="BB185" s="43">
        <v>0</v>
      </c>
      <c r="BC185" s="43">
        <v>40000000</v>
      </c>
      <c r="BD185" s="43">
        <v>0</v>
      </c>
      <c r="BE185" s="43">
        <v>0</v>
      </c>
      <c r="BF185" s="43">
        <v>0</v>
      </c>
      <c r="BG185" s="43">
        <v>0</v>
      </c>
      <c r="BH185" s="43">
        <v>0</v>
      </c>
      <c r="BI185" s="43">
        <v>0</v>
      </c>
      <c r="BJ185" s="43">
        <v>0</v>
      </c>
      <c r="BK185" s="43">
        <v>0</v>
      </c>
      <c r="BL185" s="43">
        <v>0</v>
      </c>
      <c r="BM185" s="43">
        <v>0</v>
      </c>
      <c r="BN185" s="44">
        <v>40000000</v>
      </c>
      <c r="BO185" s="43">
        <v>0</v>
      </c>
      <c r="BP185" s="43">
        <v>0</v>
      </c>
      <c r="BQ185" s="43">
        <v>0</v>
      </c>
      <c r="BR185" s="43">
        <v>0</v>
      </c>
      <c r="BS185" s="43">
        <v>30000000</v>
      </c>
      <c r="BT185" s="43">
        <v>0</v>
      </c>
      <c r="BU185" s="43">
        <v>0</v>
      </c>
      <c r="BV185" s="43">
        <v>0</v>
      </c>
      <c r="BW185" s="43">
        <v>0</v>
      </c>
      <c r="BX185" s="43">
        <v>0</v>
      </c>
      <c r="BY185" s="43">
        <v>0</v>
      </c>
      <c r="BZ185" s="43">
        <v>0</v>
      </c>
      <c r="CA185" s="43">
        <v>0</v>
      </c>
      <c r="CB185" s="43">
        <v>0</v>
      </c>
      <c r="CC185" s="43">
        <v>0</v>
      </c>
      <c r="CD185" s="44">
        <v>30000000</v>
      </c>
      <c r="CE185" s="43">
        <v>0</v>
      </c>
      <c r="CF185" s="43">
        <v>0</v>
      </c>
      <c r="CG185" s="43">
        <v>0</v>
      </c>
      <c r="CH185" s="43">
        <v>0</v>
      </c>
      <c r="CI185" s="43">
        <v>30000000</v>
      </c>
      <c r="CJ185" s="43">
        <v>0</v>
      </c>
      <c r="CK185" s="43">
        <v>0</v>
      </c>
      <c r="CL185" s="43">
        <v>0</v>
      </c>
      <c r="CM185" s="43">
        <v>0</v>
      </c>
      <c r="CN185" s="43">
        <v>0</v>
      </c>
      <c r="CO185" s="43">
        <v>0</v>
      </c>
      <c r="CP185" s="43">
        <v>0</v>
      </c>
      <c r="CQ185" s="43">
        <v>0</v>
      </c>
      <c r="CR185" s="43">
        <v>0</v>
      </c>
      <c r="CS185" s="43">
        <v>0</v>
      </c>
      <c r="CT185" s="44">
        <v>30000000</v>
      </c>
      <c r="CU185" s="43">
        <v>0</v>
      </c>
      <c r="CV185" s="43">
        <v>0</v>
      </c>
      <c r="CW185" s="43">
        <v>0</v>
      </c>
      <c r="CX185" s="43">
        <v>0</v>
      </c>
      <c r="CY185" s="43">
        <v>30000000</v>
      </c>
      <c r="CZ185" s="43">
        <v>0</v>
      </c>
      <c r="DA185" s="43">
        <v>0</v>
      </c>
      <c r="DB185" s="43">
        <v>0</v>
      </c>
      <c r="DC185" s="43">
        <v>0</v>
      </c>
      <c r="DD185" s="43">
        <v>0</v>
      </c>
      <c r="DE185" s="43">
        <v>0</v>
      </c>
      <c r="DF185" s="43">
        <v>0</v>
      </c>
      <c r="DG185" s="43">
        <v>0</v>
      </c>
      <c r="DH185" s="43">
        <v>0</v>
      </c>
      <c r="DI185" s="43">
        <v>0</v>
      </c>
      <c r="DJ185" s="44">
        <v>30000000</v>
      </c>
      <c r="DK185" s="45">
        <f t="shared" si="4"/>
        <v>130000000</v>
      </c>
    </row>
    <row r="186" spans="1:115" s="2" customFormat="1" ht="90" x14ac:dyDescent="0.25">
      <c r="A186" s="1"/>
      <c r="B186" s="40" t="s">
        <v>469</v>
      </c>
      <c r="C186" s="41" t="s">
        <v>1445</v>
      </c>
      <c r="D186" s="30" t="s">
        <v>1419</v>
      </c>
      <c r="E186" s="30" t="s">
        <v>470</v>
      </c>
      <c r="F186" s="30" t="s">
        <v>1418</v>
      </c>
      <c r="G186" s="30" t="s">
        <v>2322</v>
      </c>
      <c r="H186" s="41" t="s">
        <v>471</v>
      </c>
      <c r="I186" s="41" t="s">
        <v>1298</v>
      </c>
      <c r="J186" s="41" t="s">
        <v>1298</v>
      </c>
      <c r="K186" s="41">
        <v>2019</v>
      </c>
      <c r="L186" s="41">
        <v>100</v>
      </c>
      <c r="M186" s="42">
        <v>30</v>
      </c>
      <c r="N186" s="42">
        <v>30</v>
      </c>
      <c r="O186" s="42">
        <v>20</v>
      </c>
      <c r="P186" s="42">
        <v>20</v>
      </c>
      <c r="Q186" s="42" t="s">
        <v>132</v>
      </c>
      <c r="R186" s="34" t="s">
        <v>102</v>
      </c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 t="s">
        <v>470</v>
      </c>
      <c r="AI186" s="52" t="s">
        <v>1462</v>
      </c>
      <c r="AJ186" s="40">
        <v>4103</v>
      </c>
      <c r="AK186" s="17" t="s">
        <v>1675</v>
      </c>
      <c r="AL186" s="17" t="s">
        <v>473</v>
      </c>
      <c r="AM186" s="42" t="s">
        <v>2573</v>
      </c>
      <c r="AN186" s="42">
        <v>4103052</v>
      </c>
      <c r="AO186" s="42" t="s">
        <v>2574</v>
      </c>
      <c r="AP186" s="41">
        <v>0</v>
      </c>
      <c r="AQ186" s="41">
        <v>1</v>
      </c>
      <c r="AR186" s="42" t="s">
        <v>130</v>
      </c>
      <c r="AS186" s="42" t="s">
        <v>469</v>
      </c>
      <c r="AT186" s="42">
        <v>0</v>
      </c>
      <c r="AU186" s="42">
        <v>1</v>
      </c>
      <c r="AV186" s="42">
        <v>1</v>
      </c>
      <c r="AW186" s="42">
        <v>1</v>
      </c>
      <c r="AX186" s="43">
        <v>0</v>
      </c>
      <c r="AY186" s="43">
        <v>0</v>
      </c>
      <c r="AZ186" s="43">
        <v>0</v>
      </c>
      <c r="BA186" s="43">
        <v>52000000</v>
      </c>
      <c r="BB186" s="43">
        <v>0</v>
      </c>
      <c r="BC186" s="43">
        <v>15000000</v>
      </c>
      <c r="BD186" s="43">
        <v>0</v>
      </c>
      <c r="BE186" s="43">
        <v>0</v>
      </c>
      <c r="BF186" s="43">
        <v>0</v>
      </c>
      <c r="BG186" s="43">
        <v>0</v>
      </c>
      <c r="BH186" s="43">
        <v>0</v>
      </c>
      <c r="BI186" s="43">
        <v>0</v>
      </c>
      <c r="BJ186" s="43">
        <v>0</v>
      </c>
      <c r="BK186" s="43">
        <v>0</v>
      </c>
      <c r="BL186" s="43">
        <v>0</v>
      </c>
      <c r="BM186" s="43">
        <v>0</v>
      </c>
      <c r="BN186" s="44">
        <v>67000000</v>
      </c>
      <c r="BO186" s="43">
        <v>0</v>
      </c>
      <c r="BP186" s="43">
        <v>0</v>
      </c>
      <c r="BQ186" s="43">
        <v>0</v>
      </c>
      <c r="BR186" s="43">
        <v>0</v>
      </c>
      <c r="BS186" s="43">
        <v>60000000</v>
      </c>
      <c r="BT186" s="43">
        <v>0</v>
      </c>
      <c r="BU186" s="43">
        <v>0</v>
      </c>
      <c r="BV186" s="43">
        <v>0</v>
      </c>
      <c r="BW186" s="43">
        <v>0</v>
      </c>
      <c r="BX186" s="43">
        <v>0</v>
      </c>
      <c r="BY186" s="43">
        <v>0</v>
      </c>
      <c r="BZ186" s="43">
        <v>0</v>
      </c>
      <c r="CA186" s="43">
        <v>0</v>
      </c>
      <c r="CB186" s="43">
        <v>0</v>
      </c>
      <c r="CC186" s="43">
        <v>0</v>
      </c>
      <c r="CD186" s="44">
        <v>60000000</v>
      </c>
      <c r="CE186" s="43">
        <v>0</v>
      </c>
      <c r="CF186" s="43">
        <v>0</v>
      </c>
      <c r="CG186" s="43">
        <v>0</v>
      </c>
      <c r="CH186" s="43">
        <v>0</v>
      </c>
      <c r="CI186" s="43">
        <v>100000000</v>
      </c>
      <c r="CJ186" s="43">
        <v>0</v>
      </c>
      <c r="CK186" s="43">
        <v>0</v>
      </c>
      <c r="CL186" s="43">
        <v>0</v>
      </c>
      <c r="CM186" s="43">
        <v>0</v>
      </c>
      <c r="CN186" s="43">
        <v>0</v>
      </c>
      <c r="CO186" s="43">
        <v>0</v>
      </c>
      <c r="CP186" s="43">
        <v>0</v>
      </c>
      <c r="CQ186" s="43">
        <v>0</v>
      </c>
      <c r="CR186" s="43">
        <v>0</v>
      </c>
      <c r="CS186" s="43">
        <v>0</v>
      </c>
      <c r="CT186" s="44">
        <v>100000000</v>
      </c>
      <c r="CU186" s="43">
        <v>0</v>
      </c>
      <c r="CV186" s="43">
        <v>0</v>
      </c>
      <c r="CW186" s="43">
        <v>0</v>
      </c>
      <c r="CX186" s="43">
        <v>0</v>
      </c>
      <c r="CY186" s="43">
        <v>150000000</v>
      </c>
      <c r="CZ186" s="43">
        <v>0</v>
      </c>
      <c r="DA186" s="43">
        <v>0</v>
      </c>
      <c r="DB186" s="43">
        <v>0</v>
      </c>
      <c r="DC186" s="43">
        <v>0</v>
      </c>
      <c r="DD186" s="43">
        <v>0</v>
      </c>
      <c r="DE186" s="43">
        <v>0</v>
      </c>
      <c r="DF186" s="43">
        <v>0</v>
      </c>
      <c r="DG186" s="43">
        <v>0</v>
      </c>
      <c r="DH186" s="43">
        <v>0</v>
      </c>
      <c r="DI186" s="43">
        <v>0</v>
      </c>
      <c r="DJ186" s="44">
        <v>150000000</v>
      </c>
      <c r="DK186" s="45">
        <f t="shared" si="4"/>
        <v>377000000</v>
      </c>
    </row>
    <row r="187" spans="1:115" s="2" customFormat="1" ht="75" x14ac:dyDescent="0.25">
      <c r="A187" s="1"/>
      <c r="B187" s="40" t="s">
        <v>469</v>
      </c>
      <c r="C187" s="41" t="s">
        <v>1445</v>
      </c>
      <c r="D187" s="30" t="s">
        <v>1420</v>
      </c>
      <c r="E187" s="30" t="s">
        <v>470</v>
      </c>
      <c r="F187" s="30" t="s">
        <v>1418</v>
      </c>
      <c r="G187" s="30" t="s">
        <v>2323</v>
      </c>
      <c r="H187" s="41" t="s">
        <v>474</v>
      </c>
      <c r="I187" s="41">
        <v>100</v>
      </c>
      <c r="J187" s="41" t="s">
        <v>1340</v>
      </c>
      <c r="K187" s="41">
        <v>2019</v>
      </c>
      <c r="L187" s="41">
        <v>100</v>
      </c>
      <c r="M187" s="42">
        <v>13</v>
      </c>
      <c r="N187" s="42">
        <v>36</v>
      </c>
      <c r="O187" s="42">
        <v>36</v>
      </c>
      <c r="P187" s="42">
        <v>15</v>
      </c>
      <c r="Q187" s="42" t="s">
        <v>132</v>
      </c>
      <c r="R187" s="34" t="s">
        <v>102</v>
      </c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 t="s">
        <v>470</v>
      </c>
      <c r="AI187" s="52" t="s">
        <v>1462</v>
      </c>
      <c r="AJ187" s="40">
        <v>4103</v>
      </c>
      <c r="AK187" s="17" t="s">
        <v>1676</v>
      </c>
      <c r="AL187" s="17" t="s">
        <v>475</v>
      </c>
      <c r="AM187" s="42" t="s">
        <v>2650</v>
      </c>
      <c r="AN187" s="42">
        <v>3604026</v>
      </c>
      <c r="AO187" s="42" t="s">
        <v>2622</v>
      </c>
      <c r="AP187" s="41">
        <v>1331</v>
      </c>
      <c r="AQ187" s="41">
        <v>1800</v>
      </c>
      <c r="AR187" s="42" t="s">
        <v>132</v>
      </c>
      <c r="AS187" s="42" t="s">
        <v>469</v>
      </c>
      <c r="AT187" s="42">
        <v>250</v>
      </c>
      <c r="AU187" s="42">
        <v>650</v>
      </c>
      <c r="AV187" s="42">
        <v>650</v>
      </c>
      <c r="AW187" s="42">
        <v>250</v>
      </c>
      <c r="AX187" s="43">
        <v>0</v>
      </c>
      <c r="AY187" s="43">
        <v>0</v>
      </c>
      <c r="AZ187" s="43">
        <v>0</v>
      </c>
      <c r="BA187" s="43">
        <v>0</v>
      </c>
      <c r="BB187" s="43">
        <v>0</v>
      </c>
      <c r="BC187" s="43">
        <v>55000000</v>
      </c>
      <c r="BD187" s="43">
        <v>0</v>
      </c>
      <c r="BE187" s="43">
        <v>0</v>
      </c>
      <c r="BF187" s="43">
        <v>0</v>
      </c>
      <c r="BG187" s="43">
        <v>0</v>
      </c>
      <c r="BH187" s="43">
        <v>0</v>
      </c>
      <c r="BI187" s="43">
        <v>0</v>
      </c>
      <c r="BJ187" s="43">
        <v>0</v>
      </c>
      <c r="BK187" s="43">
        <v>0</v>
      </c>
      <c r="BL187" s="43">
        <v>0</v>
      </c>
      <c r="BM187" s="43">
        <v>0</v>
      </c>
      <c r="BN187" s="44">
        <v>55000000</v>
      </c>
      <c r="BO187" s="43">
        <v>0</v>
      </c>
      <c r="BP187" s="43">
        <v>0</v>
      </c>
      <c r="BQ187" s="43">
        <v>0</v>
      </c>
      <c r="BR187" s="43">
        <v>0</v>
      </c>
      <c r="BS187" s="43">
        <v>35000000</v>
      </c>
      <c r="BT187" s="43">
        <v>0</v>
      </c>
      <c r="BU187" s="43">
        <v>0</v>
      </c>
      <c r="BV187" s="43">
        <v>0</v>
      </c>
      <c r="BW187" s="43">
        <v>0</v>
      </c>
      <c r="BX187" s="43">
        <v>0</v>
      </c>
      <c r="BY187" s="43">
        <v>0</v>
      </c>
      <c r="BZ187" s="43">
        <v>0</v>
      </c>
      <c r="CA187" s="43">
        <v>0</v>
      </c>
      <c r="CB187" s="43">
        <v>0</v>
      </c>
      <c r="CC187" s="43">
        <v>0</v>
      </c>
      <c r="CD187" s="44">
        <v>35000000</v>
      </c>
      <c r="CE187" s="43">
        <v>0</v>
      </c>
      <c r="CF187" s="43">
        <v>0</v>
      </c>
      <c r="CG187" s="43">
        <v>0</v>
      </c>
      <c r="CH187" s="43">
        <v>0</v>
      </c>
      <c r="CI187" s="43">
        <v>35000000</v>
      </c>
      <c r="CJ187" s="43">
        <v>0</v>
      </c>
      <c r="CK187" s="43">
        <v>0</v>
      </c>
      <c r="CL187" s="43">
        <v>0</v>
      </c>
      <c r="CM187" s="43">
        <v>0</v>
      </c>
      <c r="CN187" s="43">
        <v>0</v>
      </c>
      <c r="CO187" s="43">
        <v>0</v>
      </c>
      <c r="CP187" s="43">
        <v>0</v>
      </c>
      <c r="CQ187" s="43">
        <v>0</v>
      </c>
      <c r="CR187" s="43">
        <v>0</v>
      </c>
      <c r="CS187" s="43">
        <v>0</v>
      </c>
      <c r="CT187" s="44">
        <v>35000000</v>
      </c>
      <c r="CU187" s="43">
        <v>0</v>
      </c>
      <c r="CV187" s="43">
        <v>0</v>
      </c>
      <c r="CW187" s="43">
        <v>0</v>
      </c>
      <c r="CX187" s="43">
        <v>0</v>
      </c>
      <c r="CY187" s="43">
        <v>35000000</v>
      </c>
      <c r="CZ187" s="43">
        <v>0</v>
      </c>
      <c r="DA187" s="43">
        <v>0</v>
      </c>
      <c r="DB187" s="43">
        <v>0</v>
      </c>
      <c r="DC187" s="43">
        <v>0</v>
      </c>
      <c r="DD187" s="43">
        <v>0</v>
      </c>
      <c r="DE187" s="43">
        <v>0</v>
      </c>
      <c r="DF187" s="43">
        <v>0</v>
      </c>
      <c r="DG187" s="43">
        <v>0</v>
      </c>
      <c r="DH187" s="43">
        <v>0</v>
      </c>
      <c r="DI187" s="43">
        <v>0</v>
      </c>
      <c r="DJ187" s="44">
        <v>35000000</v>
      </c>
      <c r="DK187" s="45">
        <f t="shared" si="4"/>
        <v>160000000</v>
      </c>
    </row>
    <row r="188" spans="1:115" s="2" customFormat="1" ht="75" x14ac:dyDescent="0.25">
      <c r="A188" s="1"/>
      <c r="B188" s="40" t="s">
        <v>469</v>
      </c>
      <c r="C188" s="41" t="s">
        <v>1445</v>
      </c>
      <c r="D188" s="30" t="s">
        <v>1420</v>
      </c>
      <c r="E188" s="30" t="s">
        <v>470</v>
      </c>
      <c r="F188" s="30" t="s">
        <v>1418</v>
      </c>
      <c r="G188" s="30" t="s">
        <v>2323</v>
      </c>
      <c r="H188" s="41" t="s">
        <v>474</v>
      </c>
      <c r="I188" s="41">
        <v>100</v>
      </c>
      <c r="J188" s="41" t="s">
        <v>1340</v>
      </c>
      <c r="K188" s="41">
        <v>2019</v>
      </c>
      <c r="L188" s="41">
        <v>100</v>
      </c>
      <c r="M188" s="42">
        <v>13</v>
      </c>
      <c r="N188" s="42">
        <v>36</v>
      </c>
      <c r="O188" s="42">
        <v>36</v>
      </c>
      <c r="P188" s="42">
        <v>15</v>
      </c>
      <c r="Q188" s="42" t="s">
        <v>132</v>
      </c>
      <c r="R188" s="34" t="s">
        <v>102</v>
      </c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 t="s">
        <v>470</v>
      </c>
      <c r="AI188" s="52" t="s">
        <v>1462</v>
      </c>
      <c r="AJ188" s="40">
        <v>4103</v>
      </c>
      <c r="AK188" s="17" t="s">
        <v>1677</v>
      </c>
      <c r="AL188" s="17" t="s">
        <v>476</v>
      </c>
      <c r="AM188" s="42" t="s">
        <v>2650</v>
      </c>
      <c r="AN188" s="42">
        <v>3604026</v>
      </c>
      <c r="AO188" s="42" t="s">
        <v>2622</v>
      </c>
      <c r="AP188" s="41" t="s">
        <v>1298</v>
      </c>
      <c r="AQ188" s="41">
        <v>1</v>
      </c>
      <c r="AR188" s="42" t="s">
        <v>132</v>
      </c>
      <c r="AS188" s="42" t="s">
        <v>469</v>
      </c>
      <c r="AT188" s="42">
        <v>0</v>
      </c>
      <c r="AU188" s="42">
        <v>0</v>
      </c>
      <c r="AV188" s="42">
        <v>1</v>
      </c>
      <c r="AW188" s="42">
        <v>0</v>
      </c>
      <c r="AX188" s="43">
        <v>0</v>
      </c>
      <c r="AY188" s="43">
        <v>0</v>
      </c>
      <c r="AZ188" s="43">
        <v>0</v>
      </c>
      <c r="BA188" s="43">
        <v>0</v>
      </c>
      <c r="BB188" s="43">
        <v>0</v>
      </c>
      <c r="BC188" s="43">
        <v>0</v>
      </c>
      <c r="BD188" s="43">
        <v>0</v>
      </c>
      <c r="BE188" s="43">
        <v>0</v>
      </c>
      <c r="BF188" s="43">
        <v>0</v>
      </c>
      <c r="BG188" s="43">
        <v>0</v>
      </c>
      <c r="BH188" s="43">
        <v>0</v>
      </c>
      <c r="BI188" s="43">
        <v>0</v>
      </c>
      <c r="BJ188" s="43">
        <v>0</v>
      </c>
      <c r="BK188" s="43">
        <v>0</v>
      </c>
      <c r="BL188" s="43">
        <v>0</v>
      </c>
      <c r="BM188" s="43">
        <v>0</v>
      </c>
      <c r="BN188" s="44">
        <v>0</v>
      </c>
      <c r="BO188" s="43">
        <v>0</v>
      </c>
      <c r="BP188" s="43">
        <v>0</v>
      </c>
      <c r="BQ188" s="43">
        <v>0</v>
      </c>
      <c r="BR188" s="43">
        <v>0</v>
      </c>
      <c r="BS188" s="43">
        <v>10000000</v>
      </c>
      <c r="BT188" s="43">
        <v>0</v>
      </c>
      <c r="BU188" s="43">
        <v>0</v>
      </c>
      <c r="BV188" s="43">
        <v>0</v>
      </c>
      <c r="BW188" s="43">
        <v>0</v>
      </c>
      <c r="BX188" s="43">
        <v>0</v>
      </c>
      <c r="BY188" s="43">
        <v>0</v>
      </c>
      <c r="BZ188" s="43">
        <v>0</v>
      </c>
      <c r="CA188" s="43">
        <v>0</v>
      </c>
      <c r="CB188" s="43">
        <v>0</v>
      </c>
      <c r="CC188" s="43">
        <v>0</v>
      </c>
      <c r="CD188" s="44">
        <v>10000000</v>
      </c>
      <c r="CE188" s="43">
        <v>0</v>
      </c>
      <c r="CF188" s="43">
        <v>0</v>
      </c>
      <c r="CG188" s="43">
        <v>0</v>
      </c>
      <c r="CH188" s="43">
        <v>0</v>
      </c>
      <c r="CI188" s="43">
        <v>20000000</v>
      </c>
      <c r="CJ188" s="43">
        <v>0</v>
      </c>
      <c r="CK188" s="43">
        <v>0</v>
      </c>
      <c r="CL188" s="43">
        <v>0</v>
      </c>
      <c r="CM188" s="43">
        <v>0</v>
      </c>
      <c r="CN188" s="43">
        <v>0</v>
      </c>
      <c r="CO188" s="43">
        <v>0</v>
      </c>
      <c r="CP188" s="43">
        <v>0</v>
      </c>
      <c r="CQ188" s="43">
        <v>0</v>
      </c>
      <c r="CR188" s="43">
        <v>0</v>
      </c>
      <c r="CS188" s="43">
        <v>0</v>
      </c>
      <c r="CT188" s="44">
        <v>20000000</v>
      </c>
      <c r="CU188" s="43">
        <v>0</v>
      </c>
      <c r="CV188" s="43">
        <v>0</v>
      </c>
      <c r="CW188" s="43">
        <v>0</v>
      </c>
      <c r="CX188" s="43">
        <v>0</v>
      </c>
      <c r="CY188" s="43">
        <v>0</v>
      </c>
      <c r="CZ188" s="43">
        <v>0</v>
      </c>
      <c r="DA188" s="43">
        <v>0</v>
      </c>
      <c r="DB188" s="43">
        <v>0</v>
      </c>
      <c r="DC188" s="43">
        <v>0</v>
      </c>
      <c r="DD188" s="43">
        <v>0</v>
      </c>
      <c r="DE188" s="43">
        <v>0</v>
      </c>
      <c r="DF188" s="43">
        <v>0</v>
      </c>
      <c r="DG188" s="43">
        <v>0</v>
      </c>
      <c r="DH188" s="43">
        <v>0</v>
      </c>
      <c r="DI188" s="43">
        <v>0</v>
      </c>
      <c r="DJ188" s="44">
        <v>0</v>
      </c>
      <c r="DK188" s="45">
        <f t="shared" si="4"/>
        <v>30000000</v>
      </c>
    </row>
    <row r="189" spans="1:115" s="2" customFormat="1" ht="75" x14ac:dyDescent="0.25">
      <c r="A189" s="1"/>
      <c r="B189" s="40" t="s">
        <v>469</v>
      </c>
      <c r="C189" s="41" t="s">
        <v>1445</v>
      </c>
      <c r="D189" s="30" t="s">
        <v>1420</v>
      </c>
      <c r="E189" s="30" t="s">
        <v>470</v>
      </c>
      <c r="F189" s="30" t="s">
        <v>1418</v>
      </c>
      <c r="G189" s="30" t="s">
        <v>2323</v>
      </c>
      <c r="H189" s="41" t="s">
        <v>474</v>
      </c>
      <c r="I189" s="41">
        <v>100</v>
      </c>
      <c r="J189" s="41" t="s">
        <v>1340</v>
      </c>
      <c r="K189" s="41">
        <v>2019</v>
      </c>
      <c r="L189" s="41">
        <v>100</v>
      </c>
      <c r="M189" s="42">
        <v>13</v>
      </c>
      <c r="N189" s="42">
        <v>36</v>
      </c>
      <c r="O189" s="42">
        <v>36</v>
      </c>
      <c r="P189" s="42">
        <v>15</v>
      </c>
      <c r="Q189" s="42" t="s">
        <v>132</v>
      </c>
      <c r="R189" s="34" t="s">
        <v>102</v>
      </c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 t="s">
        <v>470</v>
      </c>
      <c r="AI189" s="52" t="s">
        <v>1462</v>
      </c>
      <c r="AJ189" s="40">
        <v>4103</v>
      </c>
      <c r="AK189" s="17" t="s">
        <v>1678</v>
      </c>
      <c r="AL189" s="17" t="s">
        <v>477</v>
      </c>
      <c r="AM189" s="42" t="s">
        <v>2650</v>
      </c>
      <c r="AN189" s="42">
        <v>3604026</v>
      </c>
      <c r="AO189" s="42" t="s">
        <v>2622</v>
      </c>
      <c r="AP189" s="41" t="s">
        <v>1298</v>
      </c>
      <c r="AQ189" s="41">
        <v>3</v>
      </c>
      <c r="AR189" s="42" t="s">
        <v>132</v>
      </c>
      <c r="AS189" s="42" t="s">
        <v>469</v>
      </c>
      <c r="AT189" s="42">
        <v>0</v>
      </c>
      <c r="AU189" s="42">
        <v>1</v>
      </c>
      <c r="AV189" s="42">
        <v>1</v>
      </c>
      <c r="AW189" s="42">
        <v>1</v>
      </c>
      <c r="AX189" s="43">
        <v>0</v>
      </c>
      <c r="AY189" s="43">
        <v>0</v>
      </c>
      <c r="AZ189" s="43">
        <v>0</v>
      </c>
      <c r="BA189" s="43">
        <v>0</v>
      </c>
      <c r="BB189" s="43">
        <v>0</v>
      </c>
      <c r="BC189" s="43">
        <v>0</v>
      </c>
      <c r="BD189" s="43">
        <v>0</v>
      </c>
      <c r="BE189" s="43">
        <v>0</v>
      </c>
      <c r="BF189" s="43">
        <v>0</v>
      </c>
      <c r="BG189" s="43">
        <v>0</v>
      </c>
      <c r="BH189" s="43">
        <v>0</v>
      </c>
      <c r="BI189" s="43">
        <v>0</v>
      </c>
      <c r="BJ189" s="43">
        <v>0</v>
      </c>
      <c r="BK189" s="43">
        <v>0</v>
      </c>
      <c r="BL189" s="43">
        <v>0</v>
      </c>
      <c r="BM189" s="43">
        <v>0</v>
      </c>
      <c r="BN189" s="44">
        <v>0</v>
      </c>
      <c r="BO189" s="43">
        <v>0</v>
      </c>
      <c r="BP189" s="43">
        <v>0</v>
      </c>
      <c r="BQ189" s="43">
        <v>0</v>
      </c>
      <c r="BR189" s="43">
        <v>0</v>
      </c>
      <c r="BS189" s="43">
        <v>20000000</v>
      </c>
      <c r="BT189" s="43">
        <v>0</v>
      </c>
      <c r="BU189" s="43">
        <v>0</v>
      </c>
      <c r="BV189" s="43">
        <v>0</v>
      </c>
      <c r="BW189" s="43">
        <v>0</v>
      </c>
      <c r="BX189" s="43">
        <v>0</v>
      </c>
      <c r="BY189" s="43">
        <v>0</v>
      </c>
      <c r="BZ189" s="43">
        <v>0</v>
      </c>
      <c r="CA189" s="43">
        <v>0</v>
      </c>
      <c r="CB189" s="43">
        <v>0</v>
      </c>
      <c r="CC189" s="43">
        <v>0</v>
      </c>
      <c r="CD189" s="44">
        <v>20000000</v>
      </c>
      <c r="CE189" s="43">
        <v>0</v>
      </c>
      <c r="CF189" s="43">
        <v>0</v>
      </c>
      <c r="CG189" s="43">
        <v>0</v>
      </c>
      <c r="CH189" s="43">
        <v>0</v>
      </c>
      <c r="CI189" s="43">
        <v>20000000</v>
      </c>
      <c r="CJ189" s="43">
        <v>0</v>
      </c>
      <c r="CK189" s="43">
        <v>0</v>
      </c>
      <c r="CL189" s="43">
        <v>0</v>
      </c>
      <c r="CM189" s="43">
        <v>0</v>
      </c>
      <c r="CN189" s="43">
        <v>0</v>
      </c>
      <c r="CO189" s="43">
        <v>0</v>
      </c>
      <c r="CP189" s="43">
        <v>0</v>
      </c>
      <c r="CQ189" s="43">
        <v>0</v>
      </c>
      <c r="CR189" s="43">
        <v>0</v>
      </c>
      <c r="CS189" s="43">
        <v>0</v>
      </c>
      <c r="CT189" s="44">
        <v>20000000</v>
      </c>
      <c r="CU189" s="43">
        <v>0</v>
      </c>
      <c r="CV189" s="43">
        <v>0</v>
      </c>
      <c r="CW189" s="43">
        <v>0</v>
      </c>
      <c r="CX189" s="43">
        <v>0</v>
      </c>
      <c r="CY189" s="43">
        <v>30000000</v>
      </c>
      <c r="CZ189" s="43">
        <v>0</v>
      </c>
      <c r="DA189" s="43">
        <v>0</v>
      </c>
      <c r="DB189" s="43">
        <v>0</v>
      </c>
      <c r="DC189" s="43">
        <v>0</v>
      </c>
      <c r="DD189" s="43">
        <v>0</v>
      </c>
      <c r="DE189" s="43">
        <v>0</v>
      </c>
      <c r="DF189" s="43">
        <v>0</v>
      </c>
      <c r="DG189" s="43">
        <v>0</v>
      </c>
      <c r="DH189" s="43">
        <v>0</v>
      </c>
      <c r="DI189" s="43">
        <v>0</v>
      </c>
      <c r="DJ189" s="44">
        <v>30000000</v>
      </c>
      <c r="DK189" s="45">
        <f t="shared" si="4"/>
        <v>70000000</v>
      </c>
    </row>
    <row r="190" spans="1:115" s="2" customFormat="1" ht="90" x14ac:dyDescent="0.25">
      <c r="A190" s="1"/>
      <c r="B190" s="40" t="s">
        <v>469</v>
      </c>
      <c r="C190" s="41" t="s">
        <v>1445</v>
      </c>
      <c r="D190" s="30" t="s">
        <v>1420</v>
      </c>
      <c r="E190" s="30" t="s">
        <v>470</v>
      </c>
      <c r="F190" s="30" t="s">
        <v>1418</v>
      </c>
      <c r="G190" s="30" t="s">
        <v>2323</v>
      </c>
      <c r="H190" s="41" t="s">
        <v>474</v>
      </c>
      <c r="I190" s="41">
        <v>100</v>
      </c>
      <c r="J190" s="41" t="s">
        <v>1340</v>
      </c>
      <c r="K190" s="41">
        <v>2019</v>
      </c>
      <c r="L190" s="41">
        <v>100</v>
      </c>
      <c r="M190" s="42">
        <v>13</v>
      </c>
      <c r="N190" s="42">
        <v>36</v>
      </c>
      <c r="O190" s="42">
        <v>36</v>
      </c>
      <c r="P190" s="42">
        <v>15</v>
      </c>
      <c r="Q190" s="42" t="s">
        <v>132</v>
      </c>
      <c r="R190" s="34" t="s">
        <v>102</v>
      </c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 t="s">
        <v>470</v>
      </c>
      <c r="AI190" s="52" t="s">
        <v>1462</v>
      </c>
      <c r="AJ190" s="40">
        <v>4103</v>
      </c>
      <c r="AK190" s="17" t="s">
        <v>1679</v>
      </c>
      <c r="AL190" s="17" t="s">
        <v>478</v>
      </c>
      <c r="AM190" s="42" t="s">
        <v>2581</v>
      </c>
      <c r="AN190" s="42">
        <v>4502001</v>
      </c>
      <c r="AO190" s="42" t="s">
        <v>2582</v>
      </c>
      <c r="AP190" s="41">
        <v>1</v>
      </c>
      <c r="AQ190" s="41">
        <v>3</v>
      </c>
      <c r="AR190" s="42" t="s">
        <v>130</v>
      </c>
      <c r="AS190" s="42" t="s">
        <v>469</v>
      </c>
      <c r="AT190" s="42">
        <v>1</v>
      </c>
      <c r="AU190" s="42">
        <v>3</v>
      </c>
      <c r="AV190" s="42">
        <v>3</v>
      </c>
      <c r="AW190" s="42">
        <v>3</v>
      </c>
      <c r="AX190" s="43">
        <v>0</v>
      </c>
      <c r="AY190" s="43">
        <v>0</v>
      </c>
      <c r="AZ190" s="43">
        <v>0</v>
      </c>
      <c r="BA190" s="43">
        <v>0</v>
      </c>
      <c r="BB190" s="43">
        <v>0</v>
      </c>
      <c r="BC190" s="43">
        <v>48000000</v>
      </c>
      <c r="BD190" s="43">
        <v>0</v>
      </c>
      <c r="BE190" s="43">
        <v>0</v>
      </c>
      <c r="BF190" s="43">
        <v>0</v>
      </c>
      <c r="BG190" s="43">
        <v>0</v>
      </c>
      <c r="BH190" s="43">
        <v>0</v>
      </c>
      <c r="BI190" s="43">
        <v>0</v>
      </c>
      <c r="BJ190" s="43">
        <v>0</v>
      </c>
      <c r="BK190" s="43">
        <v>0</v>
      </c>
      <c r="BL190" s="43">
        <v>0</v>
      </c>
      <c r="BM190" s="43">
        <v>0</v>
      </c>
      <c r="BN190" s="44">
        <v>48000000</v>
      </c>
      <c r="BO190" s="43">
        <v>0</v>
      </c>
      <c r="BP190" s="43">
        <v>0</v>
      </c>
      <c r="BQ190" s="43">
        <v>0</v>
      </c>
      <c r="BR190" s="43">
        <v>0</v>
      </c>
      <c r="BS190" s="43">
        <v>30000000</v>
      </c>
      <c r="BT190" s="43">
        <v>0</v>
      </c>
      <c r="BU190" s="43">
        <v>0</v>
      </c>
      <c r="BV190" s="43">
        <v>0</v>
      </c>
      <c r="BW190" s="43">
        <v>0</v>
      </c>
      <c r="BX190" s="43">
        <v>0</v>
      </c>
      <c r="BY190" s="43">
        <v>0</v>
      </c>
      <c r="BZ190" s="43">
        <v>0</v>
      </c>
      <c r="CA190" s="43">
        <v>0</v>
      </c>
      <c r="CB190" s="43">
        <v>0</v>
      </c>
      <c r="CC190" s="43">
        <v>0</v>
      </c>
      <c r="CD190" s="44">
        <v>30000000</v>
      </c>
      <c r="CE190" s="43">
        <v>0</v>
      </c>
      <c r="CF190" s="43">
        <v>0</v>
      </c>
      <c r="CG190" s="43">
        <v>0</v>
      </c>
      <c r="CH190" s="43">
        <v>0</v>
      </c>
      <c r="CI190" s="43">
        <v>50000000</v>
      </c>
      <c r="CJ190" s="43">
        <v>0</v>
      </c>
      <c r="CK190" s="43">
        <v>0</v>
      </c>
      <c r="CL190" s="43">
        <v>0</v>
      </c>
      <c r="CM190" s="43">
        <v>0</v>
      </c>
      <c r="CN190" s="43">
        <v>0</v>
      </c>
      <c r="CO190" s="43">
        <v>0</v>
      </c>
      <c r="CP190" s="43">
        <v>0</v>
      </c>
      <c r="CQ190" s="43">
        <v>0</v>
      </c>
      <c r="CR190" s="43">
        <v>0</v>
      </c>
      <c r="CS190" s="43">
        <v>0</v>
      </c>
      <c r="CT190" s="44">
        <v>50000000</v>
      </c>
      <c r="CU190" s="43">
        <v>0</v>
      </c>
      <c r="CV190" s="43">
        <v>0</v>
      </c>
      <c r="CW190" s="43">
        <v>0</v>
      </c>
      <c r="CX190" s="43">
        <v>0</v>
      </c>
      <c r="CY190" s="43">
        <v>60000000</v>
      </c>
      <c r="CZ190" s="43">
        <v>0</v>
      </c>
      <c r="DA190" s="43">
        <v>0</v>
      </c>
      <c r="DB190" s="43">
        <v>0</v>
      </c>
      <c r="DC190" s="43">
        <v>0</v>
      </c>
      <c r="DD190" s="43">
        <v>0</v>
      </c>
      <c r="DE190" s="43">
        <v>0</v>
      </c>
      <c r="DF190" s="43">
        <v>0</v>
      </c>
      <c r="DG190" s="43">
        <v>0</v>
      </c>
      <c r="DH190" s="43">
        <v>0</v>
      </c>
      <c r="DI190" s="43">
        <v>0</v>
      </c>
      <c r="DJ190" s="44">
        <v>60000000</v>
      </c>
      <c r="DK190" s="45">
        <f t="shared" si="4"/>
        <v>188000000</v>
      </c>
    </row>
    <row r="191" spans="1:115" s="2" customFormat="1" ht="60" x14ac:dyDescent="0.25">
      <c r="A191" s="1"/>
      <c r="B191" s="40" t="s">
        <v>469</v>
      </c>
      <c r="C191" s="41" t="s">
        <v>1445</v>
      </c>
      <c r="D191" s="30" t="s">
        <v>1419</v>
      </c>
      <c r="E191" s="30" t="s">
        <v>470</v>
      </c>
      <c r="F191" s="30" t="s">
        <v>1418</v>
      </c>
      <c r="G191" s="30" t="s">
        <v>2323</v>
      </c>
      <c r="H191" s="41" t="s">
        <v>474</v>
      </c>
      <c r="I191" s="41">
        <v>100</v>
      </c>
      <c r="J191" s="41" t="s">
        <v>1340</v>
      </c>
      <c r="K191" s="41">
        <v>2019</v>
      </c>
      <c r="L191" s="41">
        <v>100</v>
      </c>
      <c r="M191" s="42">
        <v>13</v>
      </c>
      <c r="N191" s="42">
        <v>36</v>
      </c>
      <c r="O191" s="42">
        <v>36</v>
      </c>
      <c r="P191" s="42">
        <v>15</v>
      </c>
      <c r="Q191" s="42" t="s">
        <v>132</v>
      </c>
      <c r="R191" s="34" t="s">
        <v>102</v>
      </c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 t="s">
        <v>470</v>
      </c>
      <c r="AI191" s="52" t="s">
        <v>1462</v>
      </c>
      <c r="AJ191" s="40">
        <v>4103</v>
      </c>
      <c r="AK191" s="17" t="s">
        <v>1680</v>
      </c>
      <c r="AL191" s="17" t="s">
        <v>479</v>
      </c>
      <c r="AM191" s="42" t="s">
        <v>2581</v>
      </c>
      <c r="AN191" s="42">
        <v>4502001</v>
      </c>
      <c r="AO191" s="42" t="s">
        <v>2582</v>
      </c>
      <c r="AP191" s="41" t="s">
        <v>1298</v>
      </c>
      <c r="AQ191" s="41">
        <v>1</v>
      </c>
      <c r="AR191" s="42" t="s">
        <v>130</v>
      </c>
      <c r="AS191" s="42" t="s">
        <v>469</v>
      </c>
      <c r="AT191" s="42">
        <v>0</v>
      </c>
      <c r="AU191" s="42">
        <v>1</v>
      </c>
      <c r="AV191" s="42">
        <v>1</v>
      </c>
      <c r="AW191" s="42">
        <v>1</v>
      </c>
      <c r="AX191" s="43">
        <v>0</v>
      </c>
      <c r="AY191" s="43">
        <v>0</v>
      </c>
      <c r="AZ191" s="43">
        <v>0</v>
      </c>
      <c r="BA191" s="43">
        <v>0</v>
      </c>
      <c r="BB191" s="43">
        <v>0</v>
      </c>
      <c r="BC191" s="43">
        <v>0</v>
      </c>
      <c r="BD191" s="43">
        <v>0</v>
      </c>
      <c r="BE191" s="43">
        <v>0</v>
      </c>
      <c r="BF191" s="43">
        <v>0</v>
      </c>
      <c r="BG191" s="43">
        <v>0</v>
      </c>
      <c r="BH191" s="43">
        <v>0</v>
      </c>
      <c r="BI191" s="43">
        <v>0</v>
      </c>
      <c r="BJ191" s="43">
        <v>0</v>
      </c>
      <c r="BK191" s="43">
        <v>0</v>
      </c>
      <c r="BL191" s="43">
        <v>0</v>
      </c>
      <c r="BM191" s="43">
        <v>0</v>
      </c>
      <c r="BN191" s="44">
        <v>0</v>
      </c>
      <c r="BO191" s="43">
        <v>0</v>
      </c>
      <c r="BP191" s="43">
        <v>0</v>
      </c>
      <c r="BQ191" s="43">
        <v>0</v>
      </c>
      <c r="BR191" s="43">
        <v>0</v>
      </c>
      <c r="BS191" s="43">
        <v>15000000</v>
      </c>
      <c r="BT191" s="43">
        <v>0</v>
      </c>
      <c r="BU191" s="43">
        <v>0</v>
      </c>
      <c r="BV191" s="43">
        <v>0</v>
      </c>
      <c r="BW191" s="43">
        <v>0</v>
      </c>
      <c r="BX191" s="43">
        <v>0</v>
      </c>
      <c r="BY191" s="43">
        <v>0</v>
      </c>
      <c r="BZ191" s="43">
        <v>0</v>
      </c>
      <c r="CA191" s="43">
        <v>0</v>
      </c>
      <c r="CB191" s="43">
        <v>0</v>
      </c>
      <c r="CC191" s="43">
        <v>0</v>
      </c>
      <c r="CD191" s="44">
        <v>15000000</v>
      </c>
      <c r="CE191" s="43">
        <v>0</v>
      </c>
      <c r="CF191" s="43">
        <v>0</v>
      </c>
      <c r="CG191" s="43">
        <v>0</v>
      </c>
      <c r="CH191" s="43">
        <v>0</v>
      </c>
      <c r="CI191" s="43">
        <v>10000000</v>
      </c>
      <c r="CJ191" s="43">
        <v>0</v>
      </c>
      <c r="CK191" s="43">
        <v>0</v>
      </c>
      <c r="CL191" s="43">
        <v>0</v>
      </c>
      <c r="CM191" s="43">
        <v>0</v>
      </c>
      <c r="CN191" s="43">
        <v>0</v>
      </c>
      <c r="CO191" s="43">
        <v>0</v>
      </c>
      <c r="CP191" s="43">
        <v>0</v>
      </c>
      <c r="CQ191" s="43">
        <v>0</v>
      </c>
      <c r="CR191" s="43">
        <v>0</v>
      </c>
      <c r="CS191" s="43">
        <v>0</v>
      </c>
      <c r="CT191" s="44">
        <v>10000000</v>
      </c>
      <c r="CU191" s="43">
        <v>0</v>
      </c>
      <c r="CV191" s="43">
        <v>0</v>
      </c>
      <c r="CW191" s="43">
        <v>0</v>
      </c>
      <c r="CX191" s="43">
        <v>0</v>
      </c>
      <c r="CY191" s="43">
        <v>15000000</v>
      </c>
      <c r="CZ191" s="43">
        <v>0</v>
      </c>
      <c r="DA191" s="43">
        <v>0</v>
      </c>
      <c r="DB191" s="43">
        <v>0</v>
      </c>
      <c r="DC191" s="43">
        <v>0</v>
      </c>
      <c r="DD191" s="43">
        <v>0</v>
      </c>
      <c r="DE191" s="43">
        <v>0</v>
      </c>
      <c r="DF191" s="43">
        <v>0</v>
      </c>
      <c r="DG191" s="43">
        <v>0</v>
      </c>
      <c r="DH191" s="43">
        <v>0</v>
      </c>
      <c r="DI191" s="43">
        <v>0</v>
      </c>
      <c r="DJ191" s="44">
        <v>15000000</v>
      </c>
      <c r="DK191" s="45">
        <f t="shared" si="4"/>
        <v>40000000</v>
      </c>
    </row>
    <row r="192" spans="1:115" s="2" customFormat="1" ht="75" x14ac:dyDescent="0.25">
      <c r="A192" s="1"/>
      <c r="B192" s="40" t="s">
        <v>469</v>
      </c>
      <c r="C192" s="41" t="s">
        <v>1445</v>
      </c>
      <c r="D192" s="30" t="s">
        <v>1419</v>
      </c>
      <c r="E192" s="30" t="s">
        <v>470</v>
      </c>
      <c r="F192" s="30" t="s">
        <v>1418</v>
      </c>
      <c r="G192" s="30" t="s">
        <v>2323</v>
      </c>
      <c r="H192" s="41" t="s">
        <v>474</v>
      </c>
      <c r="I192" s="41">
        <v>100</v>
      </c>
      <c r="J192" s="41" t="s">
        <v>1340</v>
      </c>
      <c r="K192" s="41">
        <v>2019</v>
      </c>
      <c r="L192" s="41">
        <v>100</v>
      </c>
      <c r="M192" s="42">
        <v>13</v>
      </c>
      <c r="N192" s="42">
        <v>36</v>
      </c>
      <c r="O192" s="42">
        <v>36</v>
      </c>
      <c r="P192" s="42">
        <v>15</v>
      </c>
      <c r="Q192" s="42" t="s">
        <v>132</v>
      </c>
      <c r="R192" s="34" t="s">
        <v>102</v>
      </c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 t="s">
        <v>470</v>
      </c>
      <c r="AI192" s="52" t="s">
        <v>1462</v>
      </c>
      <c r="AJ192" s="40">
        <v>4103</v>
      </c>
      <c r="AK192" s="17" t="s">
        <v>1681</v>
      </c>
      <c r="AL192" s="17" t="s">
        <v>480</v>
      </c>
      <c r="AM192" s="42" t="s">
        <v>2650</v>
      </c>
      <c r="AN192" s="42">
        <v>3604026</v>
      </c>
      <c r="AO192" s="42" t="s">
        <v>2622</v>
      </c>
      <c r="AP192" s="41" t="s">
        <v>1298</v>
      </c>
      <c r="AQ192" s="41">
        <v>1</v>
      </c>
      <c r="AR192" s="42" t="s">
        <v>132</v>
      </c>
      <c r="AS192" s="42" t="s">
        <v>469</v>
      </c>
      <c r="AT192" s="42">
        <v>0</v>
      </c>
      <c r="AU192" s="42">
        <v>0</v>
      </c>
      <c r="AV192" s="42">
        <v>1</v>
      </c>
      <c r="AW192" s="42">
        <v>0</v>
      </c>
      <c r="AX192" s="43">
        <v>0</v>
      </c>
      <c r="AY192" s="43">
        <v>0</v>
      </c>
      <c r="AZ192" s="43">
        <v>0</v>
      </c>
      <c r="BA192" s="43">
        <v>0</v>
      </c>
      <c r="BB192" s="43">
        <v>0</v>
      </c>
      <c r="BC192" s="43">
        <v>0</v>
      </c>
      <c r="BD192" s="43">
        <v>0</v>
      </c>
      <c r="BE192" s="43">
        <v>0</v>
      </c>
      <c r="BF192" s="43">
        <v>0</v>
      </c>
      <c r="BG192" s="43">
        <v>0</v>
      </c>
      <c r="BH192" s="43">
        <v>0</v>
      </c>
      <c r="BI192" s="43">
        <v>0</v>
      </c>
      <c r="BJ192" s="43">
        <v>0</v>
      </c>
      <c r="BK192" s="43">
        <v>0</v>
      </c>
      <c r="BL192" s="43">
        <v>0</v>
      </c>
      <c r="BM192" s="43">
        <v>0</v>
      </c>
      <c r="BN192" s="44">
        <v>0</v>
      </c>
      <c r="BO192" s="43">
        <v>0</v>
      </c>
      <c r="BP192" s="43">
        <v>0</v>
      </c>
      <c r="BQ192" s="43">
        <v>0</v>
      </c>
      <c r="BR192" s="43">
        <v>0</v>
      </c>
      <c r="BS192" s="43">
        <v>10000000</v>
      </c>
      <c r="BT192" s="43">
        <v>0</v>
      </c>
      <c r="BU192" s="43">
        <v>0</v>
      </c>
      <c r="BV192" s="43">
        <v>0</v>
      </c>
      <c r="BW192" s="43">
        <v>0</v>
      </c>
      <c r="BX192" s="43">
        <v>0</v>
      </c>
      <c r="BY192" s="43">
        <v>0</v>
      </c>
      <c r="BZ192" s="43">
        <v>0</v>
      </c>
      <c r="CA192" s="43">
        <v>0</v>
      </c>
      <c r="CB192" s="43">
        <v>0</v>
      </c>
      <c r="CC192" s="43">
        <v>0</v>
      </c>
      <c r="CD192" s="44">
        <v>10000000</v>
      </c>
      <c r="CE192" s="43">
        <v>0</v>
      </c>
      <c r="CF192" s="43">
        <v>0</v>
      </c>
      <c r="CG192" s="43">
        <v>0</v>
      </c>
      <c r="CH192" s="43">
        <v>0</v>
      </c>
      <c r="CI192" s="43">
        <v>20000000</v>
      </c>
      <c r="CJ192" s="43">
        <v>0</v>
      </c>
      <c r="CK192" s="43">
        <v>0</v>
      </c>
      <c r="CL192" s="43">
        <v>0</v>
      </c>
      <c r="CM192" s="43">
        <v>0</v>
      </c>
      <c r="CN192" s="43">
        <v>0</v>
      </c>
      <c r="CO192" s="43">
        <v>0</v>
      </c>
      <c r="CP192" s="43">
        <v>0</v>
      </c>
      <c r="CQ192" s="43">
        <v>0</v>
      </c>
      <c r="CR192" s="43">
        <v>0</v>
      </c>
      <c r="CS192" s="43">
        <v>0</v>
      </c>
      <c r="CT192" s="44">
        <v>20000000</v>
      </c>
      <c r="CU192" s="43">
        <v>0</v>
      </c>
      <c r="CV192" s="43">
        <v>0</v>
      </c>
      <c r="CW192" s="43">
        <v>0</v>
      </c>
      <c r="CX192" s="43">
        <v>0</v>
      </c>
      <c r="CY192" s="43">
        <v>0</v>
      </c>
      <c r="CZ192" s="43">
        <v>0</v>
      </c>
      <c r="DA192" s="43">
        <v>0</v>
      </c>
      <c r="DB192" s="43">
        <v>0</v>
      </c>
      <c r="DC192" s="43">
        <v>0</v>
      </c>
      <c r="DD192" s="43">
        <v>0</v>
      </c>
      <c r="DE192" s="43">
        <v>0</v>
      </c>
      <c r="DF192" s="43">
        <v>0</v>
      </c>
      <c r="DG192" s="43">
        <v>0</v>
      </c>
      <c r="DH192" s="43">
        <v>0</v>
      </c>
      <c r="DI192" s="43">
        <v>0</v>
      </c>
      <c r="DJ192" s="44">
        <v>0</v>
      </c>
      <c r="DK192" s="45">
        <f t="shared" si="4"/>
        <v>30000000</v>
      </c>
    </row>
    <row r="193" spans="1:115" s="2" customFormat="1" ht="75" x14ac:dyDescent="0.25">
      <c r="A193" s="1"/>
      <c r="B193" s="40" t="s">
        <v>469</v>
      </c>
      <c r="C193" s="41" t="s">
        <v>1445</v>
      </c>
      <c r="D193" s="30" t="s">
        <v>1419</v>
      </c>
      <c r="E193" s="30" t="s">
        <v>470</v>
      </c>
      <c r="F193" s="30" t="s">
        <v>1418</v>
      </c>
      <c r="G193" s="30" t="s">
        <v>2323</v>
      </c>
      <c r="H193" s="41" t="s">
        <v>474</v>
      </c>
      <c r="I193" s="41">
        <v>100</v>
      </c>
      <c r="J193" s="41" t="s">
        <v>1340</v>
      </c>
      <c r="K193" s="41">
        <v>2019</v>
      </c>
      <c r="L193" s="41">
        <v>100</v>
      </c>
      <c r="M193" s="42">
        <v>13</v>
      </c>
      <c r="N193" s="42">
        <v>36</v>
      </c>
      <c r="O193" s="42">
        <v>36</v>
      </c>
      <c r="P193" s="42">
        <v>15</v>
      </c>
      <c r="Q193" s="42" t="s">
        <v>132</v>
      </c>
      <c r="R193" s="34" t="s">
        <v>102</v>
      </c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 t="s">
        <v>470</v>
      </c>
      <c r="AI193" s="52" t="s">
        <v>1462</v>
      </c>
      <c r="AJ193" s="40">
        <v>4103</v>
      </c>
      <c r="AK193" s="17" t="s">
        <v>1682</v>
      </c>
      <c r="AL193" s="17" t="s">
        <v>481</v>
      </c>
      <c r="AM193" s="42" t="s">
        <v>2650</v>
      </c>
      <c r="AN193" s="42">
        <v>3604026</v>
      </c>
      <c r="AO193" s="42" t="s">
        <v>2622</v>
      </c>
      <c r="AP193" s="41">
        <v>4</v>
      </c>
      <c r="AQ193" s="41">
        <v>4</v>
      </c>
      <c r="AR193" s="42" t="s">
        <v>132</v>
      </c>
      <c r="AS193" s="42" t="s">
        <v>469</v>
      </c>
      <c r="AT193" s="42">
        <v>0</v>
      </c>
      <c r="AU193" s="42">
        <v>1</v>
      </c>
      <c r="AV193" s="42">
        <v>2</v>
      </c>
      <c r="AW193" s="42">
        <v>1</v>
      </c>
      <c r="AX193" s="43">
        <v>0</v>
      </c>
      <c r="AY193" s="43">
        <v>0</v>
      </c>
      <c r="AZ193" s="43">
        <v>0</v>
      </c>
      <c r="BA193" s="43">
        <v>0</v>
      </c>
      <c r="BB193" s="43">
        <v>0</v>
      </c>
      <c r="BC193" s="43">
        <v>0</v>
      </c>
      <c r="BD193" s="43">
        <v>0</v>
      </c>
      <c r="BE193" s="43">
        <v>0</v>
      </c>
      <c r="BF193" s="43">
        <v>0</v>
      </c>
      <c r="BG193" s="43">
        <v>0</v>
      </c>
      <c r="BH193" s="43">
        <v>0</v>
      </c>
      <c r="BI193" s="43">
        <v>0</v>
      </c>
      <c r="BJ193" s="43">
        <v>0</v>
      </c>
      <c r="BK193" s="43">
        <v>0</v>
      </c>
      <c r="BL193" s="43">
        <v>0</v>
      </c>
      <c r="BM193" s="43">
        <v>0</v>
      </c>
      <c r="BN193" s="44">
        <v>0</v>
      </c>
      <c r="BO193" s="43">
        <v>0</v>
      </c>
      <c r="BP193" s="43">
        <v>0</v>
      </c>
      <c r="BQ193" s="43">
        <v>0</v>
      </c>
      <c r="BR193" s="43">
        <v>0</v>
      </c>
      <c r="BS193" s="43">
        <v>30000000</v>
      </c>
      <c r="BT193" s="43">
        <v>0</v>
      </c>
      <c r="BU193" s="43">
        <v>0</v>
      </c>
      <c r="BV193" s="43">
        <v>0</v>
      </c>
      <c r="BW193" s="43">
        <v>0</v>
      </c>
      <c r="BX193" s="43">
        <v>0</v>
      </c>
      <c r="BY193" s="43">
        <v>0</v>
      </c>
      <c r="BZ193" s="43">
        <v>0</v>
      </c>
      <c r="CA193" s="43">
        <v>0</v>
      </c>
      <c r="CB193" s="43">
        <v>0</v>
      </c>
      <c r="CC193" s="43">
        <v>0</v>
      </c>
      <c r="CD193" s="44">
        <v>30000000</v>
      </c>
      <c r="CE193" s="43">
        <v>0</v>
      </c>
      <c r="CF193" s="43">
        <v>0</v>
      </c>
      <c r="CG193" s="43">
        <v>0</v>
      </c>
      <c r="CH193" s="43">
        <v>0</v>
      </c>
      <c r="CI193" s="43">
        <v>60000000</v>
      </c>
      <c r="CJ193" s="43">
        <v>0</v>
      </c>
      <c r="CK193" s="43">
        <v>0</v>
      </c>
      <c r="CL193" s="43">
        <v>0</v>
      </c>
      <c r="CM193" s="43">
        <v>0</v>
      </c>
      <c r="CN193" s="43">
        <v>0</v>
      </c>
      <c r="CO193" s="43">
        <v>0</v>
      </c>
      <c r="CP193" s="43">
        <v>0</v>
      </c>
      <c r="CQ193" s="43">
        <v>0</v>
      </c>
      <c r="CR193" s="43">
        <v>0</v>
      </c>
      <c r="CS193" s="43">
        <v>0</v>
      </c>
      <c r="CT193" s="44">
        <v>60000000</v>
      </c>
      <c r="CU193" s="43">
        <v>0</v>
      </c>
      <c r="CV193" s="43">
        <v>0</v>
      </c>
      <c r="CW193" s="43">
        <v>0</v>
      </c>
      <c r="CX193" s="43">
        <v>0</v>
      </c>
      <c r="CY193" s="43">
        <v>30000000</v>
      </c>
      <c r="CZ193" s="43">
        <v>0</v>
      </c>
      <c r="DA193" s="43">
        <v>0</v>
      </c>
      <c r="DB193" s="43">
        <v>0</v>
      </c>
      <c r="DC193" s="43">
        <v>0</v>
      </c>
      <c r="DD193" s="43">
        <v>0</v>
      </c>
      <c r="DE193" s="43">
        <v>0</v>
      </c>
      <c r="DF193" s="43">
        <v>0</v>
      </c>
      <c r="DG193" s="43">
        <v>0</v>
      </c>
      <c r="DH193" s="43">
        <v>0</v>
      </c>
      <c r="DI193" s="43">
        <v>0</v>
      </c>
      <c r="DJ193" s="44">
        <v>30000000</v>
      </c>
      <c r="DK193" s="45">
        <f t="shared" si="4"/>
        <v>120000000</v>
      </c>
    </row>
    <row r="194" spans="1:115" s="2" customFormat="1" ht="75" x14ac:dyDescent="0.25">
      <c r="A194" s="1"/>
      <c r="B194" s="40" t="s">
        <v>469</v>
      </c>
      <c r="C194" s="41" t="s">
        <v>1445</v>
      </c>
      <c r="D194" s="30" t="s">
        <v>1419</v>
      </c>
      <c r="E194" s="30" t="s">
        <v>470</v>
      </c>
      <c r="F194" s="30" t="s">
        <v>1418</v>
      </c>
      <c r="G194" s="30" t="s">
        <v>2323</v>
      </c>
      <c r="H194" s="41" t="s">
        <v>474</v>
      </c>
      <c r="I194" s="41">
        <v>100</v>
      </c>
      <c r="J194" s="41" t="s">
        <v>1340</v>
      </c>
      <c r="K194" s="41">
        <v>2019</v>
      </c>
      <c r="L194" s="41">
        <v>100</v>
      </c>
      <c r="M194" s="42">
        <v>13</v>
      </c>
      <c r="N194" s="42">
        <v>36</v>
      </c>
      <c r="O194" s="42">
        <v>36</v>
      </c>
      <c r="P194" s="42">
        <v>15</v>
      </c>
      <c r="Q194" s="42" t="s">
        <v>132</v>
      </c>
      <c r="R194" s="34" t="s">
        <v>102</v>
      </c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 t="s">
        <v>470</v>
      </c>
      <c r="AI194" s="52" t="s">
        <v>1462</v>
      </c>
      <c r="AJ194" s="40">
        <v>4103</v>
      </c>
      <c r="AK194" s="17" t="s">
        <v>1683</v>
      </c>
      <c r="AL194" s="17" t="s">
        <v>482</v>
      </c>
      <c r="AM194" s="42" t="s">
        <v>2651</v>
      </c>
      <c r="AN194" s="42">
        <v>4103004</v>
      </c>
      <c r="AO194" s="42" t="s">
        <v>2652</v>
      </c>
      <c r="AP194" s="41" t="s">
        <v>1298</v>
      </c>
      <c r="AQ194" s="41">
        <v>200</v>
      </c>
      <c r="AR194" s="42" t="s">
        <v>132</v>
      </c>
      <c r="AS194" s="42" t="s">
        <v>469</v>
      </c>
      <c r="AT194" s="42">
        <v>0</v>
      </c>
      <c r="AU194" s="42">
        <v>80</v>
      </c>
      <c r="AV194" s="42">
        <v>80</v>
      </c>
      <c r="AW194" s="42">
        <v>40</v>
      </c>
      <c r="AX194" s="43">
        <v>0</v>
      </c>
      <c r="AY194" s="43">
        <v>0</v>
      </c>
      <c r="AZ194" s="43">
        <v>0</v>
      </c>
      <c r="BA194" s="43">
        <v>0</v>
      </c>
      <c r="BB194" s="43">
        <v>0</v>
      </c>
      <c r="BC194" s="43">
        <v>15000000</v>
      </c>
      <c r="BD194" s="43">
        <v>0</v>
      </c>
      <c r="BE194" s="43">
        <v>0</v>
      </c>
      <c r="BF194" s="43">
        <v>0</v>
      </c>
      <c r="BG194" s="43">
        <v>0</v>
      </c>
      <c r="BH194" s="43">
        <v>0</v>
      </c>
      <c r="BI194" s="43">
        <v>0</v>
      </c>
      <c r="BJ194" s="43">
        <v>0</v>
      </c>
      <c r="BK194" s="43">
        <v>0</v>
      </c>
      <c r="BL194" s="43">
        <v>0</v>
      </c>
      <c r="BM194" s="43">
        <v>0</v>
      </c>
      <c r="BN194" s="44">
        <v>15000000</v>
      </c>
      <c r="BO194" s="43">
        <v>0</v>
      </c>
      <c r="BP194" s="43">
        <v>0</v>
      </c>
      <c r="BQ194" s="43">
        <v>0</v>
      </c>
      <c r="BR194" s="43">
        <v>0</v>
      </c>
      <c r="BS194" s="43">
        <v>55000000</v>
      </c>
      <c r="BT194" s="43">
        <v>0</v>
      </c>
      <c r="BU194" s="43">
        <v>0</v>
      </c>
      <c r="BV194" s="43">
        <v>0</v>
      </c>
      <c r="BW194" s="43">
        <v>0</v>
      </c>
      <c r="BX194" s="43">
        <v>0</v>
      </c>
      <c r="BY194" s="43">
        <v>0</v>
      </c>
      <c r="BZ194" s="43">
        <v>0</v>
      </c>
      <c r="CA194" s="43">
        <v>0</v>
      </c>
      <c r="CB194" s="43">
        <v>0</v>
      </c>
      <c r="CC194" s="43">
        <v>0</v>
      </c>
      <c r="CD194" s="44">
        <v>55000000</v>
      </c>
      <c r="CE194" s="43">
        <v>0</v>
      </c>
      <c r="CF194" s="43">
        <v>0</v>
      </c>
      <c r="CG194" s="43">
        <v>0</v>
      </c>
      <c r="CH194" s="43">
        <v>0</v>
      </c>
      <c r="CI194" s="43">
        <v>70000000</v>
      </c>
      <c r="CJ194" s="43">
        <v>0</v>
      </c>
      <c r="CK194" s="43">
        <v>0</v>
      </c>
      <c r="CL194" s="43">
        <v>0</v>
      </c>
      <c r="CM194" s="43">
        <v>0</v>
      </c>
      <c r="CN194" s="43">
        <v>0</v>
      </c>
      <c r="CO194" s="43">
        <v>0</v>
      </c>
      <c r="CP194" s="43">
        <v>0</v>
      </c>
      <c r="CQ194" s="43">
        <v>0</v>
      </c>
      <c r="CR194" s="43">
        <v>0</v>
      </c>
      <c r="CS194" s="43">
        <v>0</v>
      </c>
      <c r="CT194" s="44">
        <v>70000000</v>
      </c>
      <c r="CU194" s="43">
        <v>0</v>
      </c>
      <c r="CV194" s="43">
        <v>0</v>
      </c>
      <c r="CW194" s="43">
        <v>0</v>
      </c>
      <c r="CX194" s="43">
        <v>0</v>
      </c>
      <c r="CY194" s="43">
        <v>70000000</v>
      </c>
      <c r="CZ194" s="43">
        <v>0</v>
      </c>
      <c r="DA194" s="43">
        <v>0</v>
      </c>
      <c r="DB194" s="43">
        <v>0</v>
      </c>
      <c r="DC194" s="43">
        <v>0</v>
      </c>
      <c r="DD194" s="43">
        <v>0</v>
      </c>
      <c r="DE194" s="43">
        <v>0</v>
      </c>
      <c r="DF194" s="43">
        <v>0</v>
      </c>
      <c r="DG194" s="43">
        <v>0</v>
      </c>
      <c r="DH194" s="43">
        <v>0</v>
      </c>
      <c r="DI194" s="43">
        <v>0</v>
      </c>
      <c r="DJ194" s="44">
        <v>70000000</v>
      </c>
      <c r="DK194" s="45">
        <f t="shared" si="4"/>
        <v>210000000</v>
      </c>
    </row>
    <row r="195" spans="1:115" s="2" customFormat="1" ht="45" x14ac:dyDescent="0.25">
      <c r="A195" s="1"/>
      <c r="B195" s="40" t="s">
        <v>469</v>
      </c>
      <c r="C195" s="41" t="s">
        <v>1445</v>
      </c>
      <c r="D195" s="30" t="s">
        <v>1419</v>
      </c>
      <c r="E195" s="30" t="s">
        <v>470</v>
      </c>
      <c r="F195" s="30" t="s">
        <v>1418</v>
      </c>
      <c r="G195" s="30" t="s">
        <v>2324</v>
      </c>
      <c r="H195" s="41" t="s">
        <v>483</v>
      </c>
      <c r="I195" s="41" t="s">
        <v>1298</v>
      </c>
      <c r="J195" s="41" t="s">
        <v>1298</v>
      </c>
      <c r="K195" s="41">
        <v>2019</v>
      </c>
      <c r="L195" s="41">
        <v>100</v>
      </c>
      <c r="M195" s="42">
        <v>10</v>
      </c>
      <c r="N195" s="42">
        <v>25</v>
      </c>
      <c r="O195" s="42">
        <v>30</v>
      </c>
      <c r="P195" s="42">
        <v>35</v>
      </c>
      <c r="Q195" s="42" t="s">
        <v>132</v>
      </c>
      <c r="R195" s="34" t="s">
        <v>102</v>
      </c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 t="s">
        <v>470</v>
      </c>
      <c r="AI195" s="52" t="s">
        <v>1462</v>
      </c>
      <c r="AJ195" s="40">
        <v>4103</v>
      </c>
      <c r="AK195" s="17" t="s">
        <v>1684</v>
      </c>
      <c r="AL195" s="17" t="s">
        <v>484</v>
      </c>
      <c r="AM195" s="42" t="s">
        <v>2653</v>
      </c>
      <c r="AN195" s="42">
        <v>4599018</v>
      </c>
      <c r="AO195" s="42" t="s">
        <v>2654</v>
      </c>
      <c r="AP195" s="41" t="s">
        <v>1298</v>
      </c>
      <c r="AQ195" s="41">
        <v>1</v>
      </c>
      <c r="AR195" s="42" t="s">
        <v>130</v>
      </c>
      <c r="AS195" s="42" t="s">
        <v>469</v>
      </c>
      <c r="AT195" s="42">
        <v>0</v>
      </c>
      <c r="AU195" s="42">
        <v>0</v>
      </c>
      <c r="AV195" s="42">
        <v>1</v>
      </c>
      <c r="AW195" s="42">
        <v>1</v>
      </c>
      <c r="AX195" s="43">
        <v>0</v>
      </c>
      <c r="AY195" s="43">
        <v>0</v>
      </c>
      <c r="AZ195" s="43">
        <v>0</v>
      </c>
      <c r="BA195" s="43">
        <v>0</v>
      </c>
      <c r="BB195" s="43">
        <v>0</v>
      </c>
      <c r="BC195" s="43">
        <v>0</v>
      </c>
      <c r="BD195" s="43">
        <v>0</v>
      </c>
      <c r="BE195" s="43">
        <v>0</v>
      </c>
      <c r="BF195" s="43">
        <v>0</v>
      </c>
      <c r="BG195" s="43">
        <v>0</v>
      </c>
      <c r="BH195" s="43">
        <v>0</v>
      </c>
      <c r="BI195" s="43">
        <v>0</v>
      </c>
      <c r="BJ195" s="43">
        <v>0</v>
      </c>
      <c r="BK195" s="43">
        <v>0</v>
      </c>
      <c r="BL195" s="43">
        <v>0</v>
      </c>
      <c r="BM195" s="43">
        <v>0</v>
      </c>
      <c r="BN195" s="44">
        <v>0</v>
      </c>
      <c r="BO195" s="43">
        <v>0</v>
      </c>
      <c r="BP195" s="43">
        <v>0</v>
      </c>
      <c r="BQ195" s="43">
        <v>0</v>
      </c>
      <c r="BR195" s="43">
        <v>0</v>
      </c>
      <c r="BS195" s="43">
        <v>10000000</v>
      </c>
      <c r="BT195" s="43">
        <v>0</v>
      </c>
      <c r="BU195" s="43">
        <v>0</v>
      </c>
      <c r="BV195" s="43">
        <v>0</v>
      </c>
      <c r="BW195" s="43">
        <v>0</v>
      </c>
      <c r="BX195" s="43">
        <v>0</v>
      </c>
      <c r="BY195" s="43">
        <v>0</v>
      </c>
      <c r="BZ195" s="43">
        <v>0</v>
      </c>
      <c r="CA195" s="43">
        <v>0</v>
      </c>
      <c r="CB195" s="43">
        <v>0</v>
      </c>
      <c r="CC195" s="43">
        <v>0</v>
      </c>
      <c r="CD195" s="44">
        <v>10000000</v>
      </c>
      <c r="CE195" s="43">
        <v>0</v>
      </c>
      <c r="CF195" s="43">
        <v>0</v>
      </c>
      <c r="CG195" s="43">
        <v>0</v>
      </c>
      <c r="CH195" s="43">
        <v>0</v>
      </c>
      <c r="CI195" s="43">
        <v>20000000</v>
      </c>
      <c r="CJ195" s="43">
        <v>0</v>
      </c>
      <c r="CK195" s="43">
        <v>0</v>
      </c>
      <c r="CL195" s="43">
        <v>0</v>
      </c>
      <c r="CM195" s="43">
        <v>0</v>
      </c>
      <c r="CN195" s="43">
        <v>0</v>
      </c>
      <c r="CO195" s="43">
        <v>0</v>
      </c>
      <c r="CP195" s="43">
        <v>0</v>
      </c>
      <c r="CQ195" s="43">
        <v>0</v>
      </c>
      <c r="CR195" s="43">
        <v>0</v>
      </c>
      <c r="CS195" s="43">
        <v>0</v>
      </c>
      <c r="CT195" s="44">
        <v>20000000</v>
      </c>
      <c r="CU195" s="43">
        <v>0</v>
      </c>
      <c r="CV195" s="43">
        <v>0</v>
      </c>
      <c r="CW195" s="43">
        <v>0</v>
      </c>
      <c r="CX195" s="43">
        <v>0</v>
      </c>
      <c r="CY195" s="43">
        <v>15000000</v>
      </c>
      <c r="CZ195" s="43">
        <v>0</v>
      </c>
      <c r="DA195" s="43">
        <v>0</v>
      </c>
      <c r="DB195" s="43">
        <v>0</v>
      </c>
      <c r="DC195" s="43">
        <v>0</v>
      </c>
      <c r="DD195" s="43">
        <v>0</v>
      </c>
      <c r="DE195" s="43">
        <v>0</v>
      </c>
      <c r="DF195" s="43">
        <v>0</v>
      </c>
      <c r="DG195" s="43">
        <v>0</v>
      </c>
      <c r="DH195" s="43">
        <v>0</v>
      </c>
      <c r="DI195" s="43">
        <v>0</v>
      </c>
      <c r="DJ195" s="44">
        <v>15000000</v>
      </c>
      <c r="DK195" s="45">
        <f t="shared" si="4"/>
        <v>45000000</v>
      </c>
    </row>
    <row r="196" spans="1:115" s="2" customFormat="1" ht="90" x14ac:dyDescent="0.25">
      <c r="A196" s="1"/>
      <c r="B196" s="40" t="s">
        <v>469</v>
      </c>
      <c r="C196" s="41" t="s">
        <v>1445</v>
      </c>
      <c r="D196" s="30" t="s">
        <v>1419</v>
      </c>
      <c r="E196" s="30" t="s">
        <v>470</v>
      </c>
      <c r="F196" s="30" t="s">
        <v>1418</v>
      </c>
      <c r="G196" s="30" t="s">
        <v>2324</v>
      </c>
      <c r="H196" s="41" t="s">
        <v>483</v>
      </c>
      <c r="I196" s="41" t="s">
        <v>1298</v>
      </c>
      <c r="J196" s="41" t="s">
        <v>1298</v>
      </c>
      <c r="K196" s="41">
        <v>2019</v>
      </c>
      <c r="L196" s="41">
        <v>100</v>
      </c>
      <c r="M196" s="42">
        <v>10</v>
      </c>
      <c r="N196" s="42">
        <v>25</v>
      </c>
      <c r="O196" s="42">
        <v>30</v>
      </c>
      <c r="P196" s="42">
        <v>35</v>
      </c>
      <c r="Q196" s="42" t="s">
        <v>132</v>
      </c>
      <c r="R196" s="34" t="s">
        <v>102</v>
      </c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 t="s">
        <v>470</v>
      </c>
      <c r="AI196" s="52" t="s">
        <v>1462</v>
      </c>
      <c r="AJ196" s="40">
        <v>4103</v>
      </c>
      <c r="AK196" s="17" t="s">
        <v>1685</v>
      </c>
      <c r="AL196" s="17" t="s">
        <v>485</v>
      </c>
      <c r="AM196" s="42" t="s">
        <v>2573</v>
      </c>
      <c r="AN196" s="42">
        <v>4103052</v>
      </c>
      <c r="AO196" s="42" t="s">
        <v>2655</v>
      </c>
      <c r="AP196" s="41" t="s">
        <v>1298</v>
      </c>
      <c r="AQ196" s="41">
        <v>4</v>
      </c>
      <c r="AR196" s="42" t="s">
        <v>132</v>
      </c>
      <c r="AS196" s="42" t="s">
        <v>469</v>
      </c>
      <c r="AT196" s="42">
        <v>1</v>
      </c>
      <c r="AU196" s="42">
        <v>1</v>
      </c>
      <c r="AV196" s="42">
        <v>1</v>
      </c>
      <c r="AW196" s="42">
        <v>1</v>
      </c>
      <c r="AX196" s="43">
        <v>0</v>
      </c>
      <c r="AY196" s="43">
        <v>0</v>
      </c>
      <c r="AZ196" s="43">
        <v>0</v>
      </c>
      <c r="BA196" s="43">
        <v>150000000</v>
      </c>
      <c r="BB196" s="43">
        <v>0</v>
      </c>
      <c r="BC196" s="43">
        <v>12000000</v>
      </c>
      <c r="BD196" s="43">
        <v>0</v>
      </c>
      <c r="BE196" s="43">
        <v>0</v>
      </c>
      <c r="BF196" s="43">
        <v>0</v>
      </c>
      <c r="BG196" s="43">
        <v>0</v>
      </c>
      <c r="BH196" s="43">
        <v>0</v>
      </c>
      <c r="BI196" s="43">
        <v>0</v>
      </c>
      <c r="BJ196" s="43">
        <v>0</v>
      </c>
      <c r="BK196" s="43">
        <v>0</v>
      </c>
      <c r="BL196" s="43">
        <v>0</v>
      </c>
      <c r="BM196" s="43">
        <v>0</v>
      </c>
      <c r="BN196" s="44">
        <v>162000000</v>
      </c>
      <c r="BO196" s="43">
        <v>0</v>
      </c>
      <c r="BP196" s="43">
        <v>0</v>
      </c>
      <c r="BQ196" s="43">
        <v>0</v>
      </c>
      <c r="BR196" s="43">
        <v>52000000</v>
      </c>
      <c r="BS196" s="43">
        <v>70000000</v>
      </c>
      <c r="BT196" s="43">
        <v>0</v>
      </c>
      <c r="BU196" s="43">
        <v>0</v>
      </c>
      <c r="BV196" s="43">
        <v>0</v>
      </c>
      <c r="BW196" s="43">
        <v>0</v>
      </c>
      <c r="BX196" s="43">
        <v>0</v>
      </c>
      <c r="BY196" s="43">
        <v>0</v>
      </c>
      <c r="BZ196" s="43">
        <v>0</v>
      </c>
      <c r="CA196" s="43">
        <v>0</v>
      </c>
      <c r="CB196" s="43">
        <v>0</v>
      </c>
      <c r="CC196" s="43">
        <v>0</v>
      </c>
      <c r="CD196" s="44">
        <v>122000000</v>
      </c>
      <c r="CE196" s="43">
        <v>0</v>
      </c>
      <c r="CF196" s="43">
        <v>0</v>
      </c>
      <c r="CG196" s="43">
        <v>0</v>
      </c>
      <c r="CH196" s="43">
        <v>53000000</v>
      </c>
      <c r="CI196" s="43">
        <v>110000000</v>
      </c>
      <c r="CJ196" s="43">
        <v>0</v>
      </c>
      <c r="CK196" s="43">
        <v>0</v>
      </c>
      <c r="CL196" s="43">
        <v>0</v>
      </c>
      <c r="CM196" s="43">
        <v>0</v>
      </c>
      <c r="CN196" s="43">
        <v>0</v>
      </c>
      <c r="CO196" s="43">
        <v>0</v>
      </c>
      <c r="CP196" s="43">
        <v>0</v>
      </c>
      <c r="CQ196" s="43">
        <v>0</v>
      </c>
      <c r="CR196" s="43">
        <v>0</v>
      </c>
      <c r="CS196" s="43">
        <v>0</v>
      </c>
      <c r="CT196" s="44">
        <v>163000000</v>
      </c>
      <c r="CU196" s="43">
        <v>0</v>
      </c>
      <c r="CV196" s="43">
        <v>0</v>
      </c>
      <c r="CW196" s="43">
        <v>0</v>
      </c>
      <c r="CX196" s="43">
        <v>55000000</v>
      </c>
      <c r="CY196" s="43">
        <v>155000000</v>
      </c>
      <c r="CZ196" s="43">
        <v>0</v>
      </c>
      <c r="DA196" s="43">
        <v>0</v>
      </c>
      <c r="DB196" s="43">
        <v>0</v>
      </c>
      <c r="DC196" s="43">
        <v>0</v>
      </c>
      <c r="DD196" s="43">
        <v>0</v>
      </c>
      <c r="DE196" s="43">
        <v>0</v>
      </c>
      <c r="DF196" s="43">
        <v>0</v>
      </c>
      <c r="DG196" s="43">
        <v>0</v>
      </c>
      <c r="DH196" s="43">
        <v>0</v>
      </c>
      <c r="DI196" s="43">
        <v>0</v>
      </c>
      <c r="DJ196" s="44">
        <v>210000000</v>
      </c>
      <c r="DK196" s="45">
        <f t="shared" ref="DK196:DK259" si="5">BN196+CD196+CT196+DJ196</f>
        <v>657000000</v>
      </c>
    </row>
    <row r="197" spans="1:115" s="2" customFormat="1" ht="90" x14ac:dyDescent="0.25">
      <c r="A197" s="1"/>
      <c r="B197" s="40" t="s">
        <v>469</v>
      </c>
      <c r="C197" s="41" t="s">
        <v>1445</v>
      </c>
      <c r="D197" s="30" t="s">
        <v>1419</v>
      </c>
      <c r="E197" s="30" t="s">
        <v>470</v>
      </c>
      <c r="F197" s="30" t="s">
        <v>1418</v>
      </c>
      <c r="G197" s="30" t="s">
        <v>2324</v>
      </c>
      <c r="H197" s="41" t="s">
        <v>483</v>
      </c>
      <c r="I197" s="41" t="s">
        <v>1298</v>
      </c>
      <c r="J197" s="41" t="s">
        <v>1298</v>
      </c>
      <c r="K197" s="41">
        <v>2019</v>
      </c>
      <c r="L197" s="41">
        <v>100</v>
      </c>
      <c r="M197" s="42">
        <v>10</v>
      </c>
      <c r="N197" s="42">
        <v>25</v>
      </c>
      <c r="O197" s="42">
        <v>30</v>
      </c>
      <c r="P197" s="42">
        <v>35</v>
      </c>
      <c r="Q197" s="42" t="s">
        <v>132</v>
      </c>
      <c r="R197" s="34" t="s">
        <v>102</v>
      </c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 t="s">
        <v>470</v>
      </c>
      <c r="AI197" s="52" t="s">
        <v>1462</v>
      </c>
      <c r="AJ197" s="40">
        <v>4103</v>
      </c>
      <c r="AK197" s="17" t="s">
        <v>1686</v>
      </c>
      <c r="AL197" s="17" t="s">
        <v>486</v>
      </c>
      <c r="AM197" s="42" t="s">
        <v>2656</v>
      </c>
      <c r="AN197" s="42">
        <v>4599026</v>
      </c>
      <c r="AO197" s="42" t="s">
        <v>2657</v>
      </c>
      <c r="AP197" s="41">
        <v>10</v>
      </c>
      <c r="AQ197" s="41">
        <v>12</v>
      </c>
      <c r="AR197" s="42" t="s">
        <v>132</v>
      </c>
      <c r="AS197" s="42" t="s">
        <v>469</v>
      </c>
      <c r="AT197" s="42">
        <v>0</v>
      </c>
      <c r="AU197" s="42">
        <v>4</v>
      </c>
      <c r="AV197" s="42">
        <v>4</v>
      </c>
      <c r="AW197" s="42">
        <v>4</v>
      </c>
      <c r="AX197" s="43">
        <v>0</v>
      </c>
      <c r="AY197" s="43">
        <v>0</v>
      </c>
      <c r="AZ197" s="43">
        <v>0</v>
      </c>
      <c r="BA197" s="43">
        <v>0</v>
      </c>
      <c r="BB197" s="43">
        <v>0</v>
      </c>
      <c r="BC197" s="43">
        <v>25000000</v>
      </c>
      <c r="BD197" s="43">
        <v>0</v>
      </c>
      <c r="BE197" s="43">
        <v>0</v>
      </c>
      <c r="BF197" s="43">
        <v>0</v>
      </c>
      <c r="BG197" s="43">
        <v>0</v>
      </c>
      <c r="BH197" s="43">
        <v>0</v>
      </c>
      <c r="BI197" s="43">
        <v>0</v>
      </c>
      <c r="BJ197" s="43">
        <v>0</v>
      </c>
      <c r="BK197" s="43">
        <v>0</v>
      </c>
      <c r="BL197" s="43">
        <v>0</v>
      </c>
      <c r="BM197" s="43">
        <v>0</v>
      </c>
      <c r="BN197" s="44">
        <v>25000000</v>
      </c>
      <c r="BO197" s="43">
        <v>0</v>
      </c>
      <c r="BP197" s="43">
        <v>0</v>
      </c>
      <c r="BQ197" s="43">
        <v>0</v>
      </c>
      <c r="BR197" s="43">
        <v>0</v>
      </c>
      <c r="BS197" s="43">
        <v>25000000</v>
      </c>
      <c r="BT197" s="43">
        <v>0</v>
      </c>
      <c r="BU197" s="43">
        <v>0</v>
      </c>
      <c r="BV197" s="43">
        <v>0</v>
      </c>
      <c r="BW197" s="43">
        <v>0</v>
      </c>
      <c r="BX197" s="43">
        <v>0</v>
      </c>
      <c r="BY197" s="43">
        <v>0</v>
      </c>
      <c r="BZ197" s="43">
        <v>0</v>
      </c>
      <c r="CA197" s="43">
        <v>0</v>
      </c>
      <c r="CB197" s="43">
        <v>0</v>
      </c>
      <c r="CC197" s="43">
        <v>0</v>
      </c>
      <c r="CD197" s="44">
        <v>25000000</v>
      </c>
      <c r="CE197" s="43">
        <v>0</v>
      </c>
      <c r="CF197" s="43">
        <v>0</v>
      </c>
      <c r="CG197" s="43">
        <v>0</v>
      </c>
      <c r="CH197" s="43">
        <v>0</v>
      </c>
      <c r="CI197" s="43">
        <v>40000000</v>
      </c>
      <c r="CJ197" s="43">
        <v>0</v>
      </c>
      <c r="CK197" s="43">
        <v>0</v>
      </c>
      <c r="CL197" s="43">
        <v>0</v>
      </c>
      <c r="CM197" s="43">
        <v>0</v>
      </c>
      <c r="CN197" s="43">
        <v>0</v>
      </c>
      <c r="CO197" s="43">
        <v>0</v>
      </c>
      <c r="CP197" s="43">
        <v>0</v>
      </c>
      <c r="CQ197" s="43">
        <v>0</v>
      </c>
      <c r="CR197" s="43">
        <v>0</v>
      </c>
      <c r="CS197" s="43">
        <v>0</v>
      </c>
      <c r="CT197" s="44">
        <v>40000000</v>
      </c>
      <c r="CU197" s="43">
        <v>0</v>
      </c>
      <c r="CV197" s="43">
        <v>0</v>
      </c>
      <c r="CW197" s="43">
        <v>0</v>
      </c>
      <c r="CX197" s="43">
        <v>0</v>
      </c>
      <c r="CY197" s="43">
        <v>60000000</v>
      </c>
      <c r="CZ197" s="43">
        <v>0</v>
      </c>
      <c r="DA197" s="43">
        <v>0</v>
      </c>
      <c r="DB197" s="43">
        <v>0</v>
      </c>
      <c r="DC197" s="43">
        <v>0</v>
      </c>
      <c r="DD197" s="43">
        <v>0</v>
      </c>
      <c r="DE197" s="43">
        <v>0</v>
      </c>
      <c r="DF197" s="43">
        <v>0</v>
      </c>
      <c r="DG197" s="43">
        <v>0</v>
      </c>
      <c r="DH197" s="43">
        <v>0</v>
      </c>
      <c r="DI197" s="43">
        <v>0</v>
      </c>
      <c r="DJ197" s="44">
        <v>60000000</v>
      </c>
      <c r="DK197" s="45">
        <f t="shared" si="5"/>
        <v>150000000</v>
      </c>
    </row>
    <row r="198" spans="1:115" s="2" customFormat="1" ht="60" x14ac:dyDescent="0.25">
      <c r="A198" s="1"/>
      <c r="B198" s="40" t="s">
        <v>469</v>
      </c>
      <c r="C198" s="41" t="s">
        <v>1445</v>
      </c>
      <c r="D198" s="30" t="s">
        <v>1419</v>
      </c>
      <c r="E198" s="30" t="s">
        <v>470</v>
      </c>
      <c r="F198" s="30" t="s">
        <v>1418</v>
      </c>
      <c r="G198" s="30" t="s">
        <v>2324</v>
      </c>
      <c r="H198" s="41" t="s">
        <v>483</v>
      </c>
      <c r="I198" s="41" t="s">
        <v>1298</v>
      </c>
      <c r="J198" s="41" t="s">
        <v>1298</v>
      </c>
      <c r="K198" s="41">
        <v>2019</v>
      </c>
      <c r="L198" s="41">
        <v>100</v>
      </c>
      <c r="M198" s="42">
        <v>10</v>
      </c>
      <c r="N198" s="42">
        <v>25</v>
      </c>
      <c r="O198" s="42">
        <v>30</v>
      </c>
      <c r="P198" s="42">
        <v>35</v>
      </c>
      <c r="Q198" s="42" t="s">
        <v>132</v>
      </c>
      <c r="R198" s="34" t="s">
        <v>102</v>
      </c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 t="s">
        <v>470</v>
      </c>
      <c r="AI198" s="52" t="s">
        <v>1462</v>
      </c>
      <c r="AJ198" s="40">
        <v>4103</v>
      </c>
      <c r="AK198" s="17" t="s">
        <v>1687</v>
      </c>
      <c r="AL198" s="17" t="s">
        <v>487</v>
      </c>
      <c r="AM198" s="42" t="s">
        <v>2581</v>
      </c>
      <c r="AN198" s="42">
        <v>4502001</v>
      </c>
      <c r="AO198" s="42" t="s">
        <v>2658</v>
      </c>
      <c r="AP198" s="41" t="s">
        <v>1298</v>
      </c>
      <c r="AQ198" s="41">
        <v>1</v>
      </c>
      <c r="AR198" s="42" t="s">
        <v>132</v>
      </c>
      <c r="AS198" s="42" t="s">
        <v>469</v>
      </c>
      <c r="AT198" s="42">
        <v>0</v>
      </c>
      <c r="AU198" s="42">
        <v>0</v>
      </c>
      <c r="AV198" s="42">
        <v>0</v>
      </c>
      <c r="AW198" s="42">
        <v>1</v>
      </c>
      <c r="AX198" s="43">
        <v>0</v>
      </c>
      <c r="AY198" s="43">
        <v>0</v>
      </c>
      <c r="AZ198" s="43">
        <v>0</v>
      </c>
      <c r="BA198" s="43">
        <v>0</v>
      </c>
      <c r="BB198" s="43">
        <v>0</v>
      </c>
      <c r="BC198" s="43">
        <v>0</v>
      </c>
      <c r="BD198" s="43">
        <v>0</v>
      </c>
      <c r="BE198" s="43">
        <v>0</v>
      </c>
      <c r="BF198" s="43">
        <v>0</v>
      </c>
      <c r="BG198" s="43">
        <v>0</v>
      </c>
      <c r="BH198" s="43">
        <v>0</v>
      </c>
      <c r="BI198" s="43">
        <v>0</v>
      </c>
      <c r="BJ198" s="43">
        <v>0</v>
      </c>
      <c r="BK198" s="43">
        <v>0</v>
      </c>
      <c r="BL198" s="43">
        <v>0</v>
      </c>
      <c r="BM198" s="43">
        <v>0</v>
      </c>
      <c r="BN198" s="44">
        <v>0</v>
      </c>
      <c r="BO198" s="43">
        <v>0</v>
      </c>
      <c r="BP198" s="43">
        <v>0</v>
      </c>
      <c r="BQ198" s="43">
        <v>0</v>
      </c>
      <c r="BR198" s="43">
        <v>0</v>
      </c>
      <c r="BS198" s="43">
        <v>10000000</v>
      </c>
      <c r="BT198" s="43">
        <v>0</v>
      </c>
      <c r="BU198" s="43">
        <v>0</v>
      </c>
      <c r="BV198" s="43">
        <v>0</v>
      </c>
      <c r="BW198" s="43">
        <v>0</v>
      </c>
      <c r="BX198" s="43">
        <v>0</v>
      </c>
      <c r="BY198" s="43">
        <v>0</v>
      </c>
      <c r="BZ198" s="43">
        <v>0</v>
      </c>
      <c r="CA198" s="43">
        <v>0</v>
      </c>
      <c r="CB198" s="43">
        <v>0</v>
      </c>
      <c r="CC198" s="43">
        <v>0</v>
      </c>
      <c r="CD198" s="44">
        <v>10000000</v>
      </c>
      <c r="CE198" s="43">
        <v>0</v>
      </c>
      <c r="CF198" s="43">
        <v>0</v>
      </c>
      <c r="CG198" s="43">
        <v>0</v>
      </c>
      <c r="CH198" s="43">
        <v>0</v>
      </c>
      <c r="CI198" s="43">
        <v>10000000</v>
      </c>
      <c r="CJ198" s="43">
        <v>0</v>
      </c>
      <c r="CK198" s="43">
        <v>0</v>
      </c>
      <c r="CL198" s="43">
        <v>0</v>
      </c>
      <c r="CM198" s="43">
        <v>0</v>
      </c>
      <c r="CN198" s="43">
        <v>0</v>
      </c>
      <c r="CO198" s="43">
        <v>0</v>
      </c>
      <c r="CP198" s="43">
        <v>0</v>
      </c>
      <c r="CQ198" s="43">
        <v>0</v>
      </c>
      <c r="CR198" s="43">
        <v>0</v>
      </c>
      <c r="CS198" s="43">
        <v>0</v>
      </c>
      <c r="CT198" s="44">
        <v>10000000</v>
      </c>
      <c r="CU198" s="43">
        <v>0</v>
      </c>
      <c r="CV198" s="43">
        <v>0</v>
      </c>
      <c r="CW198" s="43">
        <v>0</v>
      </c>
      <c r="CX198" s="43">
        <v>0</v>
      </c>
      <c r="CY198" s="43">
        <v>50000000</v>
      </c>
      <c r="CZ198" s="43">
        <v>0</v>
      </c>
      <c r="DA198" s="43">
        <v>0</v>
      </c>
      <c r="DB198" s="43">
        <v>0</v>
      </c>
      <c r="DC198" s="43">
        <v>0</v>
      </c>
      <c r="DD198" s="43">
        <v>0</v>
      </c>
      <c r="DE198" s="43">
        <v>0</v>
      </c>
      <c r="DF198" s="43">
        <v>0</v>
      </c>
      <c r="DG198" s="43">
        <v>0</v>
      </c>
      <c r="DH198" s="43">
        <v>0</v>
      </c>
      <c r="DI198" s="43">
        <v>0</v>
      </c>
      <c r="DJ198" s="44">
        <v>50000000</v>
      </c>
      <c r="DK198" s="45">
        <f t="shared" si="5"/>
        <v>70000000</v>
      </c>
    </row>
    <row r="199" spans="1:115" s="2" customFormat="1" ht="90" x14ac:dyDescent="0.25">
      <c r="A199" s="1"/>
      <c r="B199" s="40" t="s">
        <v>469</v>
      </c>
      <c r="C199" s="41" t="s">
        <v>1445</v>
      </c>
      <c r="D199" s="30" t="s">
        <v>1419</v>
      </c>
      <c r="E199" s="30" t="s">
        <v>470</v>
      </c>
      <c r="F199" s="30" t="s">
        <v>1418</v>
      </c>
      <c r="G199" s="30" t="s">
        <v>2324</v>
      </c>
      <c r="H199" s="41" t="s">
        <v>483</v>
      </c>
      <c r="I199" s="41" t="s">
        <v>1298</v>
      </c>
      <c r="J199" s="41" t="s">
        <v>1298</v>
      </c>
      <c r="K199" s="41">
        <v>2019</v>
      </c>
      <c r="L199" s="41">
        <v>100</v>
      </c>
      <c r="M199" s="42">
        <v>10</v>
      </c>
      <c r="N199" s="42">
        <v>25</v>
      </c>
      <c r="O199" s="42">
        <v>30</v>
      </c>
      <c r="P199" s="42">
        <v>35</v>
      </c>
      <c r="Q199" s="42" t="s">
        <v>132</v>
      </c>
      <c r="R199" s="34" t="s">
        <v>102</v>
      </c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 t="s">
        <v>470</v>
      </c>
      <c r="AI199" s="52" t="s">
        <v>1462</v>
      </c>
      <c r="AJ199" s="40">
        <v>4103</v>
      </c>
      <c r="AK199" s="17" t="s">
        <v>1688</v>
      </c>
      <c r="AL199" s="17" t="s">
        <v>488</v>
      </c>
      <c r="AM199" s="42" t="s">
        <v>2573</v>
      </c>
      <c r="AN199" s="42">
        <v>4103052</v>
      </c>
      <c r="AO199" s="42" t="s">
        <v>2655</v>
      </c>
      <c r="AP199" s="41" t="s">
        <v>1298</v>
      </c>
      <c r="AQ199" s="41">
        <v>2</v>
      </c>
      <c r="AR199" s="42" t="s">
        <v>132</v>
      </c>
      <c r="AS199" s="42" t="s">
        <v>469</v>
      </c>
      <c r="AT199" s="42">
        <v>1</v>
      </c>
      <c r="AU199" s="42">
        <v>1</v>
      </c>
      <c r="AV199" s="42">
        <v>0</v>
      </c>
      <c r="AW199" s="42">
        <v>0</v>
      </c>
      <c r="AX199" s="43">
        <v>0</v>
      </c>
      <c r="AY199" s="43">
        <v>0</v>
      </c>
      <c r="AZ199" s="43">
        <v>0</v>
      </c>
      <c r="BA199" s="43">
        <v>0</v>
      </c>
      <c r="BB199" s="43">
        <v>0</v>
      </c>
      <c r="BC199" s="43">
        <v>40000000</v>
      </c>
      <c r="BD199" s="43">
        <v>0</v>
      </c>
      <c r="BE199" s="43">
        <v>0</v>
      </c>
      <c r="BF199" s="43">
        <v>0</v>
      </c>
      <c r="BG199" s="43">
        <v>0</v>
      </c>
      <c r="BH199" s="43">
        <v>0</v>
      </c>
      <c r="BI199" s="43">
        <v>0</v>
      </c>
      <c r="BJ199" s="43">
        <v>0</v>
      </c>
      <c r="BK199" s="43">
        <v>0</v>
      </c>
      <c r="BL199" s="43">
        <v>0</v>
      </c>
      <c r="BM199" s="43">
        <v>0</v>
      </c>
      <c r="BN199" s="44">
        <v>40000000</v>
      </c>
      <c r="BO199" s="43">
        <v>0</v>
      </c>
      <c r="BP199" s="43">
        <v>0</v>
      </c>
      <c r="BQ199" s="43">
        <v>0</v>
      </c>
      <c r="BR199" s="43">
        <v>0</v>
      </c>
      <c r="BS199" s="43">
        <v>40000000</v>
      </c>
      <c r="BT199" s="43">
        <v>0</v>
      </c>
      <c r="BU199" s="43">
        <v>0</v>
      </c>
      <c r="BV199" s="43">
        <v>0</v>
      </c>
      <c r="BW199" s="43">
        <v>0</v>
      </c>
      <c r="BX199" s="43">
        <v>0</v>
      </c>
      <c r="BY199" s="43">
        <v>0</v>
      </c>
      <c r="BZ199" s="43">
        <v>0</v>
      </c>
      <c r="CA199" s="43">
        <v>0</v>
      </c>
      <c r="CB199" s="43">
        <v>0</v>
      </c>
      <c r="CC199" s="43">
        <v>0</v>
      </c>
      <c r="CD199" s="44">
        <v>40000000</v>
      </c>
      <c r="CE199" s="43">
        <v>0</v>
      </c>
      <c r="CF199" s="43">
        <v>0</v>
      </c>
      <c r="CG199" s="43">
        <v>0</v>
      </c>
      <c r="CH199" s="43">
        <v>0</v>
      </c>
      <c r="CI199" s="43">
        <v>5000000</v>
      </c>
      <c r="CJ199" s="43">
        <v>0</v>
      </c>
      <c r="CK199" s="43">
        <v>0</v>
      </c>
      <c r="CL199" s="43">
        <v>0</v>
      </c>
      <c r="CM199" s="43">
        <v>0</v>
      </c>
      <c r="CN199" s="43">
        <v>0</v>
      </c>
      <c r="CO199" s="43">
        <v>0</v>
      </c>
      <c r="CP199" s="43">
        <v>0</v>
      </c>
      <c r="CQ199" s="43">
        <v>0</v>
      </c>
      <c r="CR199" s="43">
        <v>0</v>
      </c>
      <c r="CS199" s="43">
        <v>0</v>
      </c>
      <c r="CT199" s="44">
        <v>5000000</v>
      </c>
      <c r="CU199" s="43">
        <v>0</v>
      </c>
      <c r="CV199" s="43">
        <v>0</v>
      </c>
      <c r="CW199" s="43">
        <v>0</v>
      </c>
      <c r="CX199" s="43">
        <v>0</v>
      </c>
      <c r="CY199" s="43">
        <v>0</v>
      </c>
      <c r="CZ199" s="43">
        <v>0</v>
      </c>
      <c r="DA199" s="43">
        <v>0</v>
      </c>
      <c r="DB199" s="43">
        <v>0</v>
      </c>
      <c r="DC199" s="43">
        <v>0</v>
      </c>
      <c r="DD199" s="43">
        <v>0</v>
      </c>
      <c r="DE199" s="43">
        <v>0</v>
      </c>
      <c r="DF199" s="43">
        <v>0</v>
      </c>
      <c r="DG199" s="43">
        <v>0</v>
      </c>
      <c r="DH199" s="43">
        <v>0</v>
      </c>
      <c r="DI199" s="43">
        <v>0</v>
      </c>
      <c r="DJ199" s="44">
        <v>0</v>
      </c>
      <c r="DK199" s="45">
        <f t="shared" si="5"/>
        <v>85000000</v>
      </c>
    </row>
    <row r="200" spans="1:115" s="2" customFormat="1" ht="105" x14ac:dyDescent="0.25">
      <c r="A200" s="1"/>
      <c r="B200" s="40" t="s">
        <v>469</v>
      </c>
      <c r="C200" s="41" t="s">
        <v>1445</v>
      </c>
      <c r="D200" s="30" t="s">
        <v>1419</v>
      </c>
      <c r="E200" s="30" t="s">
        <v>489</v>
      </c>
      <c r="F200" s="30" t="s">
        <v>1418</v>
      </c>
      <c r="G200" s="30" t="s">
        <v>2325</v>
      </c>
      <c r="H200" s="41" t="s">
        <v>490</v>
      </c>
      <c r="I200" s="41" t="s">
        <v>1298</v>
      </c>
      <c r="J200" s="41" t="s">
        <v>1298</v>
      </c>
      <c r="K200" s="41">
        <v>2019</v>
      </c>
      <c r="L200" s="41">
        <v>100</v>
      </c>
      <c r="M200" s="42">
        <v>13</v>
      </c>
      <c r="N200" s="42">
        <v>29</v>
      </c>
      <c r="O200" s="42">
        <v>29</v>
      </c>
      <c r="P200" s="42">
        <v>29</v>
      </c>
      <c r="Q200" s="42" t="s">
        <v>132</v>
      </c>
      <c r="R200" s="34" t="s">
        <v>102</v>
      </c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 t="s">
        <v>489</v>
      </c>
      <c r="AI200" s="52" t="s">
        <v>1462</v>
      </c>
      <c r="AJ200" s="40">
        <v>4103</v>
      </c>
      <c r="AK200" s="17" t="s">
        <v>1689</v>
      </c>
      <c r="AL200" s="17" t="s">
        <v>491</v>
      </c>
      <c r="AM200" s="42" t="s">
        <v>2573</v>
      </c>
      <c r="AN200" s="42">
        <v>4103052</v>
      </c>
      <c r="AO200" s="42" t="s">
        <v>2649</v>
      </c>
      <c r="AP200" s="41">
        <v>32</v>
      </c>
      <c r="AQ200" s="41">
        <v>35</v>
      </c>
      <c r="AR200" s="42" t="s">
        <v>132</v>
      </c>
      <c r="AS200" s="42" t="s">
        <v>469</v>
      </c>
      <c r="AT200" s="42">
        <v>5</v>
      </c>
      <c r="AU200" s="42">
        <v>10</v>
      </c>
      <c r="AV200" s="42">
        <v>10</v>
      </c>
      <c r="AW200" s="42">
        <v>10</v>
      </c>
      <c r="AX200" s="43">
        <v>0</v>
      </c>
      <c r="AY200" s="43">
        <v>0</v>
      </c>
      <c r="AZ200" s="43">
        <v>0</v>
      </c>
      <c r="BA200" s="43">
        <v>0</v>
      </c>
      <c r="BB200" s="43">
        <v>0</v>
      </c>
      <c r="BC200" s="43">
        <v>23000000</v>
      </c>
      <c r="BD200" s="43">
        <v>0</v>
      </c>
      <c r="BE200" s="43">
        <v>0</v>
      </c>
      <c r="BF200" s="43">
        <v>0</v>
      </c>
      <c r="BG200" s="43">
        <v>0</v>
      </c>
      <c r="BH200" s="43">
        <v>0</v>
      </c>
      <c r="BI200" s="43">
        <v>0</v>
      </c>
      <c r="BJ200" s="43">
        <v>0</v>
      </c>
      <c r="BK200" s="43">
        <v>0</v>
      </c>
      <c r="BL200" s="43">
        <v>0</v>
      </c>
      <c r="BM200" s="43">
        <v>0</v>
      </c>
      <c r="BN200" s="44">
        <v>23000000</v>
      </c>
      <c r="BO200" s="43">
        <v>0</v>
      </c>
      <c r="BP200" s="43">
        <v>0</v>
      </c>
      <c r="BQ200" s="43">
        <v>0</v>
      </c>
      <c r="BR200" s="43">
        <v>0</v>
      </c>
      <c r="BS200" s="43">
        <v>20000000</v>
      </c>
      <c r="BT200" s="43">
        <v>0</v>
      </c>
      <c r="BU200" s="43">
        <v>0</v>
      </c>
      <c r="BV200" s="43">
        <v>0</v>
      </c>
      <c r="BW200" s="43">
        <v>0</v>
      </c>
      <c r="BX200" s="43">
        <v>0</v>
      </c>
      <c r="BY200" s="43">
        <v>0</v>
      </c>
      <c r="BZ200" s="43">
        <v>0</v>
      </c>
      <c r="CA200" s="43">
        <v>0</v>
      </c>
      <c r="CB200" s="43">
        <v>0</v>
      </c>
      <c r="CC200" s="43">
        <v>0</v>
      </c>
      <c r="CD200" s="44">
        <v>20000000</v>
      </c>
      <c r="CE200" s="43">
        <v>0</v>
      </c>
      <c r="CF200" s="43">
        <v>0</v>
      </c>
      <c r="CG200" s="43">
        <v>0</v>
      </c>
      <c r="CH200" s="43">
        <v>0</v>
      </c>
      <c r="CI200" s="43">
        <v>20000000</v>
      </c>
      <c r="CJ200" s="43">
        <v>0</v>
      </c>
      <c r="CK200" s="43">
        <v>0</v>
      </c>
      <c r="CL200" s="43">
        <v>0</v>
      </c>
      <c r="CM200" s="43">
        <v>0</v>
      </c>
      <c r="CN200" s="43">
        <v>0</v>
      </c>
      <c r="CO200" s="43">
        <v>0</v>
      </c>
      <c r="CP200" s="43">
        <v>0</v>
      </c>
      <c r="CQ200" s="43">
        <v>0</v>
      </c>
      <c r="CR200" s="43">
        <v>0</v>
      </c>
      <c r="CS200" s="43">
        <v>0</v>
      </c>
      <c r="CT200" s="44">
        <v>20000000</v>
      </c>
      <c r="CU200" s="43">
        <v>0</v>
      </c>
      <c r="CV200" s="43">
        <v>0</v>
      </c>
      <c r="CW200" s="43">
        <v>0</v>
      </c>
      <c r="CX200" s="43">
        <v>0</v>
      </c>
      <c r="CY200" s="43">
        <v>20000000</v>
      </c>
      <c r="CZ200" s="43">
        <v>0</v>
      </c>
      <c r="DA200" s="43">
        <v>0</v>
      </c>
      <c r="DB200" s="43">
        <v>0</v>
      </c>
      <c r="DC200" s="43">
        <v>0</v>
      </c>
      <c r="DD200" s="43">
        <v>0</v>
      </c>
      <c r="DE200" s="43">
        <v>0</v>
      </c>
      <c r="DF200" s="43">
        <v>0</v>
      </c>
      <c r="DG200" s="43">
        <v>0</v>
      </c>
      <c r="DH200" s="43">
        <v>0</v>
      </c>
      <c r="DI200" s="43">
        <v>0</v>
      </c>
      <c r="DJ200" s="44">
        <v>20000000</v>
      </c>
      <c r="DK200" s="45">
        <f t="shared" si="5"/>
        <v>83000000</v>
      </c>
    </row>
    <row r="201" spans="1:115" s="2" customFormat="1" ht="105" x14ac:dyDescent="0.25">
      <c r="A201" s="1"/>
      <c r="B201" s="40" t="s">
        <v>469</v>
      </c>
      <c r="C201" s="41" t="s">
        <v>1445</v>
      </c>
      <c r="D201" s="30" t="s">
        <v>1419</v>
      </c>
      <c r="E201" s="30" t="s">
        <v>489</v>
      </c>
      <c r="F201" s="30" t="s">
        <v>1418</v>
      </c>
      <c r="G201" s="30" t="s">
        <v>2325</v>
      </c>
      <c r="H201" s="41" t="s">
        <v>490</v>
      </c>
      <c r="I201" s="41" t="s">
        <v>1298</v>
      </c>
      <c r="J201" s="41" t="s">
        <v>1298</v>
      </c>
      <c r="K201" s="41">
        <v>2019</v>
      </c>
      <c r="L201" s="41">
        <v>100</v>
      </c>
      <c r="M201" s="42">
        <v>13</v>
      </c>
      <c r="N201" s="42">
        <v>29</v>
      </c>
      <c r="O201" s="42">
        <v>29</v>
      </c>
      <c r="P201" s="42">
        <v>29</v>
      </c>
      <c r="Q201" s="42" t="s">
        <v>132</v>
      </c>
      <c r="R201" s="34" t="s">
        <v>102</v>
      </c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 t="s">
        <v>489</v>
      </c>
      <c r="AI201" s="52" t="s">
        <v>1462</v>
      </c>
      <c r="AJ201" s="40">
        <v>4103</v>
      </c>
      <c r="AK201" s="17" t="s">
        <v>1690</v>
      </c>
      <c r="AL201" s="17" t="s">
        <v>492</v>
      </c>
      <c r="AM201" s="42" t="s">
        <v>2573</v>
      </c>
      <c r="AN201" s="42">
        <v>4103052</v>
      </c>
      <c r="AO201" s="42" t="s">
        <v>2655</v>
      </c>
      <c r="AP201" s="41" t="s">
        <v>1298</v>
      </c>
      <c r="AQ201" s="41">
        <v>3</v>
      </c>
      <c r="AR201" s="42" t="s">
        <v>132</v>
      </c>
      <c r="AS201" s="42" t="s">
        <v>469</v>
      </c>
      <c r="AT201" s="42">
        <v>0</v>
      </c>
      <c r="AU201" s="42">
        <v>1</v>
      </c>
      <c r="AV201" s="42">
        <v>1</v>
      </c>
      <c r="AW201" s="42">
        <v>1</v>
      </c>
      <c r="AX201" s="43">
        <v>0</v>
      </c>
      <c r="AY201" s="43">
        <v>0</v>
      </c>
      <c r="AZ201" s="43">
        <v>0</v>
      </c>
      <c r="BA201" s="43">
        <v>0</v>
      </c>
      <c r="BB201" s="43">
        <v>0</v>
      </c>
      <c r="BC201" s="43">
        <v>0</v>
      </c>
      <c r="BD201" s="43">
        <v>0</v>
      </c>
      <c r="BE201" s="43">
        <v>0</v>
      </c>
      <c r="BF201" s="43">
        <v>0</v>
      </c>
      <c r="BG201" s="43">
        <v>0</v>
      </c>
      <c r="BH201" s="43">
        <v>0</v>
      </c>
      <c r="BI201" s="43">
        <v>0</v>
      </c>
      <c r="BJ201" s="43">
        <v>0</v>
      </c>
      <c r="BK201" s="43">
        <v>0</v>
      </c>
      <c r="BL201" s="43">
        <v>0</v>
      </c>
      <c r="BM201" s="43">
        <v>0</v>
      </c>
      <c r="BN201" s="44">
        <v>0</v>
      </c>
      <c r="BO201" s="43">
        <v>0</v>
      </c>
      <c r="BP201" s="43">
        <v>0</v>
      </c>
      <c r="BQ201" s="43">
        <v>0</v>
      </c>
      <c r="BR201" s="43">
        <v>0</v>
      </c>
      <c r="BS201" s="43">
        <v>35000000</v>
      </c>
      <c r="BT201" s="43">
        <v>0</v>
      </c>
      <c r="BU201" s="43">
        <v>0</v>
      </c>
      <c r="BV201" s="43">
        <v>0</v>
      </c>
      <c r="BW201" s="43">
        <v>0</v>
      </c>
      <c r="BX201" s="43">
        <v>0</v>
      </c>
      <c r="BY201" s="43">
        <v>0</v>
      </c>
      <c r="BZ201" s="43">
        <v>0</v>
      </c>
      <c r="CA201" s="43">
        <v>0</v>
      </c>
      <c r="CB201" s="43">
        <v>0</v>
      </c>
      <c r="CC201" s="43">
        <v>0</v>
      </c>
      <c r="CD201" s="44">
        <v>35000000</v>
      </c>
      <c r="CE201" s="43">
        <v>0</v>
      </c>
      <c r="CF201" s="43">
        <v>0</v>
      </c>
      <c r="CG201" s="43">
        <v>0</v>
      </c>
      <c r="CH201" s="43">
        <v>0</v>
      </c>
      <c r="CI201" s="43">
        <v>75000000</v>
      </c>
      <c r="CJ201" s="43">
        <v>0</v>
      </c>
      <c r="CK201" s="43">
        <v>0</v>
      </c>
      <c r="CL201" s="43">
        <v>0</v>
      </c>
      <c r="CM201" s="43">
        <v>0</v>
      </c>
      <c r="CN201" s="43">
        <v>0</v>
      </c>
      <c r="CO201" s="43">
        <v>0</v>
      </c>
      <c r="CP201" s="43">
        <v>0</v>
      </c>
      <c r="CQ201" s="43">
        <v>0</v>
      </c>
      <c r="CR201" s="43">
        <v>0</v>
      </c>
      <c r="CS201" s="43">
        <v>0</v>
      </c>
      <c r="CT201" s="44">
        <v>75000000</v>
      </c>
      <c r="CU201" s="43">
        <v>0</v>
      </c>
      <c r="CV201" s="43">
        <v>0</v>
      </c>
      <c r="CW201" s="43">
        <v>0</v>
      </c>
      <c r="CX201" s="43">
        <v>0</v>
      </c>
      <c r="CY201" s="43">
        <v>100000000</v>
      </c>
      <c r="CZ201" s="43">
        <v>0</v>
      </c>
      <c r="DA201" s="43">
        <v>0</v>
      </c>
      <c r="DB201" s="43">
        <v>0</v>
      </c>
      <c r="DC201" s="43">
        <v>0</v>
      </c>
      <c r="DD201" s="43">
        <v>0</v>
      </c>
      <c r="DE201" s="43">
        <v>0</v>
      </c>
      <c r="DF201" s="43">
        <v>0</v>
      </c>
      <c r="DG201" s="43">
        <v>0</v>
      </c>
      <c r="DH201" s="43">
        <v>0</v>
      </c>
      <c r="DI201" s="43">
        <v>0</v>
      </c>
      <c r="DJ201" s="44">
        <v>100000000</v>
      </c>
      <c r="DK201" s="45">
        <f t="shared" si="5"/>
        <v>210000000</v>
      </c>
    </row>
    <row r="202" spans="1:115" s="2" customFormat="1" ht="105" x14ac:dyDescent="0.25">
      <c r="A202" s="1"/>
      <c r="B202" s="40" t="s">
        <v>469</v>
      </c>
      <c r="C202" s="41" t="s">
        <v>1445</v>
      </c>
      <c r="D202" s="30" t="s">
        <v>1419</v>
      </c>
      <c r="E202" s="30" t="s">
        <v>489</v>
      </c>
      <c r="F202" s="30" t="s">
        <v>1418</v>
      </c>
      <c r="G202" s="30" t="s">
        <v>2326</v>
      </c>
      <c r="H202" s="41" t="s">
        <v>493</v>
      </c>
      <c r="I202" s="41" t="s">
        <v>1298</v>
      </c>
      <c r="J202" s="41" t="s">
        <v>1298</v>
      </c>
      <c r="K202" s="41" t="s">
        <v>1298</v>
      </c>
      <c r="L202" s="41">
        <v>100</v>
      </c>
      <c r="M202" s="42">
        <v>10</v>
      </c>
      <c r="N202" s="42">
        <v>35</v>
      </c>
      <c r="O202" s="42">
        <v>25</v>
      </c>
      <c r="P202" s="42">
        <v>30</v>
      </c>
      <c r="Q202" s="42" t="s">
        <v>132</v>
      </c>
      <c r="R202" s="34" t="s">
        <v>102</v>
      </c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 t="s">
        <v>489</v>
      </c>
      <c r="AI202" s="52" t="s">
        <v>1462</v>
      </c>
      <c r="AJ202" s="40">
        <v>4103</v>
      </c>
      <c r="AK202" s="17" t="s">
        <v>1691</v>
      </c>
      <c r="AL202" s="17" t="s">
        <v>494</v>
      </c>
      <c r="AM202" s="42" t="s">
        <v>2650</v>
      </c>
      <c r="AN202" s="42">
        <v>3604026</v>
      </c>
      <c r="AO202" s="42" t="s">
        <v>2622</v>
      </c>
      <c r="AP202" s="41">
        <v>0</v>
      </c>
      <c r="AQ202" s="41">
        <v>100</v>
      </c>
      <c r="AR202" s="42" t="s">
        <v>132</v>
      </c>
      <c r="AS202" s="42" t="s">
        <v>469</v>
      </c>
      <c r="AT202" s="42">
        <v>25</v>
      </c>
      <c r="AU202" s="42">
        <v>25</v>
      </c>
      <c r="AV202" s="42">
        <v>25</v>
      </c>
      <c r="AW202" s="42">
        <v>25</v>
      </c>
      <c r="AX202" s="43">
        <v>0</v>
      </c>
      <c r="AY202" s="43">
        <v>0</v>
      </c>
      <c r="AZ202" s="43">
        <v>0</v>
      </c>
      <c r="BA202" s="43">
        <v>0</v>
      </c>
      <c r="BB202" s="43">
        <v>0</v>
      </c>
      <c r="BC202" s="43">
        <v>25000000</v>
      </c>
      <c r="BD202" s="43">
        <v>0</v>
      </c>
      <c r="BE202" s="43">
        <v>0</v>
      </c>
      <c r="BF202" s="43">
        <v>0</v>
      </c>
      <c r="BG202" s="43">
        <v>0</v>
      </c>
      <c r="BH202" s="43">
        <v>0</v>
      </c>
      <c r="BI202" s="43">
        <v>0</v>
      </c>
      <c r="BJ202" s="43">
        <v>0</v>
      </c>
      <c r="BK202" s="43">
        <v>0</v>
      </c>
      <c r="BL202" s="43">
        <v>0</v>
      </c>
      <c r="BM202" s="43">
        <v>0</v>
      </c>
      <c r="BN202" s="44">
        <v>25000000</v>
      </c>
      <c r="BO202" s="43">
        <v>0</v>
      </c>
      <c r="BP202" s="43">
        <v>0</v>
      </c>
      <c r="BQ202" s="43">
        <v>0</v>
      </c>
      <c r="BR202" s="43">
        <v>0</v>
      </c>
      <c r="BS202" s="43">
        <v>15000000</v>
      </c>
      <c r="BT202" s="43">
        <v>0</v>
      </c>
      <c r="BU202" s="43">
        <v>0</v>
      </c>
      <c r="BV202" s="43">
        <v>0</v>
      </c>
      <c r="BW202" s="43">
        <v>0</v>
      </c>
      <c r="BX202" s="43">
        <v>0</v>
      </c>
      <c r="BY202" s="43">
        <v>0</v>
      </c>
      <c r="BZ202" s="43">
        <v>0</v>
      </c>
      <c r="CA202" s="43">
        <v>0</v>
      </c>
      <c r="CB202" s="43">
        <v>0</v>
      </c>
      <c r="CC202" s="43">
        <v>0</v>
      </c>
      <c r="CD202" s="44">
        <v>15000000</v>
      </c>
      <c r="CE202" s="43">
        <v>0</v>
      </c>
      <c r="CF202" s="43">
        <v>0</v>
      </c>
      <c r="CG202" s="43">
        <v>0</v>
      </c>
      <c r="CH202" s="43">
        <v>0</v>
      </c>
      <c r="CI202" s="43">
        <v>15000000</v>
      </c>
      <c r="CJ202" s="43">
        <v>0</v>
      </c>
      <c r="CK202" s="43">
        <v>0</v>
      </c>
      <c r="CL202" s="43">
        <v>0</v>
      </c>
      <c r="CM202" s="43">
        <v>0</v>
      </c>
      <c r="CN202" s="43">
        <v>0</v>
      </c>
      <c r="CO202" s="43">
        <v>0</v>
      </c>
      <c r="CP202" s="43">
        <v>0</v>
      </c>
      <c r="CQ202" s="43">
        <v>0</v>
      </c>
      <c r="CR202" s="43">
        <v>0</v>
      </c>
      <c r="CS202" s="43">
        <v>0</v>
      </c>
      <c r="CT202" s="44">
        <v>15000000</v>
      </c>
      <c r="CU202" s="43">
        <v>0</v>
      </c>
      <c r="CV202" s="43">
        <v>0</v>
      </c>
      <c r="CW202" s="43">
        <v>0</v>
      </c>
      <c r="CX202" s="43">
        <v>0</v>
      </c>
      <c r="CY202" s="43">
        <v>20000000</v>
      </c>
      <c r="CZ202" s="43">
        <v>0</v>
      </c>
      <c r="DA202" s="43">
        <v>0</v>
      </c>
      <c r="DB202" s="43">
        <v>0</v>
      </c>
      <c r="DC202" s="43">
        <v>0</v>
      </c>
      <c r="DD202" s="43">
        <v>0</v>
      </c>
      <c r="DE202" s="43">
        <v>0</v>
      </c>
      <c r="DF202" s="43">
        <v>0</v>
      </c>
      <c r="DG202" s="43">
        <v>0</v>
      </c>
      <c r="DH202" s="43">
        <v>0</v>
      </c>
      <c r="DI202" s="43">
        <v>0</v>
      </c>
      <c r="DJ202" s="44">
        <v>20000000</v>
      </c>
      <c r="DK202" s="45">
        <f t="shared" si="5"/>
        <v>75000000</v>
      </c>
    </row>
    <row r="203" spans="1:115" s="2" customFormat="1" ht="105" x14ac:dyDescent="0.25">
      <c r="A203" s="1"/>
      <c r="B203" s="40" t="s">
        <v>469</v>
      </c>
      <c r="C203" s="41" t="s">
        <v>1445</v>
      </c>
      <c r="D203" s="30" t="s">
        <v>1419</v>
      </c>
      <c r="E203" s="30" t="s">
        <v>489</v>
      </c>
      <c r="F203" s="30" t="s">
        <v>1418</v>
      </c>
      <c r="G203" s="30" t="s">
        <v>2326</v>
      </c>
      <c r="H203" s="41" t="s">
        <v>493</v>
      </c>
      <c r="I203" s="41" t="s">
        <v>1298</v>
      </c>
      <c r="J203" s="41" t="s">
        <v>1298</v>
      </c>
      <c r="K203" s="41" t="s">
        <v>1298</v>
      </c>
      <c r="L203" s="41">
        <v>100</v>
      </c>
      <c r="M203" s="42">
        <v>10</v>
      </c>
      <c r="N203" s="42">
        <v>35</v>
      </c>
      <c r="O203" s="42">
        <v>25</v>
      </c>
      <c r="P203" s="42">
        <v>30</v>
      </c>
      <c r="Q203" s="42" t="s">
        <v>132</v>
      </c>
      <c r="R203" s="34" t="s">
        <v>102</v>
      </c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 t="s">
        <v>489</v>
      </c>
      <c r="AI203" s="52" t="s">
        <v>1462</v>
      </c>
      <c r="AJ203" s="40">
        <v>4103</v>
      </c>
      <c r="AK203" s="17" t="s">
        <v>1692</v>
      </c>
      <c r="AL203" s="17" t="s">
        <v>495</v>
      </c>
      <c r="AM203" s="42" t="s">
        <v>2650</v>
      </c>
      <c r="AN203" s="42">
        <v>3604026</v>
      </c>
      <c r="AO203" s="42" t="s">
        <v>2622</v>
      </c>
      <c r="AP203" s="41">
        <v>0</v>
      </c>
      <c r="AQ203" s="41">
        <v>1000</v>
      </c>
      <c r="AR203" s="42" t="s">
        <v>132</v>
      </c>
      <c r="AS203" s="42" t="s">
        <v>469</v>
      </c>
      <c r="AT203" s="42">
        <v>100</v>
      </c>
      <c r="AU203" s="42">
        <v>350</v>
      </c>
      <c r="AV203" s="42">
        <v>350</v>
      </c>
      <c r="AW203" s="42">
        <v>200</v>
      </c>
      <c r="AX203" s="43">
        <v>0</v>
      </c>
      <c r="AY203" s="43">
        <v>0</v>
      </c>
      <c r="AZ203" s="43">
        <v>0</v>
      </c>
      <c r="BA203" s="43">
        <v>0</v>
      </c>
      <c r="BB203" s="43">
        <v>0</v>
      </c>
      <c r="BC203" s="43">
        <v>21000000</v>
      </c>
      <c r="BD203" s="43">
        <v>0</v>
      </c>
      <c r="BE203" s="43">
        <v>0</v>
      </c>
      <c r="BF203" s="43">
        <v>0</v>
      </c>
      <c r="BG203" s="43">
        <v>0</v>
      </c>
      <c r="BH203" s="43">
        <v>0</v>
      </c>
      <c r="BI203" s="43">
        <v>0</v>
      </c>
      <c r="BJ203" s="43">
        <v>0</v>
      </c>
      <c r="BK203" s="43">
        <v>0</v>
      </c>
      <c r="BL203" s="43">
        <v>0</v>
      </c>
      <c r="BM203" s="43">
        <v>0</v>
      </c>
      <c r="BN203" s="44">
        <v>21000000</v>
      </c>
      <c r="BO203" s="43">
        <v>0</v>
      </c>
      <c r="BP203" s="43">
        <v>0</v>
      </c>
      <c r="BQ203" s="43">
        <v>0</v>
      </c>
      <c r="BR203" s="43">
        <v>0</v>
      </c>
      <c r="BS203" s="43">
        <v>30000000</v>
      </c>
      <c r="BT203" s="43">
        <v>0</v>
      </c>
      <c r="BU203" s="43">
        <v>0</v>
      </c>
      <c r="BV203" s="43">
        <v>0</v>
      </c>
      <c r="BW203" s="43">
        <v>0</v>
      </c>
      <c r="BX203" s="43">
        <v>0</v>
      </c>
      <c r="BY203" s="43">
        <v>0</v>
      </c>
      <c r="BZ203" s="43">
        <v>0</v>
      </c>
      <c r="CA203" s="43">
        <v>0</v>
      </c>
      <c r="CB203" s="43">
        <v>0</v>
      </c>
      <c r="CC203" s="43">
        <v>0</v>
      </c>
      <c r="CD203" s="44">
        <v>30000000</v>
      </c>
      <c r="CE203" s="43">
        <v>0</v>
      </c>
      <c r="CF203" s="43">
        <v>0</v>
      </c>
      <c r="CG203" s="43">
        <v>0</v>
      </c>
      <c r="CH203" s="43">
        <v>0</v>
      </c>
      <c r="CI203" s="43">
        <v>40000000</v>
      </c>
      <c r="CJ203" s="43">
        <v>0</v>
      </c>
      <c r="CK203" s="43">
        <v>0</v>
      </c>
      <c r="CL203" s="43">
        <v>0</v>
      </c>
      <c r="CM203" s="43">
        <v>0</v>
      </c>
      <c r="CN203" s="43">
        <v>0</v>
      </c>
      <c r="CO203" s="43">
        <v>0</v>
      </c>
      <c r="CP203" s="43">
        <v>0</v>
      </c>
      <c r="CQ203" s="43">
        <v>0</v>
      </c>
      <c r="CR203" s="43">
        <v>0</v>
      </c>
      <c r="CS203" s="43">
        <v>0</v>
      </c>
      <c r="CT203" s="44">
        <v>40000000</v>
      </c>
      <c r="CU203" s="43">
        <v>0</v>
      </c>
      <c r="CV203" s="43">
        <v>0</v>
      </c>
      <c r="CW203" s="43">
        <v>0</v>
      </c>
      <c r="CX203" s="43">
        <v>0</v>
      </c>
      <c r="CY203" s="43">
        <v>45000000</v>
      </c>
      <c r="CZ203" s="43">
        <v>0</v>
      </c>
      <c r="DA203" s="43">
        <v>0</v>
      </c>
      <c r="DB203" s="43">
        <v>0</v>
      </c>
      <c r="DC203" s="43">
        <v>0</v>
      </c>
      <c r="DD203" s="43">
        <v>0</v>
      </c>
      <c r="DE203" s="43">
        <v>0</v>
      </c>
      <c r="DF203" s="43">
        <v>0</v>
      </c>
      <c r="DG203" s="43">
        <v>0</v>
      </c>
      <c r="DH203" s="43">
        <v>0</v>
      </c>
      <c r="DI203" s="43">
        <v>0</v>
      </c>
      <c r="DJ203" s="44">
        <v>45000000</v>
      </c>
      <c r="DK203" s="45">
        <f t="shared" si="5"/>
        <v>136000000</v>
      </c>
    </row>
    <row r="204" spans="1:115" s="2" customFormat="1" ht="105" x14ac:dyDescent="0.25">
      <c r="A204" s="1"/>
      <c r="B204" s="40" t="s">
        <v>469</v>
      </c>
      <c r="C204" s="41" t="s">
        <v>1445</v>
      </c>
      <c r="D204" s="30" t="s">
        <v>1419</v>
      </c>
      <c r="E204" s="30" t="s">
        <v>489</v>
      </c>
      <c r="F204" s="30" t="s">
        <v>1418</v>
      </c>
      <c r="G204" s="30" t="s">
        <v>2326</v>
      </c>
      <c r="H204" s="41" t="s">
        <v>493</v>
      </c>
      <c r="I204" s="41" t="s">
        <v>1298</v>
      </c>
      <c r="J204" s="41" t="s">
        <v>1298</v>
      </c>
      <c r="K204" s="41" t="s">
        <v>1298</v>
      </c>
      <c r="L204" s="41">
        <v>100</v>
      </c>
      <c r="M204" s="42">
        <v>10</v>
      </c>
      <c r="N204" s="42">
        <v>35</v>
      </c>
      <c r="O204" s="42">
        <v>25</v>
      </c>
      <c r="P204" s="42">
        <v>30</v>
      </c>
      <c r="Q204" s="42" t="s">
        <v>132</v>
      </c>
      <c r="R204" s="34" t="s">
        <v>102</v>
      </c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 t="s">
        <v>489</v>
      </c>
      <c r="AI204" s="52" t="s">
        <v>1462</v>
      </c>
      <c r="AJ204" s="40">
        <v>4103</v>
      </c>
      <c r="AK204" s="17" t="s">
        <v>1693</v>
      </c>
      <c r="AL204" s="17" t="s">
        <v>496</v>
      </c>
      <c r="AM204" s="42" t="s">
        <v>2581</v>
      </c>
      <c r="AN204" s="42">
        <v>4502001</v>
      </c>
      <c r="AO204" s="42" t="s">
        <v>2582</v>
      </c>
      <c r="AP204" s="41">
        <v>1</v>
      </c>
      <c r="AQ204" s="41">
        <v>1</v>
      </c>
      <c r="AR204" s="42" t="s">
        <v>130</v>
      </c>
      <c r="AS204" s="42" t="s">
        <v>469</v>
      </c>
      <c r="AT204" s="42">
        <v>1</v>
      </c>
      <c r="AU204" s="42">
        <v>1</v>
      </c>
      <c r="AV204" s="42">
        <v>1</v>
      </c>
      <c r="AW204" s="42">
        <v>1</v>
      </c>
      <c r="AX204" s="43">
        <v>0</v>
      </c>
      <c r="AY204" s="43">
        <v>0</v>
      </c>
      <c r="AZ204" s="43">
        <v>0</v>
      </c>
      <c r="BA204" s="43">
        <v>0</v>
      </c>
      <c r="BB204" s="43">
        <v>0</v>
      </c>
      <c r="BC204" s="43">
        <v>26000000</v>
      </c>
      <c r="BD204" s="43">
        <v>0</v>
      </c>
      <c r="BE204" s="43">
        <v>0</v>
      </c>
      <c r="BF204" s="43">
        <v>0</v>
      </c>
      <c r="BG204" s="43">
        <v>0</v>
      </c>
      <c r="BH204" s="43">
        <v>0</v>
      </c>
      <c r="BI204" s="43">
        <v>0</v>
      </c>
      <c r="BJ204" s="43">
        <v>0</v>
      </c>
      <c r="BK204" s="43">
        <v>0</v>
      </c>
      <c r="BL204" s="43">
        <v>0</v>
      </c>
      <c r="BM204" s="43">
        <v>0</v>
      </c>
      <c r="BN204" s="44">
        <v>26000000</v>
      </c>
      <c r="BO204" s="43">
        <v>0</v>
      </c>
      <c r="BP204" s="43">
        <v>0</v>
      </c>
      <c r="BQ204" s="43">
        <v>0</v>
      </c>
      <c r="BR204" s="43">
        <v>0</v>
      </c>
      <c r="BS204" s="43">
        <v>15000000</v>
      </c>
      <c r="BT204" s="43">
        <v>0</v>
      </c>
      <c r="BU204" s="43">
        <v>0</v>
      </c>
      <c r="BV204" s="43">
        <v>0</v>
      </c>
      <c r="BW204" s="43">
        <v>0</v>
      </c>
      <c r="BX204" s="43">
        <v>0</v>
      </c>
      <c r="BY204" s="43">
        <v>0</v>
      </c>
      <c r="BZ204" s="43">
        <v>0</v>
      </c>
      <c r="CA204" s="43">
        <v>0</v>
      </c>
      <c r="CB204" s="43">
        <v>0</v>
      </c>
      <c r="CC204" s="43">
        <v>0</v>
      </c>
      <c r="CD204" s="44">
        <v>15000000</v>
      </c>
      <c r="CE204" s="43">
        <v>0</v>
      </c>
      <c r="CF204" s="43">
        <v>0</v>
      </c>
      <c r="CG204" s="43">
        <v>0</v>
      </c>
      <c r="CH204" s="43">
        <v>0</v>
      </c>
      <c r="CI204" s="43">
        <v>15000000</v>
      </c>
      <c r="CJ204" s="43">
        <v>0</v>
      </c>
      <c r="CK204" s="43">
        <v>0</v>
      </c>
      <c r="CL204" s="43">
        <v>0</v>
      </c>
      <c r="CM204" s="43">
        <v>0</v>
      </c>
      <c r="CN204" s="43">
        <v>0</v>
      </c>
      <c r="CO204" s="43">
        <v>0</v>
      </c>
      <c r="CP204" s="43">
        <v>0</v>
      </c>
      <c r="CQ204" s="43">
        <v>0</v>
      </c>
      <c r="CR204" s="43">
        <v>0</v>
      </c>
      <c r="CS204" s="43">
        <v>0</v>
      </c>
      <c r="CT204" s="44">
        <v>15000000</v>
      </c>
      <c r="CU204" s="43">
        <v>0</v>
      </c>
      <c r="CV204" s="43">
        <v>0</v>
      </c>
      <c r="CW204" s="43">
        <v>0</v>
      </c>
      <c r="CX204" s="43">
        <v>0</v>
      </c>
      <c r="CY204" s="43">
        <v>20000000</v>
      </c>
      <c r="CZ204" s="43">
        <v>0</v>
      </c>
      <c r="DA204" s="43">
        <v>0</v>
      </c>
      <c r="DB204" s="43">
        <v>0</v>
      </c>
      <c r="DC204" s="43">
        <v>0</v>
      </c>
      <c r="DD204" s="43">
        <v>0</v>
      </c>
      <c r="DE204" s="43">
        <v>0</v>
      </c>
      <c r="DF204" s="43">
        <v>0</v>
      </c>
      <c r="DG204" s="43">
        <v>0</v>
      </c>
      <c r="DH204" s="43">
        <v>0</v>
      </c>
      <c r="DI204" s="43">
        <v>0</v>
      </c>
      <c r="DJ204" s="44">
        <v>20000000</v>
      </c>
      <c r="DK204" s="45">
        <f t="shared" si="5"/>
        <v>76000000</v>
      </c>
    </row>
    <row r="205" spans="1:115" s="2" customFormat="1" ht="105" x14ac:dyDescent="0.25">
      <c r="A205" s="1"/>
      <c r="B205" s="40" t="s">
        <v>469</v>
      </c>
      <c r="C205" s="41" t="s">
        <v>1445</v>
      </c>
      <c r="D205" s="30" t="s">
        <v>1419</v>
      </c>
      <c r="E205" s="30" t="s">
        <v>489</v>
      </c>
      <c r="F205" s="30" t="s">
        <v>1418</v>
      </c>
      <c r="G205" s="30" t="s">
        <v>2326</v>
      </c>
      <c r="H205" s="41" t="s">
        <v>493</v>
      </c>
      <c r="I205" s="41" t="s">
        <v>1298</v>
      </c>
      <c r="J205" s="41" t="s">
        <v>1298</v>
      </c>
      <c r="K205" s="41" t="s">
        <v>1298</v>
      </c>
      <c r="L205" s="41">
        <v>100</v>
      </c>
      <c r="M205" s="42">
        <v>10</v>
      </c>
      <c r="N205" s="42">
        <v>35</v>
      </c>
      <c r="O205" s="42">
        <v>25</v>
      </c>
      <c r="P205" s="42">
        <v>30</v>
      </c>
      <c r="Q205" s="42" t="s">
        <v>132</v>
      </c>
      <c r="R205" s="34" t="s">
        <v>102</v>
      </c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 t="s">
        <v>489</v>
      </c>
      <c r="AI205" s="52" t="s">
        <v>1462</v>
      </c>
      <c r="AJ205" s="40">
        <v>4103</v>
      </c>
      <c r="AK205" s="17" t="s">
        <v>1694</v>
      </c>
      <c r="AL205" s="17" t="s">
        <v>497</v>
      </c>
      <c r="AM205" s="42" t="s">
        <v>2651</v>
      </c>
      <c r="AN205" s="42">
        <v>4103004</v>
      </c>
      <c r="AO205" s="42" t="s">
        <v>2652</v>
      </c>
      <c r="AP205" s="41" t="s">
        <v>1298</v>
      </c>
      <c r="AQ205" s="41">
        <v>60</v>
      </c>
      <c r="AR205" s="42" t="s">
        <v>132</v>
      </c>
      <c r="AS205" s="42" t="s">
        <v>469</v>
      </c>
      <c r="AT205" s="42">
        <v>0</v>
      </c>
      <c r="AU205" s="42">
        <v>20</v>
      </c>
      <c r="AV205" s="42">
        <v>20</v>
      </c>
      <c r="AW205" s="42">
        <v>20</v>
      </c>
      <c r="AX205" s="43">
        <v>0</v>
      </c>
      <c r="AY205" s="43">
        <v>0</v>
      </c>
      <c r="AZ205" s="43">
        <v>0</v>
      </c>
      <c r="BA205" s="43">
        <v>0</v>
      </c>
      <c r="BB205" s="43">
        <v>0</v>
      </c>
      <c r="BC205" s="43">
        <v>0</v>
      </c>
      <c r="BD205" s="43">
        <v>0</v>
      </c>
      <c r="BE205" s="43">
        <v>0</v>
      </c>
      <c r="BF205" s="43">
        <v>0</v>
      </c>
      <c r="BG205" s="43">
        <v>0</v>
      </c>
      <c r="BH205" s="43">
        <v>0</v>
      </c>
      <c r="BI205" s="43">
        <v>0</v>
      </c>
      <c r="BJ205" s="43">
        <v>0</v>
      </c>
      <c r="BK205" s="43">
        <v>0</v>
      </c>
      <c r="BL205" s="43">
        <v>0</v>
      </c>
      <c r="BM205" s="43">
        <v>0</v>
      </c>
      <c r="BN205" s="44">
        <v>0</v>
      </c>
      <c r="BO205" s="43">
        <v>0</v>
      </c>
      <c r="BP205" s="43">
        <v>0</v>
      </c>
      <c r="BQ205" s="43">
        <v>0</v>
      </c>
      <c r="BR205" s="43">
        <v>0</v>
      </c>
      <c r="BS205" s="43">
        <v>35000000</v>
      </c>
      <c r="BT205" s="43">
        <v>0</v>
      </c>
      <c r="BU205" s="43">
        <v>0</v>
      </c>
      <c r="BV205" s="43">
        <v>0</v>
      </c>
      <c r="BW205" s="43">
        <v>0</v>
      </c>
      <c r="BX205" s="43">
        <v>0</v>
      </c>
      <c r="BY205" s="43">
        <v>0</v>
      </c>
      <c r="BZ205" s="43">
        <v>0</v>
      </c>
      <c r="CA205" s="43">
        <v>0</v>
      </c>
      <c r="CB205" s="43">
        <v>0</v>
      </c>
      <c r="CC205" s="43">
        <v>0</v>
      </c>
      <c r="CD205" s="44">
        <v>35000000</v>
      </c>
      <c r="CE205" s="43">
        <v>0</v>
      </c>
      <c r="CF205" s="43">
        <v>0</v>
      </c>
      <c r="CG205" s="43">
        <v>0</v>
      </c>
      <c r="CH205" s="43">
        <v>0</v>
      </c>
      <c r="CI205" s="43">
        <v>60000000</v>
      </c>
      <c r="CJ205" s="43">
        <v>0</v>
      </c>
      <c r="CK205" s="43">
        <v>0</v>
      </c>
      <c r="CL205" s="43">
        <v>0</v>
      </c>
      <c r="CM205" s="43">
        <v>0</v>
      </c>
      <c r="CN205" s="43">
        <v>0</v>
      </c>
      <c r="CO205" s="43">
        <v>0</v>
      </c>
      <c r="CP205" s="43">
        <v>0</v>
      </c>
      <c r="CQ205" s="43">
        <v>0</v>
      </c>
      <c r="CR205" s="43">
        <v>0</v>
      </c>
      <c r="CS205" s="43">
        <v>0</v>
      </c>
      <c r="CT205" s="44">
        <v>60000000</v>
      </c>
      <c r="CU205" s="43">
        <v>0</v>
      </c>
      <c r="CV205" s="43">
        <v>0</v>
      </c>
      <c r="CW205" s="43">
        <v>0</v>
      </c>
      <c r="CX205" s="43">
        <v>0</v>
      </c>
      <c r="CY205" s="43">
        <v>60000000</v>
      </c>
      <c r="CZ205" s="43">
        <v>0</v>
      </c>
      <c r="DA205" s="43">
        <v>0</v>
      </c>
      <c r="DB205" s="43">
        <v>0</v>
      </c>
      <c r="DC205" s="43">
        <v>0</v>
      </c>
      <c r="DD205" s="43">
        <v>0</v>
      </c>
      <c r="DE205" s="43">
        <v>0</v>
      </c>
      <c r="DF205" s="43">
        <v>0</v>
      </c>
      <c r="DG205" s="43">
        <v>0</v>
      </c>
      <c r="DH205" s="43">
        <v>0</v>
      </c>
      <c r="DI205" s="43">
        <v>0</v>
      </c>
      <c r="DJ205" s="44">
        <v>60000000</v>
      </c>
      <c r="DK205" s="45">
        <f t="shared" si="5"/>
        <v>155000000</v>
      </c>
    </row>
    <row r="206" spans="1:115" s="2" customFormat="1" ht="105" x14ac:dyDescent="0.25">
      <c r="A206" s="1"/>
      <c r="B206" s="40" t="s">
        <v>469</v>
      </c>
      <c r="C206" s="41" t="s">
        <v>1445</v>
      </c>
      <c r="D206" s="30" t="s">
        <v>1419</v>
      </c>
      <c r="E206" s="30" t="s">
        <v>489</v>
      </c>
      <c r="F206" s="30" t="s">
        <v>1418</v>
      </c>
      <c r="G206" s="30" t="s">
        <v>2326</v>
      </c>
      <c r="H206" s="41" t="s">
        <v>493</v>
      </c>
      <c r="I206" s="41" t="s">
        <v>1298</v>
      </c>
      <c r="J206" s="41" t="s">
        <v>1298</v>
      </c>
      <c r="K206" s="41" t="s">
        <v>1298</v>
      </c>
      <c r="L206" s="41">
        <v>100</v>
      </c>
      <c r="M206" s="42">
        <v>10</v>
      </c>
      <c r="N206" s="42">
        <v>35</v>
      </c>
      <c r="O206" s="42">
        <v>25</v>
      </c>
      <c r="P206" s="42">
        <v>30</v>
      </c>
      <c r="Q206" s="42" t="s">
        <v>132</v>
      </c>
      <c r="R206" s="34" t="s">
        <v>102</v>
      </c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 t="s">
        <v>489</v>
      </c>
      <c r="AI206" s="52" t="s">
        <v>1462</v>
      </c>
      <c r="AJ206" s="40">
        <v>4103</v>
      </c>
      <c r="AK206" s="17" t="s">
        <v>1695</v>
      </c>
      <c r="AL206" s="17" t="s">
        <v>498</v>
      </c>
      <c r="AM206" s="42" t="s">
        <v>2656</v>
      </c>
      <c r="AN206" s="42">
        <v>4599026</v>
      </c>
      <c r="AO206" s="42" t="s">
        <v>2657</v>
      </c>
      <c r="AP206" s="41">
        <v>2</v>
      </c>
      <c r="AQ206" s="41">
        <v>4</v>
      </c>
      <c r="AR206" s="42" t="s">
        <v>132</v>
      </c>
      <c r="AS206" s="42" t="s">
        <v>469</v>
      </c>
      <c r="AT206" s="42">
        <v>0</v>
      </c>
      <c r="AU206" s="42">
        <v>1</v>
      </c>
      <c r="AV206" s="42">
        <v>1</v>
      </c>
      <c r="AW206" s="42">
        <v>2</v>
      </c>
      <c r="AX206" s="43">
        <v>0</v>
      </c>
      <c r="AY206" s="43">
        <v>0</v>
      </c>
      <c r="AZ206" s="43">
        <v>0</v>
      </c>
      <c r="BA206" s="43">
        <v>0</v>
      </c>
      <c r="BB206" s="43">
        <v>0</v>
      </c>
      <c r="BC206" s="43">
        <v>17000000</v>
      </c>
      <c r="BD206" s="43">
        <v>0</v>
      </c>
      <c r="BE206" s="43">
        <v>0</v>
      </c>
      <c r="BF206" s="43">
        <v>0</v>
      </c>
      <c r="BG206" s="43">
        <v>0</v>
      </c>
      <c r="BH206" s="43">
        <v>0</v>
      </c>
      <c r="BI206" s="43">
        <v>0</v>
      </c>
      <c r="BJ206" s="43">
        <v>0</v>
      </c>
      <c r="BK206" s="43">
        <v>0</v>
      </c>
      <c r="BL206" s="43">
        <v>0</v>
      </c>
      <c r="BM206" s="43">
        <v>0</v>
      </c>
      <c r="BN206" s="44">
        <v>17000000</v>
      </c>
      <c r="BO206" s="43">
        <v>0</v>
      </c>
      <c r="BP206" s="43">
        <v>0</v>
      </c>
      <c r="BQ206" s="43">
        <v>0</v>
      </c>
      <c r="BR206" s="43">
        <v>0</v>
      </c>
      <c r="BS206" s="43">
        <v>15000000</v>
      </c>
      <c r="BT206" s="43">
        <v>0</v>
      </c>
      <c r="BU206" s="43">
        <v>0</v>
      </c>
      <c r="BV206" s="43">
        <v>0</v>
      </c>
      <c r="BW206" s="43">
        <v>0</v>
      </c>
      <c r="BX206" s="43">
        <v>0</v>
      </c>
      <c r="BY206" s="43">
        <v>0</v>
      </c>
      <c r="BZ206" s="43">
        <v>0</v>
      </c>
      <c r="CA206" s="43">
        <v>0</v>
      </c>
      <c r="CB206" s="43">
        <v>0</v>
      </c>
      <c r="CC206" s="43">
        <v>0</v>
      </c>
      <c r="CD206" s="44">
        <v>15000000</v>
      </c>
      <c r="CE206" s="43">
        <v>0</v>
      </c>
      <c r="CF206" s="43">
        <v>0</v>
      </c>
      <c r="CG206" s="43">
        <v>0</v>
      </c>
      <c r="CH206" s="43">
        <v>0</v>
      </c>
      <c r="CI206" s="43">
        <v>20000000</v>
      </c>
      <c r="CJ206" s="43">
        <v>0</v>
      </c>
      <c r="CK206" s="43">
        <v>0</v>
      </c>
      <c r="CL206" s="43">
        <v>0</v>
      </c>
      <c r="CM206" s="43">
        <v>0</v>
      </c>
      <c r="CN206" s="43">
        <v>0</v>
      </c>
      <c r="CO206" s="43">
        <v>0</v>
      </c>
      <c r="CP206" s="43">
        <v>0</v>
      </c>
      <c r="CQ206" s="43">
        <v>0</v>
      </c>
      <c r="CR206" s="43">
        <v>0</v>
      </c>
      <c r="CS206" s="43">
        <v>0</v>
      </c>
      <c r="CT206" s="44">
        <v>20000000</v>
      </c>
      <c r="CU206" s="43">
        <v>0</v>
      </c>
      <c r="CV206" s="43">
        <v>0</v>
      </c>
      <c r="CW206" s="43">
        <v>0</v>
      </c>
      <c r="CX206" s="43">
        <v>0</v>
      </c>
      <c r="CY206" s="43">
        <v>35000000</v>
      </c>
      <c r="CZ206" s="43">
        <v>0</v>
      </c>
      <c r="DA206" s="43">
        <v>0</v>
      </c>
      <c r="DB206" s="43">
        <v>0</v>
      </c>
      <c r="DC206" s="43">
        <v>0</v>
      </c>
      <c r="DD206" s="43">
        <v>0</v>
      </c>
      <c r="DE206" s="43">
        <v>0</v>
      </c>
      <c r="DF206" s="43">
        <v>0</v>
      </c>
      <c r="DG206" s="43">
        <v>0</v>
      </c>
      <c r="DH206" s="43">
        <v>0</v>
      </c>
      <c r="DI206" s="43">
        <v>0</v>
      </c>
      <c r="DJ206" s="44">
        <v>35000000</v>
      </c>
      <c r="DK206" s="45">
        <f t="shared" si="5"/>
        <v>87000000</v>
      </c>
    </row>
    <row r="207" spans="1:115" s="2" customFormat="1" ht="105" x14ac:dyDescent="0.25">
      <c r="A207" s="1"/>
      <c r="B207" s="40" t="s">
        <v>469</v>
      </c>
      <c r="C207" s="41" t="s">
        <v>1445</v>
      </c>
      <c r="D207" s="30" t="s">
        <v>1419</v>
      </c>
      <c r="E207" s="30" t="s">
        <v>489</v>
      </c>
      <c r="F207" s="30" t="s">
        <v>1418</v>
      </c>
      <c r="G207" s="30" t="s">
        <v>2326</v>
      </c>
      <c r="H207" s="41" t="s">
        <v>493</v>
      </c>
      <c r="I207" s="41" t="s">
        <v>1298</v>
      </c>
      <c r="J207" s="41" t="s">
        <v>1298</v>
      </c>
      <c r="K207" s="41" t="s">
        <v>1298</v>
      </c>
      <c r="L207" s="41">
        <v>100</v>
      </c>
      <c r="M207" s="42">
        <v>10</v>
      </c>
      <c r="N207" s="42">
        <v>35</v>
      </c>
      <c r="O207" s="42">
        <v>25</v>
      </c>
      <c r="P207" s="42">
        <v>30</v>
      </c>
      <c r="Q207" s="42" t="s">
        <v>132</v>
      </c>
      <c r="R207" s="34" t="s">
        <v>102</v>
      </c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 t="s">
        <v>489</v>
      </c>
      <c r="AI207" s="52" t="s">
        <v>1462</v>
      </c>
      <c r="AJ207" s="40">
        <v>4103</v>
      </c>
      <c r="AK207" s="17" t="s">
        <v>1696</v>
      </c>
      <c r="AL207" s="17" t="s">
        <v>499</v>
      </c>
      <c r="AM207" s="42" t="s">
        <v>2573</v>
      </c>
      <c r="AN207" s="42">
        <v>4103052</v>
      </c>
      <c r="AO207" s="42" t="s">
        <v>2655</v>
      </c>
      <c r="AP207" s="41" t="s">
        <v>1298</v>
      </c>
      <c r="AQ207" s="41">
        <v>2</v>
      </c>
      <c r="AR207" s="42" t="s">
        <v>132</v>
      </c>
      <c r="AS207" s="42" t="s">
        <v>469</v>
      </c>
      <c r="AT207" s="42">
        <v>1</v>
      </c>
      <c r="AU207" s="42">
        <v>1</v>
      </c>
      <c r="AV207" s="42">
        <v>0</v>
      </c>
      <c r="AW207" s="42">
        <v>0</v>
      </c>
      <c r="AX207" s="43">
        <v>0</v>
      </c>
      <c r="AY207" s="43">
        <v>0</v>
      </c>
      <c r="AZ207" s="43">
        <v>0</v>
      </c>
      <c r="BA207" s="43">
        <v>0</v>
      </c>
      <c r="BB207" s="43">
        <v>0</v>
      </c>
      <c r="BC207" s="43">
        <v>38000000</v>
      </c>
      <c r="BD207" s="43">
        <v>0</v>
      </c>
      <c r="BE207" s="43">
        <v>0</v>
      </c>
      <c r="BF207" s="43">
        <v>0</v>
      </c>
      <c r="BG207" s="43">
        <v>0</v>
      </c>
      <c r="BH207" s="43">
        <v>0</v>
      </c>
      <c r="BI207" s="43">
        <v>0</v>
      </c>
      <c r="BJ207" s="43">
        <v>0</v>
      </c>
      <c r="BK207" s="43">
        <v>0</v>
      </c>
      <c r="BL207" s="43">
        <v>0</v>
      </c>
      <c r="BM207" s="43">
        <v>0</v>
      </c>
      <c r="BN207" s="44">
        <v>38000000</v>
      </c>
      <c r="BO207" s="43">
        <v>0</v>
      </c>
      <c r="BP207" s="43">
        <v>0</v>
      </c>
      <c r="BQ207" s="43">
        <v>0</v>
      </c>
      <c r="BR207" s="43">
        <v>0</v>
      </c>
      <c r="BS207" s="43">
        <v>35000000</v>
      </c>
      <c r="BT207" s="43">
        <v>0</v>
      </c>
      <c r="BU207" s="43">
        <v>0</v>
      </c>
      <c r="BV207" s="43">
        <v>0</v>
      </c>
      <c r="BW207" s="43">
        <v>0</v>
      </c>
      <c r="BX207" s="43">
        <v>0</v>
      </c>
      <c r="BY207" s="43">
        <v>0</v>
      </c>
      <c r="BZ207" s="43">
        <v>0</v>
      </c>
      <c r="CA207" s="43">
        <v>0</v>
      </c>
      <c r="CB207" s="43">
        <v>0</v>
      </c>
      <c r="CC207" s="43">
        <v>0</v>
      </c>
      <c r="CD207" s="44">
        <v>35000000</v>
      </c>
      <c r="CE207" s="43">
        <v>0</v>
      </c>
      <c r="CF207" s="43">
        <v>0</v>
      </c>
      <c r="CG207" s="43">
        <v>0</v>
      </c>
      <c r="CH207" s="43">
        <v>0</v>
      </c>
      <c r="CI207" s="43">
        <v>5000000</v>
      </c>
      <c r="CJ207" s="43">
        <v>0</v>
      </c>
      <c r="CK207" s="43">
        <v>0</v>
      </c>
      <c r="CL207" s="43">
        <v>0</v>
      </c>
      <c r="CM207" s="43">
        <v>0</v>
      </c>
      <c r="CN207" s="43">
        <v>0</v>
      </c>
      <c r="CO207" s="43">
        <v>0</v>
      </c>
      <c r="CP207" s="43">
        <v>0</v>
      </c>
      <c r="CQ207" s="43">
        <v>0</v>
      </c>
      <c r="CR207" s="43">
        <v>0</v>
      </c>
      <c r="CS207" s="43">
        <v>0</v>
      </c>
      <c r="CT207" s="44">
        <v>5000000</v>
      </c>
      <c r="CU207" s="43">
        <v>0</v>
      </c>
      <c r="CV207" s="43">
        <v>0</v>
      </c>
      <c r="CW207" s="43">
        <v>0</v>
      </c>
      <c r="CX207" s="43">
        <v>0</v>
      </c>
      <c r="CY207" s="43">
        <v>0</v>
      </c>
      <c r="CZ207" s="43">
        <v>0</v>
      </c>
      <c r="DA207" s="43">
        <v>0</v>
      </c>
      <c r="DB207" s="43">
        <v>0</v>
      </c>
      <c r="DC207" s="43">
        <v>0</v>
      </c>
      <c r="DD207" s="43">
        <v>0</v>
      </c>
      <c r="DE207" s="43">
        <v>0</v>
      </c>
      <c r="DF207" s="43">
        <v>0</v>
      </c>
      <c r="DG207" s="43">
        <v>0</v>
      </c>
      <c r="DH207" s="43">
        <v>0</v>
      </c>
      <c r="DI207" s="43">
        <v>0</v>
      </c>
      <c r="DJ207" s="44">
        <v>0</v>
      </c>
      <c r="DK207" s="45">
        <f t="shared" si="5"/>
        <v>78000000</v>
      </c>
    </row>
    <row r="208" spans="1:115" s="2" customFormat="1" ht="60" x14ac:dyDescent="0.25">
      <c r="A208" s="1"/>
      <c r="B208" s="40" t="s">
        <v>500</v>
      </c>
      <c r="C208" s="41" t="s">
        <v>1445</v>
      </c>
      <c r="D208" s="30" t="s">
        <v>1419</v>
      </c>
      <c r="E208" s="30" t="s">
        <v>501</v>
      </c>
      <c r="F208" s="30" t="s">
        <v>1418</v>
      </c>
      <c r="G208" s="30" t="s">
        <v>2327</v>
      </c>
      <c r="H208" s="41" t="s">
        <v>502</v>
      </c>
      <c r="I208" s="41">
        <v>96.8</v>
      </c>
      <c r="J208" s="41" t="s">
        <v>1341</v>
      </c>
      <c r="K208" s="41">
        <v>2019</v>
      </c>
      <c r="L208" s="41">
        <v>100</v>
      </c>
      <c r="M208" s="42">
        <v>25</v>
      </c>
      <c r="N208" s="42">
        <v>25</v>
      </c>
      <c r="O208" s="42">
        <v>25</v>
      </c>
      <c r="P208" s="42">
        <v>25</v>
      </c>
      <c r="Q208" s="42" t="s">
        <v>132</v>
      </c>
      <c r="R208" s="34" t="s">
        <v>100</v>
      </c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 t="s">
        <v>501</v>
      </c>
      <c r="AI208" s="52" t="s">
        <v>1463</v>
      </c>
      <c r="AJ208" s="40">
        <v>4102</v>
      </c>
      <c r="AK208" s="17" t="s">
        <v>1697</v>
      </c>
      <c r="AL208" s="17" t="s">
        <v>503</v>
      </c>
      <c r="AM208" s="42" t="s">
        <v>2581</v>
      </c>
      <c r="AN208" s="42">
        <v>4502001</v>
      </c>
      <c r="AO208" s="42" t="s">
        <v>2582</v>
      </c>
      <c r="AP208" s="41">
        <v>5</v>
      </c>
      <c r="AQ208" s="41">
        <v>20</v>
      </c>
      <c r="AR208" s="42" t="s">
        <v>130</v>
      </c>
      <c r="AS208" s="42" t="s">
        <v>500</v>
      </c>
      <c r="AT208" s="42">
        <v>5</v>
      </c>
      <c r="AU208" s="42">
        <v>5</v>
      </c>
      <c r="AV208" s="42">
        <v>5</v>
      </c>
      <c r="AW208" s="42">
        <v>5</v>
      </c>
      <c r="AX208" s="43">
        <v>0</v>
      </c>
      <c r="AY208" s="43">
        <v>0</v>
      </c>
      <c r="AZ208" s="43">
        <v>0</v>
      </c>
      <c r="BA208" s="43">
        <v>0</v>
      </c>
      <c r="BB208" s="43">
        <v>0</v>
      </c>
      <c r="BC208" s="43">
        <v>85900000</v>
      </c>
      <c r="BD208" s="43">
        <v>0</v>
      </c>
      <c r="BE208" s="43">
        <v>0</v>
      </c>
      <c r="BF208" s="43">
        <v>0</v>
      </c>
      <c r="BG208" s="43">
        <v>0</v>
      </c>
      <c r="BH208" s="43">
        <v>0</v>
      </c>
      <c r="BI208" s="43">
        <v>0</v>
      </c>
      <c r="BJ208" s="43">
        <v>0</v>
      </c>
      <c r="BK208" s="43">
        <v>0</v>
      </c>
      <c r="BL208" s="43">
        <v>0</v>
      </c>
      <c r="BM208" s="43">
        <v>0</v>
      </c>
      <c r="BN208" s="44">
        <v>85900000</v>
      </c>
      <c r="BO208" s="43">
        <v>0</v>
      </c>
      <c r="BP208" s="43">
        <v>0</v>
      </c>
      <c r="BQ208" s="43">
        <v>0</v>
      </c>
      <c r="BR208" s="43">
        <v>0</v>
      </c>
      <c r="BS208" s="43">
        <v>96000000</v>
      </c>
      <c r="BT208" s="43">
        <v>0</v>
      </c>
      <c r="BU208" s="43">
        <v>0</v>
      </c>
      <c r="BV208" s="43">
        <v>0</v>
      </c>
      <c r="BW208" s="43">
        <v>0</v>
      </c>
      <c r="BX208" s="43">
        <v>0</v>
      </c>
      <c r="BY208" s="43">
        <v>0</v>
      </c>
      <c r="BZ208" s="43">
        <v>0</v>
      </c>
      <c r="CA208" s="43">
        <v>0</v>
      </c>
      <c r="CB208" s="43">
        <v>0</v>
      </c>
      <c r="CC208" s="43">
        <v>0</v>
      </c>
      <c r="CD208" s="44">
        <v>96000000</v>
      </c>
      <c r="CE208" s="43">
        <v>0</v>
      </c>
      <c r="CF208" s="43">
        <v>0</v>
      </c>
      <c r="CG208" s="43">
        <v>0</v>
      </c>
      <c r="CH208" s="43">
        <v>0</v>
      </c>
      <c r="CI208" s="43">
        <v>106000000</v>
      </c>
      <c r="CJ208" s="43">
        <v>0</v>
      </c>
      <c r="CK208" s="43">
        <v>0</v>
      </c>
      <c r="CL208" s="43">
        <v>0</v>
      </c>
      <c r="CM208" s="43">
        <v>0</v>
      </c>
      <c r="CN208" s="43">
        <v>0</v>
      </c>
      <c r="CO208" s="43">
        <v>0</v>
      </c>
      <c r="CP208" s="43">
        <v>0</v>
      </c>
      <c r="CQ208" s="43">
        <v>0</v>
      </c>
      <c r="CR208" s="43">
        <v>0</v>
      </c>
      <c r="CS208" s="43">
        <v>0</v>
      </c>
      <c r="CT208" s="44">
        <v>106000000</v>
      </c>
      <c r="CU208" s="43">
        <v>0</v>
      </c>
      <c r="CV208" s="43">
        <v>0</v>
      </c>
      <c r="CW208" s="43">
        <v>0</v>
      </c>
      <c r="CX208" s="43">
        <v>0</v>
      </c>
      <c r="CY208" s="43">
        <v>126000000</v>
      </c>
      <c r="CZ208" s="43">
        <v>0</v>
      </c>
      <c r="DA208" s="43">
        <v>0</v>
      </c>
      <c r="DB208" s="43">
        <v>0</v>
      </c>
      <c r="DC208" s="43">
        <v>0</v>
      </c>
      <c r="DD208" s="43">
        <v>0</v>
      </c>
      <c r="DE208" s="43">
        <v>0</v>
      </c>
      <c r="DF208" s="43">
        <v>0</v>
      </c>
      <c r="DG208" s="43">
        <v>0</v>
      </c>
      <c r="DH208" s="43">
        <v>0</v>
      </c>
      <c r="DI208" s="43">
        <v>0</v>
      </c>
      <c r="DJ208" s="44">
        <v>126000000</v>
      </c>
      <c r="DK208" s="45">
        <f t="shared" si="5"/>
        <v>413900000</v>
      </c>
    </row>
    <row r="209" spans="1:115" s="2" customFormat="1" ht="60" x14ac:dyDescent="0.25">
      <c r="A209" s="1"/>
      <c r="B209" s="40" t="s">
        <v>500</v>
      </c>
      <c r="C209" s="41" t="s">
        <v>1445</v>
      </c>
      <c r="D209" s="30" t="s">
        <v>1419</v>
      </c>
      <c r="E209" s="30" t="s">
        <v>501</v>
      </c>
      <c r="F209" s="30" t="s">
        <v>1418</v>
      </c>
      <c r="G209" s="30" t="s">
        <v>2327</v>
      </c>
      <c r="H209" s="41" t="s">
        <v>502</v>
      </c>
      <c r="I209" s="41">
        <v>96.8</v>
      </c>
      <c r="J209" s="41" t="s">
        <v>1341</v>
      </c>
      <c r="K209" s="41">
        <v>2019</v>
      </c>
      <c r="L209" s="41">
        <v>100</v>
      </c>
      <c r="M209" s="42">
        <v>25</v>
      </c>
      <c r="N209" s="42">
        <v>25</v>
      </c>
      <c r="O209" s="42">
        <v>25</v>
      </c>
      <c r="P209" s="42">
        <v>25</v>
      </c>
      <c r="Q209" s="42" t="s">
        <v>132</v>
      </c>
      <c r="R209" s="34" t="s">
        <v>100</v>
      </c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 t="s">
        <v>501</v>
      </c>
      <c r="AI209" s="52" t="s">
        <v>1463</v>
      </c>
      <c r="AJ209" s="40">
        <v>4102</v>
      </c>
      <c r="AK209" s="17" t="s">
        <v>1698</v>
      </c>
      <c r="AL209" s="17" t="s">
        <v>504</v>
      </c>
      <c r="AM209" s="42" t="s">
        <v>2583</v>
      </c>
      <c r="AN209" s="42">
        <v>1709109</v>
      </c>
      <c r="AO209" s="42" t="s">
        <v>2584</v>
      </c>
      <c r="AP209" s="41">
        <v>1</v>
      </c>
      <c r="AQ209" s="41">
        <v>1</v>
      </c>
      <c r="AR209" s="42" t="s">
        <v>130</v>
      </c>
      <c r="AS209" s="42" t="s">
        <v>500</v>
      </c>
      <c r="AT209" s="42">
        <v>1</v>
      </c>
      <c r="AU209" s="42">
        <v>1</v>
      </c>
      <c r="AV209" s="42">
        <v>1</v>
      </c>
      <c r="AW209" s="42">
        <v>1</v>
      </c>
      <c r="AX209" s="43">
        <v>0</v>
      </c>
      <c r="AY209" s="43">
        <v>0</v>
      </c>
      <c r="AZ209" s="43">
        <v>0</v>
      </c>
      <c r="BA209" s="43">
        <v>0</v>
      </c>
      <c r="BB209" s="43">
        <v>0</v>
      </c>
      <c r="BC209" s="43">
        <v>22700000</v>
      </c>
      <c r="BD209" s="43">
        <v>0</v>
      </c>
      <c r="BE209" s="43">
        <v>0</v>
      </c>
      <c r="BF209" s="43">
        <v>0</v>
      </c>
      <c r="BG209" s="43">
        <v>0</v>
      </c>
      <c r="BH209" s="43">
        <v>0</v>
      </c>
      <c r="BI209" s="43">
        <v>0</v>
      </c>
      <c r="BJ209" s="43">
        <v>0</v>
      </c>
      <c r="BK209" s="43">
        <v>0</v>
      </c>
      <c r="BL209" s="43">
        <v>0</v>
      </c>
      <c r="BM209" s="43">
        <v>0</v>
      </c>
      <c r="BN209" s="44">
        <v>22700000</v>
      </c>
      <c r="BO209" s="43">
        <v>0</v>
      </c>
      <c r="BP209" s="43">
        <v>0</v>
      </c>
      <c r="BQ209" s="43">
        <v>0</v>
      </c>
      <c r="BR209" s="43">
        <v>0</v>
      </c>
      <c r="BS209" s="43">
        <v>30000000</v>
      </c>
      <c r="BT209" s="43">
        <v>0</v>
      </c>
      <c r="BU209" s="43">
        <v>0</v>
      </c>
      <c r="BV209" s="43">
        <v>0</v>
      </c>
      <c r="BW209" s="43">
        <v>0</v>
      </c>
      <c r="BX209" s="43">
        <v>0</v>
      </c>
      <c r="BY209" s="43">
        <v>0</v>
      </c>
      <c r="BZ209" s="43">
        <v>0</v>
      </c>
      <c r="CA209" s="43">
        <v>0</v>
      </c>
      <c r="CB209" s="43">
        <v>0</v>
      </c>
      <c r="CC209" s="43">
        <v>0</v>
      </c>
      <c r="CD209" s="44">
        <v>30000000</v>
      </c>
      <c r="CE209" s="43">
        <v>0</v>
      </c>
      <c r="CF209" s="43">
        <v>0</v>
      </c>
      <c r="CG209" s="43">
        <v>0</v>
      </c>
      <c r="CH209" s="43">
        <v>0</v>
      </c>
      <c r="CI209" s="43">
        <v>30000000</v>
      </c>
      <c r="CJ209" s="43">
        <v>0</v>
      </c>
      <c r="CK209" s="43">
        <v>0</v>
      </c>
      <c r="CL209" s="43">
        <v>0</v>
      </c>
      <c r="CM209" s="43">
        <v>0</v>
      </c>
      <c r="CN209" s="43">
        <v>0</v>
      </c>
      <c r="CO209" s="43">
        <v>0</v>
      </c>
      <c r="CP209" s="43">
        <v>0</v>
      </c>
      <c r="CQ209" s="43">
        <v>0</v>
      </c>
      <c r="CR209" s="43">
        <v>0</v>
      </c>
      <c r="CS209" s="43">
        <v>0</v>
      </c>
      <c r="CT209" s="44">
        <v>30000000</v>
      </c>
      <c r="CU209" s="43">
        <v>0</v>
      </c>
      <c r="CV209" s="43">
        <v>0</v>
      </c>
      <c r="CW209" s="43">
        <v>0</v>
      </c>
      <c r="CX209" s="43">
        <v>0</v>
      </c>
      <c r="CY209" s="43">
        <v>30000000</v>
      </c>
      <c r="CZ209" s="43">
        <v>0</v>
      </c>
      <c r="DA209" s="43">
        <v>0</v>
      </c>
      <c r="DB209" s="43">
        <v>0</v>
      </c>
      <c r="DC209" s="43">
        <v>0</v>
      </c>
      <c r="DD209" s="43">
        <v>0</v>
      </c>
      <c r="DE209" s="43">
        <v>0</v>
      </c>
      <c r="DF209" s="43">
        <v>0</v>
      </c>
      <c r="DG209" s="43">
        <v>0</v>
      </c>
      <c r="DH209" s="43">
        <v>0</v>
      </c>
      <c r="DI209" s="43">
        <v>0</v>
      </c>
      <c r="DJ209" s="44">
        <v>30000000</v>
      </c>
      <c r="DK209" s="45">
        <f t="shared" si="5"/>
        <v>112700000</v>
      </c>
    </row>
    <row r="210" spans="1:115" s="2" customFormat="1" ht="120" x14ac:dyDescent="0.25">
      <c r="A210" s="1"/>
      <c r="B210" s="40" t="s">
        <v>500</v>
      </c>
      <c r="C210" s="41" t="s">
        <v>1445</v>
      </c>
      <c r="D210" s="30" t="s">
        <v>1419</v>
      </c>
      <c r="E210" s="30" t="s">
        <v>501</v>
      </c>
      <c r="F210" s="30" t="s">
        <v>1418</v>
      </c>
      <c r="G210" s="30" t="s">
        <v>2327</v>
      </c>
      <c r="H210" s="41" t="s">
        <v>502</v>
      </c>
      <c r="I210" s="41">
        <v>96.8</v>
      </c>
      <c r="J210" s="41" t="s">
        <v>1341</v>
      </c>
      <c r="K210" s="41">
        <v>2019</v>
      </c>
      <c r="L210" s="41">
        <v>100</v>
      </c>
      <c r="M210" s="42">
        <v>25</v>
      </c>
      <c r="N210" s="42">
        <v>25</v>
      </c>
      <c r="O210" s="42">
        <v>25</v>
      </c>
      <c r="P210" s="42">
        <v>25</v>
      </c>
      <c r="Q210" s="42" t="s">
        <v>132</v>
      </c>
      <c r="R210" s="34" t="s">
        <v>100</v>
      </c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 t="s">
        <v>501</v>
      </c>
      <c r="AI210" s="52" t="s">
        <v>1463</v>
      </c>
      <c r="AJ210" s="40">
        <v>4102</v>
      </c>
      <c r="AK210" s="17" t="s">
        <v>1699</v>
      </c>
      <c r="AL210" s="17" t="s">
        <v>505</v>
      </c>
      <c r="AM210" s="42" t="s">
        <v>2585</v>
      </c>
      <c r="AN210" s="42">
        <v>3301074</v>
      </c>
      <c r="AO210" s="42" t="s">
        <v>2586</v>
      </c>
      <c r="AP210" s="41">
        <v>3</v>
      </c>
      <c r="AQ210" s="41">
        <v>12</v>
      </c>
      <c r="AR210" s="42" t="s">
        <v>130</v>
      </c>
      <c r="AS210" s="42" t="s">
        <v>500</v>
      </c>
      <c r="AT210" s="42">
        <v>3</v>
      </c>
      <c r="AU210" s="42">
        <v>3</v>
      </c>
      <c r="AV210" s="42">
        <v>3</v>
      </c>
      <c r="AW210" s="42">
        <v>3</v>
      </c>
      <c r="AX210" s="43">
        <v>0</v>
      </c>
      <c r="AY210" s="43">
        <v>0</v>
      </c>
      <c r="AZ210" s="43">
        <v>0</v>
      </c>
      <c r="BA210" s="43">
        <v>0</v>
      </c>
      <c r="BB210" s="43">
        <v>0</v>
      </c>
      <c r="BC210" s="43">
        <v>89000000</v>
      </c>
      <c r="BD210" s="43">
        <v>0</v>
      </c>
      <c r="BE210" s="43">
        <v>0</v>
      </c>
      <c r="BF210" s="43">
        <v>0</v>
      </c>
      <c r="BG210" s="43">
        <v>0</v>
      </c>
      <c r="BH210" s="43">
        <v>0</v>
      </c>
      <c r="BI210" s="43">
        <v>0</v>
      </c>
      <c r="BJ210" s="43">
        <v>0</v>
      </c>
      <c r="BK210" s="43">
        <v>0</v>
      </c>
      <c r="BL210" s="43">
        <v>0</v>
      </c>
      <c r="BM210" s="43">
        <v>0</v>
      </c>
      <c r="BN210" s="44">
        <v>89000000</v>
      </c>
      <c r="BO210" s="43">
        <v>0</v>
      </c>
      <c r="BP210" s="43">
        <v>0</v>
      </c>
      <c r="BQ210" s="43">
        <v>0</v>
      </c>
      <c r="BR210" s="43">
        <v>0</v>
      </c>
      <c r="BS210" s="43">
        <v>127500000</v>
      </c>
      <c r="BT210" s="43">
        <v>0</v>
      </c>
      <c r="BU210" s="43">
        <v>0</v>
      </c>
      <c r="BV210" s="43">
        <v>0</v>
      </c>
      <c r="BW210" s="43">
        <v>0</v>
      </c>
      <c r="BX210" s="43">
        <v>0</v>
      </c>
      <c r="BY210" s="43">
        <v>0</v>
      </c>
      <c r="BZ210" s="43">
        <v>0</v>
      </c>
      <c r="CA210" s="43">
        <v>0</v>
      </c>
      <c r="CB210" s="43">
        <v>0</v>
      </c>
      <c r="CC210" s="43">
        <v>0</v>
      </c>
      <c r="CD210" s="44">
        <v>127500000</v>
      </c>
      <c r="CE210" s="43">
        <v>0</v>
      </c>
      <c r="CF210" s="43">
        <v>0</v>
      </c>
      <c r="CG210" s="43">
        <v>0</v>
      </c>
      <c r="CH210" s="43">
        <v>0</v>
      </c>
      <c r="CI210" s="43">
        <v>128000000</v>
      </c>
      <c r="CJ210" s="43">
        <v>0</v>
      </c>
      <c r="CK210" s="43">
        <v>0</v>
      </c>
      <c r="CL210" s="43">
        <v>0</v>
      </c>
      <c r="CM210" s="43">
        <v>0</v>
      </c>
      <c r="CN210" s="43">
        <v>0</v>
      </c>
      <c r="CO210" s="43">
        <v>0</v>
      </c>
      <c r="CP210" s="43">
        <v>0</v>
      </c>
      <c r="CQ210" s="43">
        <v>0</v>
      </c>
      <c r="CR210" s="43">
        <v>0</v>
      </c>
      <c r="CS210" s="43">
        <v>0</v>
      </c>
      <c r="CT210" s="44">
        <v>128000000</v>
      </c>
      <c r="CU210" s="43">
        <v>0</v>
      </c>
      <c r="CV210" s="43">
        <v>0</v>
      </c>
      <c r="CW210" s="43">
        <v>0</v>
      </c>
      <c r="CX210" s="43">
        <v>0</v>
      </c>
      <c r="CY210" s="43">
        <v>148000000</v>
      </c>
      <c r="CZ210" s="43">
        <v>0</v>
      </c>
      <c r="DA210" s="43">
        <v>0</v>
      </c>
      <c r="DB210" s="43">
        <v>0</v>
      </c>
      <c r="DC210" s="43">
        <v>0</v>
      </c>
      <c r="DD210" s="43">
        <v>0</v>
      </c>
      <c r="DE210" s="43">
        <v>0</v>
      </c>
      <c r="DF210" s="43">
        <v>0</v>
      </c>
      <c r="DG210" s="43">
        <v>0</v>
      </c>
      <c r="DH210" s="43">
        <v>0</v>
      </c>
      <c r="DI210" s="43">
        <v>0</v>
      </c>
      <c r="DJ210" s="44">
        <v>148000000</v>
      </c>
      <c r="DK210" s="45">
        <f t="shared" si="5"/>
        <v>492500000</v>
      </c>
    </row>
    <row r="211" spans="1:115" s="2" customFormat="1" ht="60" x14ac:dyDescent="0.25">
      <c r="A211" s="1"/>
      <c r="B211" s="40" t="s">
        <v>500</v>
      </c>
      <c r="C211" s="41" t="s">
        <v>1445</v>
      </c>
      <c r="D211" s="30" t="s">
        <v>1419</v>
      </c>
      <c r="E211" s="30" t="s">
        <v>501</v>
      </c>
      <c r="F211" s="30" t="s">
        <v>1418</v>
      </c>
      <c r="G211" s="30" t="s">
        <v>2327</v>
      </c>
      <c r="H211" s="41" t="s">
        <v>502</v>
      </c>
      <c r="I211" s="41">
        <v>96.8</v>
      </c>
      <c r="J211" s="41" t="s">
        <v>1341</v>
      </c>
      <c r="K211" s="41">
        <v>2019</v>
      </c>
      <c r="L211" s="41">
        <v>100</v>
      </c>
      <c r="M211" s="42">
        <v>25</v>
      </c>
      <c r="N211" s="42">
        <v>25</v>
      </c>
      <c r="O211" s="42">
        <v>25</v>
      </c>
      <c r="P211" s="42">
        <v>25</v>
      </c>
      <c r="Q211" s="42" t="s">
        <v>132</v>
      </c>
      <c r="R211" s="34" t="s">
        <v>100</v>
      </c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 t="s">
        <v>501</v>
      </c>
      <c r="AI211" s="52" t="s">
        <v>1463</v>
      </c>
      <c r="AJ211" s="40">
        <v>4102</v>
      </c>
      <c r="AK211" s="17" t="s">
        <v>1700</v>
      </c>
      <c r="AL211" s="17" t="s">
        <v>506</v>
      </c>
      <c r="AM211" s="42" t="s">
        <v>2571</v>
      </c>
      <c r="AN211" s="42">
        <v>3301053</v>
      </c>
      <c r="AO211" s="42" t="s">
        <v>2572</v>
      </c>
      <c r="AP211" s="41">
        <v>3</v>
      </c>
      <c r="AQ211" s="41">
        <v>8</v>
      </c>
      <c r="AR211" s="42" t="s">
        <v>130</v>
      </c>
      <c r="AS211" s="42" t="s">
        <v>500</v>
      </c>
      <c r="AT211" s="42">
        <v>2</v>
      </c>
      <c r="AU211" s="42">
        <v>2</v>
      </c>
      <c r="AV211" s="42">
        <v>2</v>
      </c>
      <c r="AW211" s="42">
        <v>2</v>
      </c>
      <c r="AX211" s="43">
        <v>0</v>
      </c>
      <c r="AY211" s="43">
        <v>0</v>
      </c>
      <c r="AZ211" s="43">
        <v>0</v>
      </c>
      <c r="BA211" s="43">
        <v>0</v>
      </c>
      <c r="BB211" s="43">
        <v>0</v>
      </c>
      <c r="BC211" s="43">
        <v>43700000</v>
      </c>
      <c r="BD211" s="43">
        <v>0</v>
      </c>
      <c r="BE211" s="43">
        <v>0</v>
      </c>
      <c r="BF211" s="43">
        <v>0</v>
      </c>
      <c r="BG211" s="43">
        <v>0</v>
      </c>
      <c r="BH211" s="43">
        <v>0</v>
      </c>
      <c r="BI211" s="43">
        <v>0</v>
      </c>
      <c r="BJ211" s="43">
        <v>0</v>
      </c>
      <c r="BK211" s="43">
        <v>0</v>
      </c>
      <c r="BL211" s="43">
        <v>0</v>
      </c>
      <c r="BM211" s="43">
        <v>0</v>
      </c>
      <c r="BN211" s="44">
        <v>43700000</v>
      </c>
      <c r="BO211" s="43">
        <v>0</v>
      </c>
      <c r="BP211" s="43">
        <v>0</v>
      </c>
      <c r="BQ211" s="43">
        <v>0</v>
      </c>
      <c r="BR211" s="43">
        <v>0</v>
      </c>
      <c r="BS211" s="43">
        <v>50000000</v>
      </c>
      <c r="BT211" s="43">
        <v>0</v>
      </c>
      <c r="BU211" s="43">
        <v>0</v>
      </c>
      <c r="BV211" s="43">
        <v>0</v>
      </c>
      <c r="BW211" s="43">
        <v>0</v>
      </c>
      <c r="BX211" s="43">
        <v>0</v>
      </c>
      <c r="BY211" s="43">
        <v>0</v>
      </c>
      <c r="BZ211" s="43">
        <v>0</v>
      </c>
      <c r="CA211" s="43">
        <v>0</v>
      </c>
      <c r="CB211" s="43">
        <v>0</v>
      </c>
      <c r="CC211" s="43">
        <v>0</v>
      </c>
      <c r="CD211" s="44">
        <v>50000000</v>
      </c>
      <c r="CE211" s="43">
        <v>0</v>
      </c>
      <c r="CF211" s="43">
        <v>0</v>
      </c>
      <c r="CG211" s="43">
        <v>0</v>
      </c>
      <c r="CH211" s="43">
        <v>0</v>
      </c>
      <c r="CI211" s="43">
        <v>60000000</v>
      </c>
      <c r="CJ211" s="43">
        <v>0</v>
      </c>
      <c r="CK211" s="43">
        <v>0</v>
      </c>
      <c r="CL211" s="43">
        <v>0</v>
      </c>
      <c r="CM211" s="43">
        <v>0</v>
      </c>
      <c r="CN211" s="43">
        <v>0</v>
      </c>
      <c r="CO211" s="43">
        <v>0</v>
      </c>
      <c r="CP211" s="43">
        <v>0</v>
      </c>
      <c r="CQ211" s="43">
        <v>0</v>
      </c>
      <c r="CR211" s="43">
        <v>0</v>
      </c>
      <c r="CS211" s="43">
        <v>0</v>
      </c>
      <c r="CT211" s="44">
        <v>60000000</v>
      </c>
      <c r="CU211" s="43">
        <v>0</v>
      </c>
      <c r="CV211" s="43">
        <v>0</v>
      </c>
      <c r="CW211" s="43">
        <v>0</v>
      </c>
      <c r="CX211" s="43">
        <v>0</v>
      </c>
      <c r="CY211" s="43">
        <v>80000000</v>
      </c>
      <c r="CZ211" s="43">
        <v>0</v>
      </c>
      <c r="DA211" s="43">
        <v>0</v>
      </c>
      <c r="DB211" s="43">
        <v>0</v>
      </c>
      <c r="DC211" s="43">
        <v>0</v>
      </c>
      <c r="DD211" s="43">
        <v>0</v>
      </c>
      <c r="DE211" s="43">
        <v>0</v>
      </c>
      <c r="DF211" s="43">
        <v>0</v>
      </c>
      <c r="DG211" s="43">
        <v>0</v>
      </c>
      <c r="DH211" s="43">
        <v>0</v>
      </c>
      <c r="DI211" s="43">
        <v>0</v>
      </c>
      <c r="DJ211" s="44">
        <v>80000000</v>
      </c>
      <c r="DK211" s="45">
        <f t="shared" si="5"/>
        <v>233700000</v>
      </c>
    </row>
    <row r="212" spans="1:115" s="2" customFormat="1" ht="90" x14ac:dyDescent="0.25">
      <c r="A212" s="1"/>
      <c r="B212" s="40" t="s">
        <v>500</v>
      </c>
      <c r="C212" s="41" t="s">
        <v>1445</v>
      </c>
      <c r="D212" s="30" t="s">
        <v>1419</v>
      </c>
      <c r="E212" s="30" t="s">
        <v>501</v>
      </c>
      <c r="F212" s="30" t="s">
        <v>1418</v>
      </c>
      <c r="G212" s="30" t="s">
        <v>2327</v>
      </c>
      <c r="H212" s="41" t="s">
        <v>502</v>
      </c>
      <c r="I212" s="41">
        <v>96.8</v>
      </c>
      <c r="J212" s="41" t="s">
        <v>1341</v>
      </c>
      <c r="K212" s="41">
        <v>2019</v>
      </c>
      <c r="L212" s="41">
        <v>100</v>
      </c>
      <c r="M212" s="42">
        <v>25</v>
      </c>
      <c r="N212" s="42">
        <v>25</v>
      </c>
      <c r="O212" s="42">
        <v>25</v>
      </c>
      <c r="P212" s="42">
        <v>25</v>
      </c>
      <c r="Q212" s="42" t="s">
        <v>132</v>
      </c>
      <c r="R212" s="34" t="s">
        <v>100</v>
      </c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 t="s">
        <v>501</v>
      </c>
      <c r="AI212" s="52" t="s">
        <v>1463</v>
      </c>
      <c r="AJ212" s="40">
        <v>4102</v>
      </c>
      <c r="AK212" s="17" t="s">
        <v>1701</v>
      </c>
      <c r="AL212" s="17" t="s">
        <v>507</v>
      </c>
      <c r="AM212" s="42" t="s">
        <v>2573</v>
      </c>
      <c r="AN212" s="42">
        <v>4103052</v>
      </c>
      <c r="AO212" s="42" t="s">
        <v>2574</v>
      </c>
      <c r="AP212" s="41">
        <v>1</v>
      </c>
      <c r="AQ212" s="41">
        <v>4</v>
      </c>
      <c r="AR212" s="42" t="s">
        <v>132</v>
      </c>
      <c r="AS212" s="42" t="s">
        <v>500</v>
      </c>
      <c r="AT212" s="42">
        <v>1</v>
      </c>
      <c r="AU212" s="42">
        <v>1</v>
      </c>
      <c r="AV212" s="42">
        <v>1</v>
      </c>
      <c r="AW212" s="42">
        <v>1</v>
      </c>
      <c r="AX212" s="43">
        <v>0</v>
      </c>
      <c r="AY212" s="43">
        <v>0</v>
      </c>
      <c r="AZ212" s="43">
        <v>0</v>
      </c>
      <c r="BA212" s="43">
        <v>0</v>
      </c>
      <c r="BB212" s="43">
        <v>0</v>
      </c>
      <c r="BC212" s="43">
        <v>157600000</v>
      </c>
      <c r="BD212" s="43">
        <v>0</v>
      </c>
      <c r="BE212" s="43">
        <v>0</v>
      </c>
      <c r="BF212" s="43">
        <v>0</v>
      </c>
      <c r="BG212" s="43">
        <v>0</v>
      </c>
      <c r="BH212" s="43">
        <v>0</v>
      </c>
      <c r="BI212" s="43">
        <v>0</v>
      </c>
      <c r="BJ212" s="43">
        <v>0</v>
      </c>
      <c r="BK212" s="43">
        <v>0</v>
      </c>
      <c r="BL212" s="43">
        <v>0</v>
      </c>
      <c r="BM212" s="43">
        <v>0</v>
      </c>
      <c r="BN212" s="44">
        <v>157600000</v>
      </c>
      <c r="BO212" s="43">
        <v>0</v>
      </c>
      <c r="BP212" s="43">
        <v>0</v>
      </c>
      <c r="BQ212" s="43">
        <v>0</v>
      </c>
      <c r="BR212" s="43">
        <v>0</v>
      </c>
      <c r="BS212" s="43">
        <v>180000000</v>
      </c>
      <c r="BT212" s="43">
        <v>0</v>
      </c>
      <c r="BU212" s="43">
        <v>0</v>
      </c>
      <c r="BV212" s="43">
        <v>0</v>
      </c>
      <c r="BW212" s="43">
        <v>0</v>
      </c>
      <c r="BX212" s="43">
        <v>0</v>
      </c>
      <c r="BY212" s="43">
        <v>0</v>
      </c>
      <c r="BZ212" s="43">
        <v>0</v>
      </c>
      <c r="CA212" s="43">
        <v>0</v>
      </c>
      <c r="CB212" s="43">
        <v>0</v>
      </c>
      <c r="CC212" s="43">
        <v>0</v>
      </c>
      <c r="CD212" s="44">
        <v>180000000</v>
      </c>
      <c r="CE212" s="43">
        <v>0</v>
      </c>
      <c r="CF212" s="43">
        <v>0</v>
      </c>
      <c r="CG212" s="43">
        <v>0</v>
      </c>
      <c r="CH212" s="43">
        <v>0</v>
      </c>
      <c r="CI212" s="43">
        <v>184000000</v>
      </c>
      <c r="CJ212" s="43">
        <v>0</v>
      </c>
      <c r="CK212" s="43">
        <v>0</v>
      </c>
      <c r="CL212" s="43">
        <v>0</v>
      </c>
      <c r="CM212" s="43">
        <v>0</v>
      </c>
      <c r="CN212" s="43">
        <v>0</v>
      </c>
      <c r="CO212" s="43">
        <v>0</v>
      </c>
      <c r="CP212" s="43">
        <v>0</v>
      </c>
      <c r="CQ212" s="43">
        <v>0</v>
      </c>
      <c r="CR212" s="43">
        <v>0</v>
      </c>
      <c r="CS212" s="43">
        <v>0</v>
      </c>
      <c r="CT212" s="44">
        <v>184000000</v>
      </c>
      <c r="CU212" s="43">
        <v>0</v>
      </c>
      <c r="CV212" s="43">
        <v>0</v>
      </c>
      <c r="CW212" s="43">
        <v>0</v>
      </c>
      <c r="CX212" s="43">
        <v>0</v>
      </c>
      <c r="CY212" s="43">
        <v>188000000</v>
      </c>
      <c r="CZ212" s="43">
        <v>0</v>
      </c>
      <c r="DA212" s="43">
        <v>0</v>
      </c>
      <c r="DB212" s="43">
        <v>0</v>
      </c>
      <c r="DC212" s="43">
        <v>0</v>
      </c>
      <c r="DD212" s="43">
        <v>0</v>
      </c>
      <c r="DE212" s="43">
        <v>0</v>
      </c>
      <c r="DF212" s="43">
        <v>0</v>
      </c>
      <c r="DG212" s="43">
        <v>0</v>
      </c>
      <c r="DH212" s="43">
        <v>0</v>
      </c>
      <c r="DI212" s="43">
        <v>0</v>
      </c>
      <c r="DJ212" s="44">
        <v>188000000</v>
      </c>
      <c r="DK212" s="45">
        <f t="shared" si="5"/>
        <v>709600000</v>
      </c>
    </row>
    <row r="213" spans="1:115" s="2" customFormat="1" ht="60" x14ac:dyDescent="0.25">
      <c r="A213" s="1"/>
      <c r="B213" s="40" t="s">
        <v>500</v>
      </c>
      <c r="C213" s="41" t="s">
        <v>1445</v>
      </c>
      <c r="D213" s="30" t="s">
        <v>1419</v>
      </c>
      <c r="E213" s="30" t="s">
        <v>501</v>
      </c>
      <c r="F213" s="30" t="s">
        <v>1418</v>
      </c>
      <c r="G213" s="30" t="s">
        <v>2327</v>
      </c>
      <c r="H213" s="41" t="s">
        <v>502</v>
      </c>
      <c r="I213" s="41">
        <v>96.8</v>
      </c>
      <c r="J213" s="41" t="s">
        <v>1341</v>
      </c>
      <c r="K213" s="41">
        <v>2019</v>
      </c>
      <c r="L213" s="41">
        <v>100</v>
      </c>
      <c r="M213" s="42">
        <v>25</v>
      </c>
      <c r="N213" s="42">
        <v>25</v>
      </c>
      <c r="O213" s="42">
        <v>25</v>
      </c>
      <c r="P213" s="42">
        <v>25</v>
      </c>
      <c r="Q213" s="42" t="s">
        <v>132</v>
      </c>
      <c r="R213" s="34" t="s">
        <v>100</v>
      </c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 t="s">
        <v>501</v>
      </c>
      <c r="AI213" s="52" t="s">
        <v>1463</v>
      </c>
      <c r="AJ213" s="40">
        <v>4102</v>
      </c>
      <c r="AK213" s="17" t="s">
        <v>1702</v>
      </c>
      <c r="AL213" s="17" t="s">
        <v>508</v>
      </c>
      <c r="AM213" s="42" t="s">
        <v>2575</v>
      </c>
      <c r="AN213" s="42">
        <v>1707070</v>
      </c>
      <c r="AO213" s="42" t="s">
        <v>2576</v>
      </c>
      <c r="AP213" s="41">
        <v>1</v>
      </c>
      <c r="AQ213" s="41">
        <v>1</v>
      </c>
      <c r="AR213" s="42" t="s">
        <v>130</v>
      </c>
      <c r="AS213" s="42" t="s">
        <v>500</v>
      </c>
      <c r="AT213" s="42">
        <v>1</v>
      </c>
      <c r="AU213" s="42">
        <v>1</v>
      </c>
      <c r="AV213" s="42">
        <v>1</v>
      </c>
      <c r="AW213" s="42">
        <v>1</v>
      </c>
      <c r="AX213" s="43">
        <v>0</v>
      </c>
      <c r="AY213" s="43">
        <v>0</v>
      </c>
      <c r="AZ213" s="43">
        <v>0</v>
      </c>
      <c r="BA213" s="43">
        <v>0</v>
      </c>
      <c r="BB213" s="43">
        <v>0</v>
      </c>
      <c r="BC213" s="43">
        <v>98100000</v>
      </c>
      <c r="BD213" s="43">
        <v>0</v>
      </c>
      <c r="BE213" s="43">
        <v>0</v>
      </c>
      <c r="BF213" s="43">
        <v>0</v>
      </c>
      <c r="BG213" s="43">
        <v>0</v>
      </c>
      <c r="BH213" s="43">
        <v>0</v>
      </c>
      <c r="BI213" s="43">
        <v>0</v>
      </c>
      <c r="BJ213" s="43">
        <v>0</v>
      </c>
      <c r="BK213" s="43">
        <v>0</v>
      </c>
      <c r="BL213" s="43">
        <v>0</v>
      </c>
      <c r="BM213" s="43">
        <v>0</v>
      </c>
      <c r="BN213" s="44">
        <v>98100000</v>
      </c>
      <c r="BO213" s="43">
        <v>0</v>
      </c>
      <c r="BP213" s="43">
        <v>0</v>
      </c>
      <c r="BQ213" s="43">
        <v>0</v>
      </c>
      <c r="BR213" s="43">
        <v>0</v>
      </c>
      <c r="BS213" s="43">
        <v>100000000</v>
      </c>
      <c r="BT213" s="43">
        <v>0</v>
      </c>
      <c r="BU213" s="43">
        <v>0</v>
      </c>
      <c r="BV213" s="43">
        <v>0</v>
      </c>
      <c r="BW213" s="43">
        <v>0</v>
      </c>
      <c r="BX213" s="43">
        <v>0</v>
      </c>
      <c r="BY213" s="43">
        <v>0</v>
      </c>
      <c r="BZ213" s="43">
        <v>0</v>
      </c>
      <c r="CA213" s="43">
        <v>0</v>
      </c>
      <c r="CB213" s="43">
        <v>0</v>
      </c>
      <c r="CC213" s="43">
        <v>0</v>
      </c>
      <c r="CD213" s="44">
        <v>100000000</v>
      </c>
      <c r="CE213" s="43">
        <v>0</v>
      </c>
      <c r="CF213" s="43">
        <v>0</v>
      </c>
      <c r="CG213" s="43">
        <v>0</v>
      </c>
      <c r="CH213" s="43">
        <v>0</v>
      </c>
      <c r="CI213" s="43">
        <v>105000000</v>
      </c>
      <c r="CJ213" s="43">
        <v>0</v>
      </c>
      <c r="CK213" s="43">
        <v>0</v>
      </c>
      <c r="CL213" s="43">
        <v>0</v>
      </c>
      <c r="CM213" s="43">
        <v>0</v>
      </c>
      <c r="CN213" s="43">
        <v>0</v>
      </c>
      <c r="CO213" s="43">
        <v>0</v>
      </c>
      <c r="CP213" s="43">
        <v>0</v>
      </c>
      <c r="CQ213" s="43">
        <v>0</v>
      </c>
      <c r="CR213" s="43">
        <v>0</v>
      </c>
      <c r="CS213" s="43">
        <v>0</v>
      </c>
      <c r="CT213" s="44">
        <v>105000000</v>
      </c>
      <c r="CU213" s="43">
        <v>0</v>
      </c>
      <c r="CV213" s="43">
        <v>0</v>
      </c>
      <c r="CW213" s="43">
        <v>0</v>
      </c>
      <c r="CX213" s="43">
        <v>0</v>
      </c>
      <c r="CY213" s="43">
        <v>115000000</v>
      </c>
      <c r="CZ213" s="43">
        <v>0</v>
      </c>
      <c r="DA213" s="43">
        <v>0</v>
      </c>
      <c r="DB213" s="43">
        <v>0</v>
      </c>
      <c r="DC213" s="43">
        <v>0</v>
      </c>
      <c r="DD213" s="43">
        <v>0</v>
      </c>
      <c r="DE213" s="43">
        <v>0</v>
      </c>
      <c r="DF213" s="43">
        <v>0</v>
      </c>
      <c r="DG213" s="43">
        <v>0</v>
      </c>
      <c r="DH213" s="43">
        <v>0</v>
      </c>
      <c r="DI213" s="43">
        <v>0</v>
      </c>
      <c r="DJ213" s="44">
        <v>115000000</v>
      </c>
      <c r="DK213" s="45">
        <f t="shared" si="5"/>
        <v>418100000</v>
      </c>
    </row>
    <row r="214" spans="1:115" s="2" customFormat="1" ht="60" x14ac:dyDescent="0.25">
      <c r="A214" s="1"/>
      <c r="B214" s="40" t="s">
        <v>500</v>
      </c>
      <c r="C214" s="41" t="s">
        <v>1445</v>
      </c>
      <c r="D214" s="30" t="s">
        <v>1419</v>
      </c>
      <c r="E214" s="30" t="s">
        <v>501</v>
      </c>
      <c r="F214" s="30" t="s">
        <v>1418</v>
      </c>
      <c r="G214" s="30" t="s">
        <v>2327</v>
      </c>
      <c r="H214" s="41" t="s">
        <v>502</v>
      </c>
      <c r="I214" s="41">
        <v>96.8</v>
      </c>
      <c r="J214" s="41" t="s">
        <v>1341</v>
      </c>
      <c r="K214" s="41">
        <v>2019</v>
      </c>
      <c r="L214" s="41">
        <v>100</v>
      </c>
      <c r="M214" s="42">
        <v>25</v>
      </c>
      <c r="N214" s="42">
        <v>25</v>
      </c>
      <c r="O214" s="42">
        <v>25</v>
      </c>
      <c r="P214" s="42">
        <v>25</v>
      </c>
      <c r="Q214" s="42" t="s">
        <v>132</v>
      </c>
      <c r="R214" s="34" t="s">
        <v>100</v>
      </c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 t="s">
        <v>501</v>
      </c>
      <c r="AI214" s="52" t="s">
        <v>1463</v>
      </c>
      <c r="AJ214" s="40">
        <v>4102</v>
      </c>
      <c r="AK214" s="17" t="s">
        <v>1703</v>
      </c>
      <c r="AL214" s="17" t="s">
        <v>509</v>
      </c>
      <c r="AM214" s="42" t="s">
        <v>2577</v>
      </c>
      <c r="AN214" s="42">
        <v>2201049</v>
      </c>
      <c r="AO214" s="42" t="s">
        <v>2578</v>
      </c>
      <c r="AP214" s="41" t="s">
        <v>1298</v>
      </c>
      <c r="AQ214" s="41">
        <v>100</v>
      </c>
      <c r="AR214" s="42" t="s">
        <v>132</v>
      </c>
      <c r="AS214" s="42" t="s">
        <v>500</v>
      </c>
      <c r="AT214" s="42">
        <v>25</v>
      </c>
      <c r="AU214" s="42">
        <v>25</v>
      </c>
      <c r="AV214" s="42">
        <v>25</v>
      </c>
      <c r="AW214" s="42">
        <v>25</v>
      </c>
      <c r="AX214" s="43">
        <v>0</v>
      </c>
      <c r="AY214" s="43">
        <v>0</v>
      </c>
      <c r="AZ214" s="43">
        <v>0</v>
      </c>
      <c r="BA214" s="43">
        <v>0</v>
      </c>
      <c r="BB214" s="43">
        <v>0</v>
      </c>
      <c r="BC214" s="43">
        <v>2500000</v>
      </c>
      <c r="BD214" s="43">
        <v>0</v>
      </c>
      <c r="BE214" s="43">
        <v>0</v>
      </c>
      <c r="BF214" s="43">
        <v>0</v>
      </c>
      <c r="BG214" s="43">
        <v>0</v>
      </c>
      <c r="BH214" s="43">
        <v>0</v>
      </c>
      <c r="BI214" s="43">
        <v>0</v>
      </c>
      <c r="BJ214" s="43">
        <v>0</v>
      </c>
      <c r="BK214" s="43">
        <v>0</v>
      </c>
      <c r="BL214" s="43">
        <v>0</v>
      </c>
      <c r="BM214" s="43">
        <v>0</v>
      </c>
      <c r="BN214" s="44">
        <v>2500000</v>
      </c>
      <c r="BO214" s="43">
        <v>0</v>
      </c>
      <c r="BP214" s="43">
        <v>0</v>
      </c>
      <c r="BQ214" s="43">
        <v>0</v>
      </c>
      <c r="BR214" s="43">
        <v>0</v>
      </c>
      <c r="BS214" s="43">
        <v>5000000</v>
      </c>
      <c r="BT214" s="43">
        <v>0</v>
      </c>
      <c r="BU214" s="43">
        <v>0</v>
      </c>
      <c r="BV214" s="43">
        <v>0</v>
      </c>
      <c r="BW214" s="43">
        <v>0</v>
      </c>
      <c r="BX214" s="43">
        <v>0</v>
      </c>
      <c r="BY214" s="43">
        <v>0</v>
      </c>
      <c r="BZ214" s="43">
        <v>0</v>
      </c>
      <c r="CA214" s="43">
        <v>0</v>
      </c>
      <c r="CB214" s="43">
        <v>0</v>
      </c>
      <c r="CC214" s="43">
        <v>0</v>
      </c>
      <c r="CD214" s="44">
        <v>5000000</v>
      </c>
      <c r="CE214" s="43">
        <v>0</v>
      </c>
      <c r="CF214" s="43">
        <v>0</v>
      </c>
      <c r="CG214" s="43">
        <v>0</v>
      </c>
      <c r="CH214" s="43">
        <v>0</v>
      </c>
      <c r="CI214" s="43">
        <v>5000000</v>
      </c>
      <c r="CJ214" s="43">
        <v>0</v>
      </c>
      <c r="CK214" s="43">
        <v>0</v>
      </c>
      <c r="CL214" s="43">
        <v>0</v>
      </c>
      <c r="CM214" s="43">
        <v>0</v>
      </c>
      <c r="CN214" s="43">
        <v>0</v>
      </c>
      <c r="CO214" s="43">
        <v>0</v>
      </c>
      <c r="CP214" s="43">
        <v>0</v>
      </c>
      <c r="CQ214" s="43">
        <v>0</v>
      </c>
      <c r="CR214" s="43">
        <v>0</v>
      </c>
      <c r="CS214" s="43">
        <v>0</v>
      </c>
      <c r="CT214" s="44">
        <v>5000000</v>
      </c>
      <c r="CU214" s="43">
        <v>0</v>
      </c>
      <c r="CV214" s="43">
        <v>0</v>
      </c>
      <c r="CW214" s="43">
        <v>0</v>
      </c>
      <c r="CX214" s="43">
        <v>0</v>
      </c>
      <c r="CY214" s="43">
        <v>10000000</v>
      </c>
      <c r="CZ214" s="43">
        <v>0</v>
      </c>
      <c r="DA214" s="43">
        <v>0</v>
      </c>
      <c r="DB214" s="43">
        <v>0</v>
      </c>
      <c r="DC214" s="43">
        <v>0</v>
      </c>
      <c r="DD214" s="43">
        <v>0</v>
      </c>
      <c r="DE214" s="43">
        <v>0</v>
      </c>
      <c r="DF214" s="43">
        <v>0</v>
      </c>
      <c r="DG214" s="43">
        <v>0</v>
      </c>
      <c r="DH214" s="43">
        <v>0</v>
      </c>
      <c r="DI214" s="43">
        <v>0</v>
      </c>
      <c r="DJ214" s="44">
        <v>10000000</v>
      </c>
      <c r="DK214" s="45">
        <f t="shared" si="5"/>
        <v>22500000</v>
      </c>
    </row>
    <row r="215" spans="1:115" s="2" customFormat="1" ht="120" x14ac:dyDescent="0.25">
      <c r="A215" s="1"/>
      <c r="B215" s="40" t="s">
        <v>500</v>
      </c>
      <c r="C215" s="41" t="s">
        <v>1445</v>
      </c>
      <c r="D215" s="30" t="s">
        <v>1419</v>
      </c>
      <c r="E215" s="30" t="s">
        <v>501</v>
      </c>
      <c r="F215" s="30" t="s">
        <v>1418</v>
      </c>
      <c r="G215" s="30" t="s">
        <v>2327</v>
      </c>
      <c r="H215" s="41" t="s">
        <v>502</v>
      </c>
      <c r="I215" s="41">
        <v>96.8</v>
      </c>
      <c r="J215" s="41" t="s">
        <v>1341</v>
      </c>
      <c r="K215" s="41">
        <v>2019</v>
      </c>
      <c r="L215" s="41">
        <v>100</v>
      </c>
      <c r="M215" s="42">
        <v>25</v>
      </c>
      <c r="N215" s="42">
        <v>25</v>
      </c>
      <c r="O215" s="42">
        <v>25</v>
      </c>
      <c r="P215" s="42">
        <v>25</v>
      </c>
      <c r="Q215" s="42" t="s">
        <v>132</v>
      </c>
      <c r="R215" s="34" t="s">
        <v>100</v>
      </c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 t="s">
        <v>501</v>
      </c>
      <c r="AI215" s="52" t="s">
        <v>1463</v>
      </c>
      <c r="AJ215" s="40">
        <v>4102</v>
      </c>
      <c r="AK215" s="17" t="s">
        <v>1704</v>
      </c>
      <c r="AL215" s="17" t="s">
        <v>510</v>
      </c>
      <c r="AM215" s="42" t="s">
        <v>2579</v>
      </c>
      <c r="AN215" s="42">
        <v>1903020</v>
      </c>
      <c r="AO215" s="42" t="s">
        <v>2580</v>
      </c>
      <c r="AP215" s="41">
        <v>5</v>
      </c>
      <c r="AQ215" s="41">
        <v>5</v>
      </c>
      <c r="AR215" s="42" t="s">
        <v>132</v>
      </c>
      <c r="AS215" s="42" t="s">
        <v>500</v>
      </c>
      <c r="AT215" s="42">
        <v>1</v>
      </c>
      <c r="AU215" s="42">
        <v>2</v>
      </c>
      <c r="AV215" s="42">
        <v>2</v>
      </c>
      <c r="AW215" s="42">
        <v>1</v>
      </c>
      <c r="AX215" s="43">
        <v>0</v>
      </c>
      <c r="AY215" s="43">
        <v>0</v>
      </c>
      <c r="AZ215" s="43">
        <v>0</v>
      </c>
      <c r="BA215" s="43">
        <v>0</v>
      </c>
      <c r="BB215" s="43">
        <v>0</v>
      </c>
      <c r="BC215" s="43">
        <v>500000</v>
      </c>
      <c r="BD215" s="43">
        <v>0</v>
      </c>
      <c r="BE215" s="43">
        <v>0</v>
      </c>
      <c r="BF215" s="43">
        <v>0</v>
      </c>
      <c r="BG215" s="43">
        <v>0</v>
      </c>
      <c r="BH215" s="43">
        <v>0</v>
      </c>
      <c r="BI215" s="43">
        <v>0</v>
      </c>
      <c r="BJ215" s="43">
        <v>0</v>
      </c>
      <c r="BK215" s="43">
        <v>0</v>
      </c>
      <c r="BL215" s="43">
        <v>0</v>
      </c>
      <c r="BM215" s="43">
        <v>0</v>
      </c>
      <c r="BN215" s="44">
        <v>500000</v>
      </c>
      <c r="BO215" s="43">
        <v>0</v>
      </c>
      <c r="BP215" s="43">
        <v>0</v>
      </c>
      <c r="BQ215" s="43">
        <v>0</v>
      </c>
      <c r="BR215" s="43">
        <v>0</v>
      </c>
      <c r="BS215" s="43">
        <v>1500000</v>
      </c>
      <c r="BT215" s="43">
        <v>0</v>
      </c>
      <c r="BU215" s="43">
        <v>0</v>
      </c>
      <c r="BV215" s="43">
        <v>0</v>
      </c>
      <c r="BW215" s="43">
        <v>0</v>
      </c>
      <c r="BX215" s="43">
        <v>0</v>
      </c>
      <c r="BY215" s="43">
        <v>0</v>
      </c>
      <c r="BZ215" s="43">
        <v>0</v>
      </c>
      <c r="CA215" s="43">
        <v>0</v>
      </c>
      <c r="CB215" s="43">
        <v>0</v>
      </c>
      <c r="CC215" s="43">
        <v>0</v>
      </c>
      <c r="CD215" s="44">
        <v>1500000</v>
      </c>
      <c r="CE215" s="43">
        <v>0</v>
      </c>
      <c r="CF215" s="43">
        <v>0</v>
      </c>
      <c r="CG215" s="43">
        <v>0</v>
      </c>
      <c r="CH215" s="43">
        <v>0</v>
      </c>
      <c r="CI215" s="43">
        <v>2000000</v>
      </c>
      <c r="CJ215" s="43">
        <v>0</v>
      </c>
      <c r="CK215" s="43">
        <v>0</v>
      </c>
      <c r="CL215" s="43">
        <v>0</v>
      </c>
      <c r="CM215" s="43">
        <v>0</v>
      </c>
      <c r="CN215" s="43">
        <v>0</v>
      </c>
      <c r="CO215" s="43">
        <v>0</v>
      </c>
      <c r="CP215" s="43">
        <v>0</v>
      </c>
      <c r="CQ215" s="43">
        <v>0</v>
      </c>
      <c r="CR215" s="43">
        <v>0</v>
      </c>
      <c r="CS215" s="43">
        <v>0</v>
      </c>
      <c r="CT215" s="44">
        <v>2000000</v>
      </c>
      <c r="CU215" s="43">
        <v>0</v>
      </c>
      <c r="CV215" s="43">
        <v>0</v>
      </c>
      <c r="CW215" s="43">
        <v>0</v>
      </c>
      <c r="CX215" s="43">
        <v>0</v>
      </c>
      <c r="CY215" s="43">
        <v>3000000</v>
      </c>
      <c r="CZ215" s="43">
        <v>0</v>
      </c>
      <c r="DA215" s="43">
        <v>0</v>
      </c>
      <c r="DB215" s="43">
        <v>0</v>
      </c>
      <c r="DC215" s="43">
        <v>0</v>
      </c>
      <c r="DD215" s="43">
        <v>0</v>
      </c>
      <c r="DE215" s="43">
        <v>0</v>
      </c>
      <c r="DF215" s="43">
        <v>0</v>
      </c>
      <c r="DG215" s="43">
        <v>0</v>
      </c>
      <c r="DH215" s="43">
        <v>0</v>
      </c>
      <c r="DI215" s="43">
        <v>0</v>
      </c>
      <c r="DJ215" s="44">
        <v>3000000</v>
      </c>
      <c r="DK215" s="45">
        <f t="shared" si="5"/>
        <v>7000000</v>
      </c>
    </row>
    <row r="216" spans="1:115" s="2" customFormat="1" ht="90" x14ac:dyDescent="0.25">
      <c r="A216" s="1"/>
      <c r="B216" s="40" t="s">
        <v>1414</v>
      </c>
      <c r="C216" s="41" t="s">
        <v>1445</v>
      </c>
      <c r="D216" s="30" t="s">
        <v>1419</v>
      </c>
      <c r="E216" s="30" t="s">
        <v>511</v>
      </c>
      <c r="F216" s="30" t="s">
        <v>1418</v>
      </c>
      <c r="G216" s="30" t="s">
        <v>2328</v>
      </c>
      <c r="H216" s="41" t="s">
        <v>512</v>
      </c>
      <c r="I216" s="41">
        <v>1.0900000000000001</v>
      </c>
      <c r="J216" s="41" t="s">
        <v>1342</v>
      </c>
      <c r="K216" s="41">
        <v>2019</v>
      </c>
      <c r="L216" s="41">
        <v>1.2</v>
      </c>
      <c r="M216" s="42">
        <v>1.2</v>
      </c>
      <c r="N216" s="42">
        <v>1.2</v>
      </c>
      <c r="O216" s="42">
        <v>1.2</v>
      </c>
      <c r="P216" s="42">
        <v>1.2</v>
      </c>
      <c r="Q216" s="42" t="s">
        <v>130</v>
      </c>
      <c r="R216" s="34" t="s">
        <v>100</v>
      </c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 t="s">
        <v>511</v>
      </c>
      <c r="AI216" s="52" t="s">
        <v>1463</v>
      </c>
      <c r="AJ216" s="40">
        <v>4102</v>
      </c>
      <c r="AK216" s="17" t="s">
        <v>1705</v>
      </c>
      <c r="AL216" s="17" t="s">
        <v>513</v>
      </c>
      <c r="AM216" s="42" t="s">
        <v>3010</v>
      </c>
      <c r="AN216" s="42">
        <v>2201037</v>
      </c>
      <c r="AO216" s="42" t="s">
        <v>2928</v>
      </c>
      <c r="AP216" s="41">
        <v>3</v>
      </c>
      <c r="AQ216" s="41">
        <v>12</v>
      </c>
      <c r="AR216" s="42" t="s">
        <v>132</v>
      </c>
      <c r="AS216" s="42" t="s">
        <v>1414</v>
      </c>
      <c r="AT216" s="42">
        <v>3</v>
      </c>
      <c r="AU216" s="42">
        <v>3</v>
      </c>
      <c r="AV216" s="42">
        <v>3</v>
      </c>
      <c r="AW216" s="42">
        <v>3</v>
      </c>
      <c r="AX216" s="43">
        <v>0</v>
      </c>
      <c r="AY216" s="43">
        <v>0</v>
      </c>
      <c r="AZ216" s="43">
        <v>0</v>
      </c>
      <c r="BA216" s="43">
        <v>0</v>
      </c>
      <c r="BB216" s="43">
        <v>0</v>
      </c>
      <c r="BC216" s="43">
        <v>135725398</v>
      </c>
      <c r="BD216" s="43">
        <v>0</v>
      </c>
      <c r="BE216" s="43">
        <v>0</v>
      </c>
      <c r="BF216" s="43">
        <v>0</v>
      </c>
      <c r="BG216" s="43">
        <v>0</v>
      </c>
      <c r="BH216" s="43">
        <v>0</v>
      </c>
      <c r="BI216" s="43">
        <v>0</v>
      </c>
      <c r="BJ216" s="43">
        <v>596463895</v>
      </c>
      <c r="BK216" s="43">
        <v>0</v>
      </c>
      <c r="BL216" s="43">
        <v>0</v>
      </c>
      <c r="BM216" s="43">
        <v>0</v>
      </c>
      <c r="BN216" s="44">
        <f t="shared" ref="BN216:BN267" si="6">SUM(AX216:BM216)</f>
        <v>732189293</v>
      </c>
      <c r="BO216" s="43">
        <v>0</v>
      </c>
      <c r="BP216" s="43">
        <v>0</v>
      </c>
      <c r="BQ216" s="43">
        <v>0</v>
      </c>
      <c r="BR216" s="43">
        <v>0</v>
      </c>
      <c r="BS216" s="43">
        <v>53477000</v>
      </c>
      <c r="BT216" s="43">
        <v>0</v>
      </c>
      <c r="BU216" s="43">
        <v>0</v>
      </c>
      <c r="BV216" s="43">
        <v>0</v>
      </c>
      <c r="BW216" s="43">
        <v>0</v>
      </c>
      <c r="BX216" s="43">
        <v>0</v>
      </c>
      <c r="BY216" s="43">
        <v>0</v>
      </c>
      <c r="BZ216" s="43">
        <v>500000000</v>
      </c>
      <c r="CA216" s="43">
        <v>0</v>
      </c>
      <c r="CB216" s="43">
        <v>0</v>
      </c>
      <c r="CC216" s="43">
        <v>0</v>
      </c>
      <c r="CD216" s="44">
        <f t="shared" ref="CD216:CD267" si="7">SUM(BO216:CC216)</f>
        <v>553477000</v>
      </c>
      <c r="CE216" s="43">
        <v>0</v>
      </c>
      <c r="CF216" s="43">
        <v>0</v>
      </c>
      <c r="CG216" s="43">
        <v>0</v>
      </c>
      <c r="CH216" s="43">
        <v>0</v>
      </c>
      <c r="CI216" s="43">
        <v>144000000</v>
      </c>
      <c r="CJ216" s="43">
        <v>0</v>
      </c>
      <c r="CK216" s="43">
        <v>0</v>
      </c>
      <c r="CL216" s="43">
        <v>0</v>
      </c>
      <c r="CM216" s="43">
        <v>0</v>
      </c>
      <c r="CN216" s="43">
        <v>0</v>
      </c>
      <c r="CO216" s="43">
        <v>0</v>
      </c>
      <c r="CP216" s="43">
        <v>500000000</v>
      </c>
      <c r="CQ216" s="43">
        <v>0</v>
      </c>
      <c r="CR216" s="43">
        <v>0</v>
      </c>
      <c r="CS216" s="43">
        <v>0</v>
      </c>
      <c r="CT216" s="44">
        <f t="shared" ref="CT216:CT267" si="8">SUM(CE216:CS216)</f>
        <v>644000000</v>
      </c>
      <c r="CU216" s="43">
        <v>0</v>
      </c>
      <c r="CV216" s="43">
        <v>0</v>
      </c>
      <c r="CW216" s="43">
        <v>0</v>
      </c>
      <c r="CX216" s="43"/>
      <c r="CY216" s="43">
        <v>150000000</v>
      </c>
      <c r="CZ216" s="43">
        <v>0</v>
      </c>
      <c r="DA216" s="43">
        <v>0</v>
      </c>
      <c r="DB216" s="43">
        <v>0</v>
      </c>
      <c r="DC216" s="43">
        <v>0</v>
      </c>
      <c r="DD216" s="43">
        <v>0</v>
      </c>
      <c r="DE216" s="43">
        <v>0</v>
      </c>
      <c r="DF216" s="43">
        <v>600000000</v>
      </c>
      <c r="DG216" s="43">
        <v>0</v>
      </c>
      <c r="DH216" s="43">
        <v>0</v>
      </c>
      <c r="DI216" s="43">
        <v>0</v>
      </c>
      <c r="DJ216" s="44">
        <f t="shared" ref="DJ216:DJ267" si="9">SUM(CU216:DI216)</f>
        <v>750000000</v>
      </c>
      <c r="DK216" s="45">
        <f t="shared" si="5"/>
        <v>2679666293</v>
      </c>
    </row>
    <row r="217" spans="1:115" s="2" customFormat="1" ht="90" x14ac:dyDescent="0.25">
      <c r="A217" s="1"/>
      <c r="B217" s="40" t="s">
        <v>1414</v>
      </c>
      <c r="C217" s="41" t="s">
        <v>1445</v>
      </c>
      <c r="D217" s="30" t="s">
        <v>1419</v>
      </c>
      <c r="E217" s="30" t="s">
        <v>511</v>
      </c>
      <c r="F217" s="30" t="s">
        <v>1418</v>
      </c>
      <c r="G217" s="30" t="s">
        <v>2328</v>
      </c>
      <c r="H217" s="41" t="s">
        <v>512</v>
      </c>
      <c r="I217" s="41">
        <v>1.0900000000000001</v>
      </c>
      <c r="J217" s="41" t="s">
        <v>1342</v>
      </c>
      <c r="K217" s="41">
        <v>2019</v>
      </c>
      <c r="L217" s="41">
        <v>1.2</v>
      </c>
      <c r="M217" s="42">
        <v>1.2</v>
      </c>
      <c r="N217" s="42">
        <v>1.2</v>
      </c>
      <c r="O217" s="42">
        <v>1.2</v>
      </c>
      <c r="P217" s="42">
        <v>1.2</v>
      </c>
      <c r="Q217" s="42" t="s">
        <v>130</v>
      </c>
      <c r="R217" s="34" t="s">
        <v>100</v>
      </c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 t="s">
        <v>511</v>
      </c>
      <c r="AI217" s="52" t="s">
        <v>1463</v>
      </c>
      <c r="AJ217" s="40">
        <v>4102</v>
      </c>
      <c r="AK217" s="17" t="s">
        <v>1706</v>
      </c>
      <c r="AL217" s="17" t="s">
        <v>514</v>
      </c>
      <c r="AM217" s="42" t="s">
        <v>3010</v>
      </c>
      <c r="AN217" s="42">
        <v>2201037</v>
      </c>
      <c r="AO217" s="42" t="s">
        <v>2928</v>
      </c>
      <c r="AP217" s="41">
        <v>4</v>
      </c>
      <c r="AQ217" s="41">
        <v>16</v>
      </c>
      <c r="AR217" s="42" t="s">
        <v>132</v>
      </c>
      <c r="AS217" s="42" t="s">
        <v>1414</v>
      </c>
      <c r="AT217" s="42">
        <v>4</v>
      </c>
      <c r="AU217" s="42">
        <v>4</v>
      </c>
      <c r="AV217" s="42">
        <v>4</v>
      </c>
      <c r="AW217" s="42">
        <v>4</v>
      </c>
      <c r="AX217" s="43">
        <v>0</v>
      </c>
      <c r="AY217" s="43">
        <v>0</v>
      </c>
      <c r="AZ217" s="43">
        <v>0</v>
      </c>
      <c r="BA217" s="43">
        <v>0</v>
      </c>
      <c r="BB217" s="43">
        <v>0</v>
      </c>
      <c r="BC217" s="43">
        <v>8718669</v>
      </c>
      <c r="BD217" s="43">
        <v>0</v>
      </c>
      <c r="BE217" s="43">
        <v>0</v>
      </c>
      <c r="BF217" s="43">
        <v>0</v>
      </c>
      <c r="BG217" s="43">
        <v>0</v>
      </c>
      <c r="BH217" s="43">
        <v>0</v>
      </c>
      <c r="BI217" s="43">
        <v>0</v>
      </c>
      <c r="BJ217" s="43">
        <v>38315387</v>
      </c>
      <c r="BK217" s="43">
        <v>0</v>
      </c>
      <c r="BL217" s="43">
        <v>0</v>
      </c>
      <c r="BM217" s="43">
        <v>0</v>
      </c>
      <c r="BN217" s="44">
        <f t="shared" si="6"/>
        <v>47034056</v>
      </c>
      <c r="BO217" s="43">
        <v>0</v>
      </c>
      <c r="BP217" s="43">
        <v>0</v>
      </c>
      <c r="BQ217" s="43">
        <v>0</v>
      </c>
      <c r="BR217" s="43">
        <v>38315387</v>
      </c>
      <c r="BS217" s="43">
        <v>0</v>
      </c>
      <c r="BT217" s="43">
        <v>0</v>
      </c>
      <c r="BU217" s="43">
        <v>0</v>
      </c>
      <c r="BV217" s="43">
        <v>0</v>
      </c>
      <c r="BW217" s="43">
        <v>0</v>
      </c>
      <c r="BX217" s="43">
        <v>0</v>
      </c>
      <c r="BY217" s="43">
        <v>0</v>
      </c>
      <c r="BZ217" s="43"/>
      <c r="CA217" s="43">
        <v>0</v>
      </c>
      <c r="CB217" s="43">
        <v>0</v>
      </c>
      <c r="CC217" s="43">
        <v>0</v>
      </c>
      <c r="CD217" s="44">
        <f t="shared" si="7"/>
        <v>38315387</v>
      </c>
      <c r="CE217" s="43">
        <v>0</v>
      </c>
      <c r="CF217" s="43">
        <v>0</v>
      </c>
      <c r="CG217" s="43">
        <v>0</v>
      </c>
      <c r="CH217" s="43">
        <v>38315387</v>
      </c>
      <c r="CI217" s="43">
        <v>0</v>
      </c>
      <c r="CJ217" s="43">
        <v>0</v>
      </c>
      <c r="CK217" s="43">
        <v>0</v>
      </c>
      <c r="CL217" s="43">
        <v>0</v>
      </c>
      <c r="CM217" s="43">
        <v>0</v>
      </c>
      <c r="CN217" s="43">
        <v>0</v>
      </c>
      <c r="CO217" s="43">
        <v>0</v>
      </c>
      <c r="CP217" s="43">
        <v>0</v>
      </c>
      <c r="CQ217" s="43">
        <v>0</v>
      </c>
      <c r="CR217" s="43">
        <v>0</v>
      </c>
      <c r="CS217" s="43">
        <v>0</v>
      </c>
      <c r="CT217" s="44">
        <f t="shared" si="8"/>
        <v>38315387</v>
      </c>
      <c r="CU217" s="43">
        <v>0</v>
      </c>
      <c r="CV217" s="43">
        <v>0</v>
      </c>
      <c r="CW217" s="43">
        <v>0</v>
      </c>
      <c r="CX217" s="43">
        <v>38315387</v>
      </c>
      <c r="CY217" s="43">
        <v>0</v>
      </c>
      <c r="CZ217" s="43">
        <v>0</v>
      </c>
      <c r="DA217" s="43">
        <v>0</v>
      </c>
      <c r="DB217" s="43">
        <v>0</v>
      </c>
      <c r="DC217" s="43">
        <v>0</v>
      </c>
      <c r="DD217" s="43">
        <v>0</v>
      </c>
      <c r="DE217" s="43">
        <v>0</v>
      </c>
      <c r="DF217" s="43">
        <v>0</v>
      </c>
      <c r="DG217" s="43">
        <v>0</v>
      </c>
      <c r="DH217" s="43">
        <v>0</v>
      </c>
      <c r="DI217" s="43">
        <v>0</v>
      </c>
      <c r="DJ217" s="44">
        <f t="shared" si="9"/>
        <v>38315387</v>
      </c>
      <c r="DK217" s="45">
        <f t="shared" si="5"/>
        <v>161980217</v>
      </c>
    </row>
    <row r="218" spans="1:115" s="2" customFormat="1" ht="90" x14ac:dyDescent="0.25">
      <c r="A218" s="1"/>
      <c r="B218" s="40" t="s">
        <v>1414</v>
      </c>
      <c r="C218" s="41" t="s">
        <v>1445</v>
      </c>
      <c r="D218" s="30" t="s">
        <v>1419</v>
      </c>
      <c r="E218" s="30" t="s">
        <v>511</v>
      </c>
      <c r="F218" s="30" t="s">
        <v>1418</v>
      </c>
      <c r="G218" s="30" t="s">
        <v>2328</v>
      </c>
      <c r="H218" s="41" t="s">
        <v>512</v>
      </c>
      <c r="I218" s="41">
        <v>1.0900000000000001</v>
      </c>
      <c r="J218" s="41" t="s">
        <v>1342</v>
      </c>
      <c r="K218" s="41">
        <v>2019</v>
      </c>
      <c r="L218" s="41">
        <v>1.2</v>
      </c>
      <c r="M218" s="42">
        <v>1.2</v>
      </c>
      <c r="N218" s="42">
        <v>1.2</v>
      </c>
      <c r="O218" s="42">
        <v>1.2</v>
      </c>
      <c r="P218" s="42">
        <v>1.2</v>
      </c>
      <c r="Q218" s="42" t="s">
        <v>130</v>
      </c>
      <c r="R218" s="34" t="s">
        <v>100</v>
      </c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 t="s">
        <v>511</v>
      </c>
      <c r="AI218" s="52" t="s">
        <v>1463</v>
      </c>
      <c r="AJ218" s="40">
        <v>4102</v>
      </c>
      <c r="AK218" s="17" t="s">
        <v>1707</v>
      </c>
      <c r="AL218" s="17" t="s">
        <v>515</v>
      </c>
      <c r="AM218" s="42" t="s">
        <v>3011</v>
      </c>
      <c r="AN218" s="42">
        <v>4102004</v>
      </c>
      <c r="AO218" s="42" t="s">
        <v>3012</v>
      </c>
      <c r="AP218" s="41">
        <v>1</v>
      </c>
      <c r="AQ218" s="41">
        <v>1</v>
      </c>
      <c r="AR218" s="42" t="s">
        <v>130</v>
      </c>
      <c r="AS218" s="42" t="s">
        <v>1414</v>
      </c>
      <c r="AT218" s="42">
        <v>1</v>
      </c>
      <c r="AU218" s="42"/>
      <c r="AV218" s="42"/>
      <c r="AW218" s="42"/>
      <c r="AX218" s="43">
        <v>0</v>
      </c>
      <c r="AY218" s="43">
        <v>0</v>
      </c>
      <c r="AZ218" s="43">
        <v>0</v>
      </c>
      <c r="BA218" s="43">
        <v>528847844</v>
      </c>
      <c r="BB218" s="43">
        <v>0</v>
      </c>
      <c r="BC218" s="43">
        <v>0</v>
      </c>
      <c r="BD218" s="43">
        <v>0</v>
      </c>
      <c r="BE218" s="43">
        <v>0</v>
      </c>
      <c r="BF218" s="43">
        <v>0</v>
      </c>
      <c r="BG218" s="43">
        <v>0</v>
      </c>
      <c r="BH218" s="43">
        <v>0</v>
      </c>
      <c r="BI218" s="43">
        <v>0</v>
      </c>
      <c r="BJ218" s="43">
        <v>0</v>
      </c>
      <c r="BK218" s="43">
        <v>0</v>
      </c>
      <c r="BL218" s="43">
        <v>0</v>
      </c>
      <c r="BM218" s="43">
        <v>0</v>
      </c>
      <c r="BN218" s="44">
        <f t="shared" si="6"/>
        <v>528847844</v>
      </c>
      <c r="BO218" s="43">
        <v>0</v>
      </c>
      <c r="BP218" s="43">
        <v>0</v>
      </c>
      <c r="BQ218" s="43">
        <v>0</v>
      </c>
      <c r="BR218" s="43">
        <v>94922804</v>
      </c>
      <c r="BS218" s="43">
        <v>0</v>
      </c>
      <c r="BT218" s="43">
        <v>0</v>
      </c>
      <c r="BU218" s="43">
        <v>0</v>
      </c>
      <c r="BV218" s="43">
        <v>0</v>
      </c>
      <c r="BW218" s="43">
        <v>0</v>
      </c>
      <c r="BX218" s="43">
        <v>0</v>
      </c>
      <c r="BY218" s="43">
        <v>0</v>
      </c>
      <c r="BZ218" s="43">
        <v>0</v>
      </c>
      <c r="CA218" s="43">
        <v>0</v>
      </c>
      <c r="CB218" s="43">
        <v>0</v>
      </c>
      <c r="CC218" s="43">
        <v>0</v>
      </c>
      <c r="CD218" s="44">
        <f t="shared" si="7"/>
        <v>94922804</v>
      </c>
      <c r="CE218" s="43">
        <v>0</v>
      </c>
      <c r="CF218" s="43">
        <v>0</v>
      </c>
      <c r="CG218" s="43">
        <v>0</v>
      </c>
      <c r="CH218" s="43">
        <v>195922804</v>
      </c>
      <c r="CI218" s="43">
        <v>0</v>
      </c>
      <c r="CJ218" s="43">
        <v>0</v>
      </c>
      <c r="CK218" s="43">
        <v>0</v>
      </c>
      <c r="CL218" s="43">
        <v>0</v>
      </c>
      <c r="CM218" s="43">
        <v>0</v>
      </c>
      <c r="CN218" s="43">
        <v>0</v>
      </c>
      <c r="CO218" s="43">
        <v>0</v>
      </c>
      <c r="CP218" s="43">
        <v>50000000</v>
      </c>
      <c r="CQ218" s="43">
        <v>0</v>
      </c>
      <c r="CR218" s="43">
        <v>0</v>
      </c>
      <c r="CS218" s="43">
        <v>0</v>
      </c>
      <c r="CT218" s="44">
        <f t="shared" si="8"/>
        <v>245922804</v>
      </c>
      <c r="CU218" s="43">
        <v>0</v>
      </c>
      <c r="CV218" s="43">
        <v>0</v>
      </c>
      <c r="CW218" s="43">
        <v>0</v>
      </c>
      <c r="CX218" s="43">
        <v>195922804</v>
      </c>
      <c r="CY218" s="43">
        <v>0</v>
      </c>
      <c r="CZ218" s="43">
        <v>0</v>
      </c>
      <c r="DA218" s="43">
        <v>0</v>
      </c>
      <c r="DB218" s="43">
        <v>0</v>
      </c>
      <c r="DC218" s="43">
        <v>0</v>
      </c>
      <c r="DD218" s="43">
        <v>0</v>
      </c>
      <c r="DE218" s="43">
        <v>0</v>
      </c>
      <c r="DF218" s="43">
        <v>0</v>
      </c>
      <c r="DG218" s="43">
        <v>0</v>
      </c>
      <c r="DH218" s="43">
        <v>0</v>
      </c>
      <c r="DI218" s="43">
        <v>0</v>
      </c>
      <c r="DJ218" s="44">
        <f t="shared" si="9"/>
        <v>195922804</v>
      </c>
      <c r="DK218" s="45">
        <f t="shared" si="5"/>
        <v>1065616256</v>
      </c>
    </row>
    <row r="219" spans="1:115" s="2" customFormat="1" ht="90" x14ac:dyDescent="0.25">
      <c r="A219" s="1"/>
      <c r="B219" s="40" t="s">
        <v>1414</v>
      </c>
      <c r="C219" s="41" t="s">
        <v>1445</v>
      </c>
      <c r="D219" s="30" t="s">
        <v>1419</v>
      </c>
      <c r="E219" s="30" t="s">
        <v>511</v>
      </c>
      <c r="F219" s="30" t="s">
        <v>1418</v>
      </c>
      <c r="G219" s="30" t="s">
        <v>2328</v>
      </c>
      <c r="H219" s="41" t="s">
        <v>512</v>
      </c>
      <c r="I219" s="41">
        <v>1.0900000000000001</v>
      </c>
      <c r="J219" s="41" t="s">
        <v>1342</v>
      </c>
      <c r="K219" s="41">
        <v>2019</v>
      </c>
      <c r="L219" s="41">
        <v>1.2</v>
      </c>
      <c r="M219" s="42">
        <v>1.2</v>
      </c>
      <c r="N219" s="42">
        <v>1.2</v>
      </c>
      <c r="O219" s="42">
        <v>1.2</v>
      </c>
      <c r="P219" s="42">
        <v>1.2</v>
      </c>
      <c r="Q219" s="42" t="s">
        <v>130</v>
      </c>
      <c r="R219" s="34" t="s">
        <v>100</v>
      </c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 t="s">
        <v>511</v>
      </c>
      <c r="AI219" s="52" t="s">
        <v>1463</v>
      </c>
      <c r="AJ219" s="40">
        <v>4102</v>
      </c>
      <c r="AK219" s="17" t="s">
        <v>1708</v>
      </c>
      <c r="AL219" s="17" t="s">
        <v>516</v>
      </c>
      <c r="AM219" s="42" t="s">
        <v>3013</v>
      </c>
      <c r="AN219" s="42">
        <v>4102005</v>
      </c>
      <c r="AO219" s="42" t="s">
        <v>3013</v>
      </c>
      <c r="AP219" s="41">
        <v>0</v>
      </c>
      <c r="AQ219" s="41">
        <v>1</v>
      </c>
      <c r="AR219" s="42" t="s">
        <v>130</v>
      </c>
      <c r="AS219" s="42" t="s">
        <v>1414</v>
      </c>
      <c r="AT219" s="42">
        <v>2</v>
      </c>
      <c r="AU219" s="42"/>
      <c r="AV219" s="42"/>
      <c r="AW219" s="42"/>
      <c r="AX219" s="43">
        <v>0</v>
      </c>
      <c r="AY219" s="43">
        <v>0</v>
      </c>
      <c r="AZ219" s="43">
        <v>0</v>
      </c>
      <c r="BA219" s="43">
        <v>0</v>
      </c>
      <c r="BB219" s="43">
        <v>0</v>
      </c>
      <c r="BC219" s="43">
        <v>3403500</v>
      </c>
      <c r="BD219" s="43">
        <v>0</v>
      </c>
      <c r="BE219" s="43">
        <v>0</v>
      </c>
      <c r="BF219" s="43">
        <v>0</v>
      </c>
      <c r="BG219" s="43">
        <v>0</v>
      </c>
      <c r="BH219" s="43">
        <v>0</v>
      </c>
      <c r="BI219" s="43">
        <v>0</v>
      </c>
      <c r="BJ219" s="43">
        <v>503200000</v>
      </c>
      <c r="BK219" s="43">
        <v>0</v>
      </c>
      <c r="BL219" s="43">
        <v>0</v>
      </c>
      <c r="BM219" s="43">
        <v>0</v>
      </c>
      <c r="BN219" s="44">
        <f t="shared" si="6"/>
        <v>506603500</v>
      </c>
      <c r="BO219" s="43">
        <v>0</v>
      </c>
      <c r="BP219" s="43">
        <v>0</v>
      </c>
      <c r="BQ219" s="43">
        <v>0</v>
      </c>
      <c r="BR219" s="43">
        <v>94922804</v>
      </c>
      <c r="BS219" s="43">
        <v>0</v>
      </c>
      <c r="BT219" s="43">
        <v>0</v>
      </c>
      <c r="BU219" s="43">
        <v>0</v>
      </c>
      <c r="BV219" s="43">
        <v>0</v>
      </c>
      <c r="BW219" s="43">
        <v>0</v>
      </c>
      <c r="BX219" s="43">
        <v>0</v>
      </c>
      <c r="BY219" s="43">
        <v>0</v>
      </c>
      <c r="BZ219" s="43"/>
      <c r="CA219" s="43">
        <v>0</v>
      </c>
      <c r="CB219" s="43">
        <v>0</v>
      </c>
      <c r="CC219" s="43">
        <v>0</v>
      </c>
      <c r="CD219" s="44">
        <f t="shared" si="7"/>
        <v>94922804</v>
      </c>
      <c r="CE219" s="43">
        <v>0</v>
      </c>
      <c r="CF219" s="43">
        <v>0</v>
      </c>
      <c r="CG219" s="43">
        <v>0</v>
      </c>
      <c r="CH219" s="43">
        <v>94922804</v>
      </c>
      <c r="CI219" s="43">
        <v>0</v>
      </c>
      <c r="CJ219" s="43">
        <v>0</v>
      </c>
      <c r="CK219" s="43">
        <v>0</v>
      </c>
      <c r="CL219" s="43">
        <v>0</v>
      </c>
      <c r="CM219" s="43">
        <v>0</v>
      </c>
      <c r="CN219" s="43">
        <v>0</v>
      </c>
      <c r="CO219" s="43">
        <v>0</v>
      </c>
      <c r="CP219" s="43">
        <v>50000000</v>
      </c>
      <c r="CQ219" s="43">
        <v>0</v>
      </c>
      <c r="CR219" s="43">
        <v>0</v>
      </c>
      <c r="CS219" s="43">
        <v>0</v>
      </c>
      <c r="CT219" s="44">
        <f t="shared" si="8"/>
        <v>144922804</v>
      </c>
      <c r="CU219" s="43">
        <v>0</v>
      </c>
      <c r="CV219" s="43">
        <v>0</v>
      </c>
      <c r="CW219" s="43">
        <v>0</v>
      </c>
      <c r="CX219" s="43">
        <v>194922804</v>
      </c>
      <c r="CY219" s="43">
        <v>0</v>
      </c>
      <c r="CZ219" s="43">
        <v>0</v>
      </c>
      <c r="DA219" s="43">
        <v>0</v>
      </c>
      <c r="DB219" s="43">
        <v>0</v>
      </c>
      <c r="DC219" s="43">
        <v>0</v>
      </c>
      <c r="DD219" s="43">
        <v>0</v>
      </c>
      <c r="DE219" s="43">
        <v>0</v>
      </c>
      <c r="DF219" s="43">
        <v>0</v>
      </c>
      <c r="DG219" s="43">
        <v>0</v>
      </c>
      <c r="DH219" s="43">
        <v>0</v>
      </c>
      <c r="DI219" s="43">
        <v>0</v>
      </c>
      <c r="DJ219" s="44">
        <f t="shared" si="9"/>
        <v>194922804</v>
      </c>
      <c r="DK219" s="45">
        <f t="shared" si="5"/>
        <v>941371912</v>
      </c>
    </row>
    <row r="220" spans="1:115" s="2" customFormat="1" ht="90" x14ac:dyDescent="0.25">
      <c r="A220" s="1"/>
      <c r="B220" s="40" t="s">
        <v>1414</v>
      </c>
      <c r="C220" s="41" t="s">
        <v>1445</v>
      </c>
      <c r="D220" s="30" t="s">
        <v>1419</v>
      </c>
      <c r="E220" s="30" t="s">
        <v>511</v>
      </c>
      <c r="F220" s="30" t="s">
        <v>1418</v>
      </c>
      <c r="G220" s="30" t="s">
        <v>2328</v>
      </c>
      <c r="H220" s="41" t="s">
        <v>512</v>
      </c>
      <c r="I220" s="41">
        <v>1.0900000000000001</v>
      </c>
      <c r="J220" s="41" t="s">
        <v>1342</v>
      </c>
      <c r="K220" s="41">
        <v>2019</v>
      </c>
      <c r="L220" s="41">
        <v>1.2</v>
      </c>
      <c r="M220" s="42">
        <v>1.2</v>
      </c>
      <c r="N220" s="42">
        <v>1.2</v>
      </c>
      <c r="O220" s="42">
        <v>1.2</v>
      </c>
      <c r="P220" s="42">
        <v>1.2</v>
      </c>
      <c r="Q220" s="42" t="s">
        <v>130</v>
      </c>
      <c r="R220" s="34" t="s">
        <v>100</v>
      </c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 t="s">
        <v>511</v>
      </c>
      <c r="AI220" s="52" t="s">
        <v>1463</v>
      </c>
      <c r="AJ220" s="40">
        <v>4102</v>
      </c>
      <c r="AK220" s="17" t="s">
        <v>1709</v>
      </c>
      <c r="AL220" s="17" t="s">
        <v>517</v>
      </c>
      <c r="AM220" s="42" t="s">
        <v>3010</v>
      </c>
      <c r="AN220" s="42">
        <v>2201037</v>
      </c>
      <c r="AO220" s="42" t="s">
        <v>2928</v>
      </c>
      <c r="AP220" s="41">
        <v>12</v>
      </c>
      <c r="AQ220" s="41">
        <v>12</v>
      </c>
      <c r="AR220" s="42" t="s">
        <v>130</v>
      </c>
      <c r="AS220" s="42" t="s">
        <v>1414</v>
      </c>
      <c r="AT220" s="42">
        <v>12</v>
      </c>
      <c r="AU220" s="42">
        <v>12</v>
      </c>
      <c r="AV220" s="42">
        <v>12</v>
      </c>
      <c r="AW220" s="42">
        <v>12</v>
      </c>
      <c r="AX220" s="43">
        <v>0</v>
      </c>
      <c r="AY220" s="43">
        <v>0</v>
      </c>
      <c r="AZ220" s="43">
        <v>0</v>
      </c>
      <c r="BA220" s="43">
        <v>0</v>
      </c>
      <c r="BB220" s="43">
        <v>0</v>
      </c>
      <c r="BC220" s="43">
        <v>35486702</v>
      </c>
      <c r="BD220" s="43">
        <v>0</v>
      </c>
      <c r="BE220" s="43">
        <v>0</v>
      </c>
      <c r="BF220" s="43">
        <v>0</v>
      </c>
      <c r="BG220" s="43">
        <v>0</v>
      </c>
      <c r="BH220" s="43">
        <v>0</v>
      </c>
      <c r="BI220" s="43">
        <v>0</v>
      </c>
      <c r="BJ220" s="43">
        <v>155951182</v>
      </c>
      <c r="BK220" s="43">
        <v>0</v>
      </c>
      <c r="BL220" s="43">
        <v>0</v>
      </c>
      <c r="BM220" s="43">
        <v>0</v>
      </c>
      <c r="BN220" s="44">
        <f t="shared" si="6"/>
        <v>191437884</v>
      </c>
      <c r="BO220" s="43">
        <v>0</v>
      </c>
      <c r="BP220" s="43">
        <v>0</v>
      </c>
      <c r="BQ220" s="43">
        <v>0</v>
      </c>
      <c r="BR220" s="43">
        <v>155951182</v>
      </c>
      <c r="BS220" s="43">
        <v>0</v>
      </c>
      <c r="BT220" s="43">
        <v>0</v>
      </c>
      <c r="BU220" s="43">
        <v>0</v>
      </c>
      <c r="BV220" s="43">
        <v>0</v>
      </c>
      <c r="BW220" s="43">
        <v>0</v>
      </c>
      <c r="BX220" s="43">
        <v>0</v>
      </c>
      <c r="BY220" s="43">
        <v>0</v>
      </c>
      <c r="BZ220" s="43"/>
      <c r="CA220" s="43">
        <v>0</v>
      </c>
      <c r="CB220" s="43">
        <v>0</v>
      </c>
      <c r="CC220" s="43">
        <v>0</v>
      </c>
      <c r="CD220" s="44">
        <f t="shared" si="7"/>
        <v>155951182</v>
      </c>
      <c r="CE220" s="43">
        <v>0</v>
      </c>
      <c r="CF220" s="43">
        <v>0</v>
      </c>
      <c r="CG220" s="43">
        <v>0</v>
      </c>
      <c r="CH220" s="43">
        <v>155951182</v>
      </c>
      <c r="CI220" s="43">
        <v>0</v>
      </c>
      <c r="CJ220" s="43">
        <v>0</v>
      </c>
      <c r="CK220" s="43">
        <v>0</v>
      </c>
      <c r="CL220" s="43">
        <v>0</v>
      </c>
      <c r="CM220" s="43">
        <v>0</v>
      </c>
      <c r="CN220" s="43">
        <v>0</v>
      </c>
      <c r="CO220" s="43">
        <v>0</v>
      </c>
      <c r="CP220" s="43">
        <v>0</v>
      </c>
      <c r="CQ220" s="43">
        <v>0</v>
      </c>
      <c r="CR220" s="43">
        <v>0</v>
      </c>
      <c r="CS220" s="43">
        <v>0</v>
      </c>
      <c r="CT220" s="44">
        <f t="shared" si="8"/>
        <v>155951182</v>
      </c>
      <c r="CU220" s="43">
        <v>0</v>
      </c>
      <c r="CV220" s="43">
        <v>0</v>
      </c>
      <c r="CW220" s="43">
        <v>0</v>
      </c>
      <c r="CX220" s="43">
        <v>55951182</v>
      </c>
      <c r="CY220" s="43">
        <v>0</v>
      </c>
      <c r="CZ220" s="43">
        <v>0</v>
      </c>
      <c r="DA220" s="43">
        <v>0</v>
      </c>
      <c r="DB220" s="43">
        <v>0</v>
      </c>
      <c r="DC220" s="43">
        <v>0</v>
      </c>
      <c r="DD220" s="43">
        <v>0</v>
      </c>
      <c r="DE220" s="43">
        <v>0</v>
      </c>
      <c r="DF220" s="43">
        <v>0</v>
      </c>
      <c r="DG220" s="43">
        <v>0</v>
      </c>
      <c r="DH220" s="43">
        <v>0</v>
      </c>
      <c r="DI220" s="43">
        <v>0</v>
      </c>
      <c r="DJ220" s="44">
        <f t="shared" si="9"/>
        <v>55951182</v>
      </c>
      <c r="DK220" s="45">
        <f t="shared" si="5"/>
        <v>559291430</v>
      </c>
    </row>
    <row r="221" spans="1:115" s="2" customFormat="1" ht="90" x14ac:dyDescent="0.25">
      <c r="A221" s="1"/>
      <c r="B221" s="40" t="s">
        <v>1414</v>
      </c>
      <c r="C221" s="41" t="s">
        <v>1445</v>
      </c>
      <c r="D221" s="30" t="s">
        <v>1419</v>
      </c>
      <c r="E221" s="30" t="s">
        <v>511</v>
      </c>
      <c r="F221" s="30" t="s">
        <v>1418</v>
      </c>
      <c r="G221" s="30" t="s">
        <v>2328</v>
      </c>
      <c r="H221" s="41" t="s">
        <v>512</v>
      </c>
      <c r="I221" s="41">
        <v>1.0900000000000001</v>
      </c>
      <c r="J221" s="41" t="s">
        <v>1342</v>
      </c>
      <c r="K221" s="41">
        <v>2019</v>
      </c>
      <c r="L221" s="41">
        <v>1.2</v>
      </c>
      <c r="M221" s="42">
        <v>1.2</v>
      </c>
      <c r="N221" s="42">
        <v>1.2</v>
      </c>
      <c r="O221" s="42">
        <v>1.2</v>
      </c>
      <c r="P221" s="42">
        <v>1.2</v>
      </c>
      <c r="Q221" s="42" t="s">
        <v>130</v>
      </c>
      <c r="R221" s="34" t="s">
        <v>100</v>
      </c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 t="s">
        <v>511</v>
      </c>
      <c r="AI221" s="52" t="s">
        <v>1463</v>
      </c>
      <c r="AJ221" s="40">
        <v>4102</v>
      </c>
      <c r="AK221" s="17" t="s">
        <v>1710</v>
      </c>
      <c r="AL221" s="17" t="s">
        <v>518</v>
      </c>
      <c r="AM221" s="42" t="s">
        <v>2581</v>
      </c>
      <c r="AN221" s="42">
        <v>4502001</v>
      </c>
      <c r="AO221" s="42" t="s">
        <v>3014</v>
      </c>
      <c r="AP221" s="41">
        <v>1</v>
      </c>
      <c r="AQ221" s="41">
        <v>1</v>
      </c>
      <c r="AR221" s="42" t="s">
        <v>130</v>
      </c>
      <c r="AS221" s="42" t="s">
        <v>1414</v>
      </c>
      <c r="AT221" s="42">
        <v>1</v>
      </c>
      <c r="AU221" s="42">
        <v>1</v>
      </c>
      <c r="AV221" s="42">
        <v>1</v>
      </c>
      <c r="AW221" s="42">
        <v>1</v>
      </c>
      <c r="AX221" s="43">
        <v>0</v>
      </c>
      <c r="AY221" s="43">
        <v>0</v>
      </c>
      <c r="AZ221" s="43">
        <v>0</v>
      </c>
      <c r="BA221" s="43">
        <v>0</v>
      </c>
      <c r="BB221" s="43">
        <v>0</v>
      </c>
      <c r="BC221" s="43">
        <v>12215011</v>
      </c>
      <c r="BD221" s="43">
        <v>0</v>
      </c>
      <c r="BE221" s="43">
        <v>0</v>
      </c>
      <c r="BF221" s="43">
        <v>0</v>
      </c>
      <c r="BG221" s="43">
        <v>0</v>
      </c>
      <c r="BH221" s="43">
        <v>0</v>
      </c>
      <c r="BI221" s="43">
        <v>0</v>
      </c>
      <c r="BJ221" s="43">
        <v>53680543</v>
      </c>
      <c r="BK221" s="43">
        <v>0</v>
      </c>
      <c r="BL221" s="43">
        <v>0</v>
      </c>
      <c r="BM221" s="43">
        <v>0</v>
      </c>
      <c r="BN221" s="44">
        <f t="shared" si="6"/>
        <v>65895554</v>
      </c>
      <c r="BO221" s="43">
        <v>0</v>
      </c>
      <c r="BP221" s="43">
        <v>0</v>
      </c>
      <c r="BQ221" s="43">
        <v>0</v>
      </c>
      <c r="BR221" s="43">
        <v>53680543</v>
      </c>
      <c r="BS221" s="43">
        <v>0</v>
      </c>
      <c r="BT221" s="43">
        <v>0</v>
      </c>
      <c r="BU221" s="43">
        <v>0</v>
      </c>
      <c r="BV221" s="43">
        <v>0</v>
      </c>
      <c r="BW221" s="43">
        <v>0</v>
      </c>
      <c r="BX221" s="43">
        <v>0</v>
      </c>
      <c r="BY221" s="43">
        <v>0</v>
      </c>
      <c r="BZ221" s="43"/>
      <c r="CA221" s="43">
        <v>0</v>
      </c>
      <c r="CB221" s="43">
        <v>0</v>
      </c>
      <c r="CC221" s="43">
        <v>0</v>
      </c>
      <c r="CD221" s="44">
        <f t="shared" si="7"/>
        <v>53680543</v>
      </c>
      <c r="CE221" s="43">
        <v>0</v>
      </c>
      <c r="CF221" s="43">
        <v>0</v>
      </c>
      <c r="CG221" s="43">
        <v>0</v>
      </c>
      <c r="CH221" s="43">
        <v>53680543</v>
      </c>
      <c r="CI221" s="43">
        <v>0</v>
      </c>
      <c r="CJ221" s="43">
        <v>0</v>
      </c>
      <c r="CK221" s="43">
        <v>0</v>
      </c>
      <c r="CL221" s="43">
        <v>0</v>
      </c>
      <c r="CM221" s="43">
        <v>0</v>
      </c>
      <c r="CN221" s="43">
        <v>0</v>
      </c>
      <c r="CO221" s="43">
        <v>0</v>
      </c>
      <c r="CP221" s="43">
        <v>0</v>
      </c>
      <c r="CQ221" s="43">
        <v>0</v>
      </c>
      <c r="CR221" s="43">
        <v>0</v>
      </c>
      <c r="CS221" s="43">
        <v>0</v>
      </c>
      <c r="CT221" s="44">
        <f t="shared" si="8"/>
        <v>53680543</v>
      </c>
      <c r="CU221" s="43">
        <v>0</v>
      </c>
      <c r="CV221" s="43">
        <v>0</v>
      </c>
      <c r="CW221" s="43">
        <v>0</v>
      </c>
      <c r="CX221" s="43">
        <v>53680543</v>
      </c>
      <c r="CY221" s="43">
        <v>0</v>
      </c>
      <c r="CZ221" s="43">
        <v>0</v>
      </c>
      <c r="DA221" s="43">
        <v>0</v>
      </c>
      <c r="DB221" s="43">
        <v>0</v>
      </c>
      <c r="DC221" s="43">
        <v>0</v>
      </c>
      <c r="DD221" s="43">
        <v>0</v>
      </c>
      <c r="DE221" s="43">
        <v>0</v>
      </c>
      <c r="DF221" s="43">
        <v>0</v>
      </c>
      <c r="DG221" s="43">
        <v>0</v>
      </c>
      <c r="DH221" s="43">
        <v>0</v>
      </c>
      <c r="DI221" s="43">
        <v>0</v>
      </c>
      <c r="DJ221" s="44">
        <f t="shared" si="9"/>
        <v>53680543</v>
      </c>
      <c r="DK221" s="45">
        <f t="shared" si="5"/>
        <v>226937183</v>
      </c>
    </row>
    <row r="222" spans="1:115" s="2" customFormat="1" ht="90" x14ac:dyDescent="0.25">
      <c r="A222" s="1"/>
      <c r="B222" s="40" t="s">
        <v>1414</v>
      </c>
      <c r="C222" s="41" t="s">
        <v>1445</v>
      </c>
      <c r="D222" s="30" t="s">
        <v>1419</v>
      </c>
      <c r="E222" s="30" t="s">
        <v>511</v>
      </c>
      <c r="F222" s="30" t="s">
        <v>1418</v>
      </c>
      <c r="G222" s="30" t="s">
        <v>2328</v>
      </c>
      <c r="H222" s="41" t="s">
        <v>512</v>
      </c>
      <c r="I222" s="41">
        <v>1.0900000000000001</v>
      </c>
      <c r="J222" s="41" t="s">
        <v>1342</v>
      </c>
      <c r="K222" s="41">
        <v>2019</v>
      </c>
      <c r="L222" s="41">
        <v>1.2</v>
      </c>
      <c r="M222" s="42">
        <v>1.2</v>
      </c>
      <c r="N222" s="42">
        <v>1.2</v>
      </c>
      <c r="O222" s="42">
        <v>1.2</v>
      </c>
      <c r="P222" s="42">
        <v>1.2</v>
      </c>
      <c r="Q222" s="42" t="s">
        <v>130</v>
      </c>
      <c r="R222" s="34" t="s">
        <v>100</v>
      </c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 t="s">
        <v>511</v>
      </c>
      <c r="AI222" s="52" t="s">
        <v>1463</v>
      </c>
      <c r="AJ222" s="40">
        <v>4102</v>
      </c>
      <c r="AK222" s="17" t="s">
        <v>1711</v>
      </c>
      <c r="AL222" s="17" t="s">
        <v>519</v>
      </c>
      <c r="AM222" s="42" t="s">
        <v>2581</v>
      </c>
      <c r="AN222" s="42">
        <v>4502001</v>
      </c>
      <c r="AO222" s="42" t="s">
        <v>3014</v>
      </c>
      <c r="AP222" s="41">
        <v>1</v>
      </c>
      <c r="AQ222" s="41">
        <v>1</v>
      </c>
      <c r="AR222" s="42" t="s">
        <v>130</v>
      </c>
      <c r="AS222" s="42" t="s">
        <v>1414</v>
      </c>
      <c r="AT222" s="42" t="s">
        <v>2472</v>
      </c>
      <c r="AU222" s="42">
        <v>1</v>
      </c>
      <c r="AV222" s="42">
        <v>1</v>
      </c>
      <c r="AW222" s="42">
        <v>1</v>
      </c>
      <c r="AX222" s="43">
        <v>0</v>
      </c>
      <c r="AY222" s="43">
        <v>0</v>
      </c>
      <c r="AZ222" s="43">
        <v>0</v>
      </c>
      <c r="BA222" s="43">
        <v>0</v>
      </c>
      <c r="BB222" s="43">
        <v>0</v>
      </c>
      <c r="BC222" s="43">
        <v>0</v>
      </c>
      <c r="BD222" s="43">
        <v>0</v>
      </c>
      <c r="BE222" s="43">
        <v>0</v>
      </c>
      <c r="BF222" s="43">
        <v>0</v>
      </c>
      <c r="BG222" s="43">
        <v>0</v>
      </c>
      <c r="BH222" s="43">
        <v>0</v>
      </c>
      <c r="BI222" s="43">
        <v>0</v>
      </c>
      <c r="BJ222" s="43">
        <v>0</v>
      </c>
      <c r="BK222" s="43">
        <v>0</v>
      </c>
      <c r="BL222" s="43">
        <v>0</v>
      </c>
      <c r="BM222" s="43">
        <v>0</v>
      </c>
      <c r="BN222" s="44">
        <f t="shared" si="6"/>
        <v>0</v>
      </c>
      <c r="BO222" s="43">
        <v>0</v>
      </c>
      <c r="BP222" s="43">
        <v>0</v>
      </c>
      <c r="BQ222" s="43">
        <v>0</v>
      </c>
      <c r="BR222" s="43">
        <v>0</v>
      </c>
      <c r="BS222" s="43">
        <v>0</v>
      </c>
      <c r="BT222" s="43">
        <v>0</v>
      </c>
      <c r="BU222" s="43">
        <v>0</v>
      </c>
      <c r="BV222" s="43">
        <v>0</v>
      </c>
      <c r="BW222" s="43">
        <v>0</v>
      </c>
      <c r="BX222" s="43">
        <v>0</v>
      </c>
      <c r="BY222" s="43">
        <v>0</v>
      </c>
      <c r="BZ222" s="43">
        <v>0</v>
      </c>
      <c r="CA222" s="43">
        <v>0</v>
      </c>
      <c r="CB222" s="43">
        <v>0</v>
      </c>
      <c r="CC222" s="43">
        <v>0</v>
      </c>
      <c r="CD222" s="44">
        <f t="shared" si="7"/>
        <v>0</v>
      </c>
      <c r="CE222" s="43">
        <v>0</v>
      </c>
      <c r="CF222" s="43">
        <v>0</v>
      </c>
      <c r="CG222" s="43">
        <v>0</v>
      </c>
      <c r="CH222" s="43">
        <v>0</v>
      </c>
      <c r="CI222" s="43">
        <v>0</v>
      </c>
      <c r="CJ222" s="43">
        <v>0</v>
      </c>
      <c r="CK222" s="43">
        <v>0</v>
      </c>
      <c r="CL222" s="43">
        <v>0</v>
      </c>
      <c r="CM222" s="43">
        <v>0</v>
      </c>
      <c r="CN222" s="43">
        <v>0</v>
      </c>
      <c r="CO222" s="43">
        <v>0</v>
      </c>
      <c r="CP222" s="43">
        <v>0</v>
      </c>
      <c r="CQ222" s="43">
        <v>0</v>
      </c>
      <c r="CR222" s="43">
        <v>0</v>
      </c>
      <c r="CS222" s="43">
        <v>0</v>
      </c>
      <c r="CT222" s="44">
        <f t="shared" si="8"/>
        <v>0</v>
      </c>
      <c r="CU222" s="43">
        <v>0</v>
      </c>
      <c r="CV222" s="43">
        <v>0</v>
      </c>
      <c r="CW222" s="43">
        <v>0</v>
      </c>
      <c r="CX222" s="43">
        <v>0</v>
      </c>
      <c r="CY222" s="43">
        <v>0</v>
      </c>
      <c r="CZ222" s="43">
        <v>0</v>
      </c>
      <c r="DA222" s="43">
        <v>0</v>
      </c>
      <c r="DB222" s="43">
        <v>0</v>
      </c>
      <c r="DC222" s="43">
        <v>0</v>
      </c>
      <c r="DD222" s="43">
        <v>0</v>
      </c>
      <c r="DE222" s="43">
        <v>0</v>
      </c>
      <c r="DF222" s="43">
        <v>0</v>
      </c>
      <c r="DG222" s="43">
        <v>0</v>
      </c>
      <c r="DH222" s="43">
        <v>0</v>
      </c>
      <c r="DI222" s="43">
        <v>0</v>
      </c>
      <c r="DJ222" s="44">
        <f t="shared" si="9"/>
        <v>0</v>
      </c>
      <c r="DK222" s="45">
        <f t="shared" si="5"/>
        <v>0</v>
      </c>
    </row>
    <row r="223" spans="1:115" s="2" customFormat="1" ht="90" x14ac:dyDescent="0.25">
      <c r="A223" s="1"/>
      <c r="B223" s="40" t="s">
        <v>1414</v>
      </c>
      <c r="C223" s="41" t="s">
        <v>1445</v>
      </c>
      <c r="D223" s="30" t="s">
        <v>1419</v>
      </c>
      <c r="E223" s="30" t="s">
        <v>511</v>
      </c>
      <c r="F223" s="30" t="s">
        <v>1418</v>
      </c>
      <c r="G223" s="30" t="s">
        <v>2328</v>
      </c>
      <c r="H223" s="41" t="s">
        <v>512</v>
      </c>
      <c r="I223" s="41">
        <v>1.0900000000000001</v>
      </c>
      <c r="J223" s="41" t="s">
        <v>1342</v>
      </c>
      <c r="K223" s="41">
        <v>2019</v>
      </c>
      <c r="L223" s="41">
        <v>1.2</v>
      </c>
      <c r="M223" s="42">
        <v>1.2</v>
      </c>
      <c r="N223" s="42">
        <v>1.2</v>
      </c>
      <c r="O223" s="42">
        <v>1.2</v>
      </c>
      <c r="P223" s="42">
        <v>1.2</v>
      </c>
      <c r="Q223" s="42" t="s">
        <v>130</v>
      </c>
      <c r="R223" s="34" t="s">
        <v>100</v>
      </c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 t="s">
        <v>511</v>
      </c>
      <c r="AI223" s="52" t="s">
        <v>1463</v>
      </c>
      <c r="AJ223" s="40">
        <v>4102</v>
      </c>
      <c r="AK223" s="17" t="s">
        <v>1712</v>
      </c>
      <c r="AL223" s="17" t="s">
        <v>520</v>
      </c>
      <c r="AM223" s="42" t="s">
        <v>3010</v>
      </c>
      <c r="AN223" s="42">
        <v>2201037</v>
      </c>
      <c r="AO223" s="42" t="s">
        <v>2928</v>
      </c>
      <c r="AP223" s="41">
        <v>1</v>
      </c>
      <c r="AQ223" s="41">
        <v>1</v>
      </c>
      <c r="AR223" s="42" t="s">
        <v>130</v>
      </c>
      <c r="AS223" s="42" t="s">
        <v>1414</v>
      </c>
      <c r="AT223" s="42">
        <v>1</v>
      </c>
      <c r="AU223" s="42">
        <v>1</v>
      </c>
      <c r="AV223" s="42">
        <v>1</v>
      </c>
      <c r="AW223" s="42">
        <v>1</v>
      </c>
      <c r="AX223" s="43">
        <v>0</v>
      </c>
      <c r="AY223" s="43">
        <v>0</v>
      </c>
      <c r="AZ223" s="43">
        <v>0</v>
      </c>
      <c r="BA223" s="43">
        <v>0</v>
      </c>
      <c r="BB223" s="43">
        <v>0</v>
      </c>
      <c r="BC223" s="43">
        <v>10034966</v>
      </c>
      <c r="BD223" s="43">
        <v>0</v>
      </c>
      <c r="BE223" s="43">
        <v>0</v>
      </c>
      <c r="BF223" s="43">
        <v>0</v>
      </c>
      <c r="BG223" s="43">
        <v>0</v>
      </c>
      <c r="BH223" s="43">
        <v>0</v>
      </c>
      <c r="BI223" s="43">
        <v>0</v>
      </c>
      <c r="BJ223" s="43">
        <v>44100034</v>
      </c>
      <c r="BK223" s="43">
        <v>0</v>
      </c>
      <c r="BL223" s="43">
        <v>0</v>
      </c>
      <c r="BM223" s="43">
        <v>0</v>
      </c>
      <c r="BN223" s="44">
        <f t="shared" si="6"/>
        <v>54135000</v>
      </c>
      <c r="BO223" s="43">
        <v>0</v>
      </c>
      <c r="BP223" s="43">
        <v>0</v>
      </c>
      <c r="BQ223" s="43">
        <v>0</v>
      </c>
      <c r="BR223" s="43">
        <v>44100034</v>
      </c>
      <c r="BS223" s="43">
        <v>0</v>
      </c>
      <c r="BT223" s="43">
        <v>0</v>
      </c>
      <c r="BU223" s="43">
        <v>0</v>
      </c>
      <c r="BV223" s="43">
        <v>0</v>
      </c>
      <c r="BW223" s="43">
        <v>0</v>
      </c>
      <c r="BX223" s="43">
        <v>0</v>
      </c>
      <c r="BY223" s="43">
        <v>0</v>
      </c>
      <c r="BZ223" s="43"/>
      <c r="CA223" s="43">
        <v>0</v>
      </c>
      <c r="CB223" s="43">
        <v>0</v>
      </c>
      <c r="CC223" s="43">
        <v>0</v>
      </c>
      <c r="CD223" s="44">
        <f t="shared" si="7"/>
        <v>44100034</v>
      </c>
      <c r="CE223" s="43">
        <v>0</v>
      </c>
      <c r="CF223" s="43">
        <v>0</v>
      </c>
      <c r="CG223" s="43">
        <v>0</v>
      </c>
      <c r="CH223" s="43">
        <v>44100034</v>
      </c>
      <c r="CI223" s="43">
        <v>0</v>
      </c>
      <c r="CJ223" s="43">
        <v>0</v>
      </c>
      <c r="CK223" s="43">
        <v>0</v>
      </c>
      <c r="CL223" s="43">
        <v>0</v>
      </c>
      <c r="CM223" s="43">
        <v>0</v>
      </c>
      <c r="CN223" s="43">
        <v>0</v>
      </c>
      <c r="CO223" s="43">
        <v>0</v>
      </c>
      <c r="CP223" s="43">
        <v>0</v>
      </c>
      <c r="CQ223" s="43">
        <v>0</v>
      </c>
      <c r="CR223" s="43">
        <v>0</v>
      </c>
      <c r="CS223" s="43">
        <v>0</v>
      </c>
      <c r="CT223" s="44">
        <f t="shared" si="8"/>
        <v>44100034</v>
      </c>
      <c r="CU223" s="43">
        <v>0</v>
      </c>
      <c r="CV223" s="43">
        <v>0</v>
      </c>
      <c r="CW223" s="43">
        <v>0</v>
      </c>
      <c r="CX223" s="43">
        <v>44100034</v>
      </c>
      <c r="CY223" s="43">
        <v>0</v>
      </c>
      <c r="CZ223" s="43">
        <v>0</v>
      </c>
      <c r="DA223" s="43">
        <v>0</v>
      </c>
      <c r="DB223" s="43">
        <v>0</v>
      </c>
      <c r="DC223" s="43">
        <v>0</v>
      </c>
      <c r="DD223" s="43">
        <v>0</v>
      </c>
      <c r="DE223" s="43">
        <v>0</v>
      </c>
      <c r="DF223" s="43">
        <v>0</v>
      </c>
      <c r="DG223" s="43">
        <v>0</v>
      </c>
      <c r="DH223" s="43">
        <v>0</v>
      </c>
      <c r="DI223" s="43">
        <v>0</v>
      </c>
      <c r="DJ223" s="44">
        <f t="shared" si="9"/>
        <v>44100034</v>
      </c>
      <c r="DK223" s="45">
        <f t="shared" si="5"/>
        <v>186435102</v>
      </c>
    </row>
    <row r="224" spans="1:115" s="2" customFormat="1" ht="90" x14ac:dyDescent="0.25">
      <c r="A224" s="1"/>
      <c r="B224" s="40" t="s">
        <v>1414</v>
      </c>
      <c r="C224" s="41" t="s">
        <v>1445</v>
      </c>
      <c r="D224" s="30" t="s">
        <v>1419</v>
      </c>
      <c r="E224" s="30" t="s">
        <v>511</v>
      </c>
      <c r="F224" s="30" t="s">
        <v>1418</v>
      </c>
      <c r="G224" s="30" t="s">
        <v>2328</v>
      </c>
      <c r="H224" s="41" t="s">
        <v>512</v>
      </c>
      <c r="I224" s="41">
        <v>1.0900000000000001</v>
      </c>
      <c r="J224" s="41" t="s">
        <v>1342</v>
      </c>
      <c r="K224" s="41">
        <v>2019</v>
      </c>
      <c r="L224" s="41">
        <v>1.2</v>
      </c>
      <c r="M224" s="42">
        <v>1.2</v>
      </c>
      <c r="N224" s="42">
        <v>1.2</v>
      </c>
      <c r="O224" s="42">
        <v>1.2</v>
      </c>
      <c r="P224" s="42">
        <v>1.2</v>
      </c>
      <c r="Q224" s="42" t="s">
        <v>130</v>
      </c>
      <c r="R224" s="34" t="s">
        <v>100</v>
      </c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 t="s">
        <v>511</v>
      </c>
      <c r="AI224" s="52" t="s">
        <v>1463</v>
      </c>
      <c r="AJ224" s="40">
        <v>4102</v>
      </c>
      <c r="AK224" s="17" t="s">
        <v>1713</v>
      </c>
      <c r="AL224" s="17" t="s">
        <v>521</v>
      </c>
      <c r="AM224" s="42" t="s">
        <v>3010</v>
      </c>
      <c r="AN224" s="42">
        <v>2201037</v>
      </c>
      <c r="AO224" s="42" t="s">
        <v>2928</v>
      </c>
      <c r="AP224" s="41">
        <v>5</v>
      </c>
      <c r="AQ224" s="41">
        <v>16</v>
      </c>
      <c r="AR224" s="42" t="s">
        <v>132</v>
      </c>
      <c r="AS224" s="42" t="s">
        <v>1414</v>
      </c>
      <c r="AT224" s="42">
        <v>4</v>
      </c>
      <c r="AU224" s="42">
        <v>4</v>
      </c>
      <c r="AV224" s="42">
        <v>4</v>
      </c>
      <c r="AW224" s="42">
        <v>4</v>
      </c>
      <c r="AX224" s="43">
        <v>0</v>
      </c>
      <c r="AY224" s="43">
        <v>0</v>
      </c>
      <c r="AZ224" s="43">
        <v>0</v>
      </c>
      <c r="BA224" s="43">
        <v>0</v>
      </c>
      <c r="BB224" s="43">
        <v>0</v>
      </c>
      <c r="BC224" s="43">
        <v>926846</v>
      </c>
      <c r="BD224" s="43">
        <v>0</v>
      </c>
      <c r="BE224" s="43">
        <v>0</v>
      </c>
      <c r="BF224" s="43">
        <v>0</v>
      </c>
      <c r="BG224" s="43">
        <v>0</v>
      </c>
      <c r="BH224" s="43">
        <v>0</v>
      </c>
      <c r="BI224" s="43">
        <v>0</v>
      </c>
      <c r="BJ224" s="43">
        <v>4073154</v>
      </c>
      <c r="BK224" s="43">
        <v>0</v>
      </c>
      <c r="BL224" s="43">
        <v>0</v>
      </c>
      <c r="BM224" s="43">
        <v>0</v>
      </c>
      <c r="BN224" s="44">
        <f t="shared" si="6"/>
        <v>5000000</v>
      </c>
      <c r="BO224" s="43">
        <v>0</v>
      </c>
      <c r="BP224" s="43">
        <v>0</v>
      </c>
      <c r="BQ224" s="43">
        <v>0</v>
      </c>
      <c r="BR224" s="43">
        <v>4073154</v>
      </c>
      <c r="BS224" s="43">
        <v>0</v>
      </c>
      <c r="BT224" s="43">
        <v>0</v>
      </c>
      <c r="BU224" s="43">
        <v>0</v>
      </c>
      <c r="BV224" s="43">
        <v>0</v>
      </c>
      <c r="BW224" s="43">
        <v>0</v>
      </c>
      <c r="BX224" s="43">
        <v>0</v>
      </c>
      <c r="BY224" s="43">
        <v>0</v>
      </c>
      <c r="BZ224" s="43"/>
      <c r="CA224" s="43">
        <v>0</v>
      </c>
      <c r="CB224" s="43">
        <v>0</v>
      </c>
      <c r="CC224" s="43">
        <v>0</v>
      </c>
      <c r="CD224" s="44">
        <f t="shared" si="7"/>
        <v>4073154</v>
      </c>
      <c r="CE224" s="43">
        <v>0</v>
      </c>
      <c r="CF224" s="43">
        <v>0</v>
      </c>
      <c r="CG224" s="43">
        <v>0</v>
      </c>
      <c r="CH224" s="43">
        <v>4073154</v>
      </c>
      <c r="CI224" s="43">
        <v>0</v>
      </c>
      <c r="CJ224" s="43">
        <v>0</v>
      </c>
      <c r="CK224" s="43">
        <v>0</v>
      </c>
      <c r="CL224" s="43">
        <v>0</v>
      </c>
      <c r="CM224" s="43">
        <v>0</v>
      </c>
      <c r="CN224" s="43">
        <v>0</v>
      </c>
      <c r="CO224" s="43">
        <v>0</v>
      </c>
      <c r="CP224" s="43">
        <v>0</v>
      </c>
      <c r="CQ224" s="43">
        <v>0</v>
      </c>
      <c r="CR224" s="43">
        <v>0</v>
      </c>
      <c r="CS224" s="43">
        <v>0</v>
      </c>
      <c r="CT224" s="44">
        <f t="shared" si="8"/>
        <v>4073154</v>
      </c>
      <c r="CU224" s="43">
        <v>0</v>
      </c>
      <c r="CV224" s="43">
        <v>0</v>
      </c>
      <c r="CW224" s="43">
        <v>0</v>
      </c>
      <c r="CX224" s="43">
        <v>4073154</v>
      </c>
      <c r="CY224" s="43">
        <v>0</v>
      </c>
      <c r="CZ224" s="43">
        <v>0</v>
      </c>
      <c r="DA224" s="43">
        <v>0</v>
      </c>
      <c r="DB224" s="43">
        <v>0</v>
      </c>
      <c r="DC224" s="43">
        <v>0</v>
      </c>
      <c r="DD224" s="43">
        <v>0</v>
      </c>
      <c r="DE224" s="43">
        <v>0</v>
      </c>
      <c r="DF224" s="43">
        <v>0</v>
      </c>
      <c r="DG224" s="43">
        <v>0</v>
      </c>
      <c r="DH224" s="43">
        <v>0</v>
      </c>
      <c r="DI224" s="43">
        <v>0</v>
      </c>
      <c r="DJ224" s="44">
        <f t="shared" si="9"/>
        <v>4073154</v>
      </c>
      <c r="DK224" s="45">
        <f t="shared" si="5"/>
        <v>17219462</v>
      </c>
    </row>
    <row r="225" spans="1:115" s="2" customFormat="1" ht="90" x14ac:dyDescent="0.25">
      <c r="A225" s="1"/>
      <c r="B225" s="40" t="s">
        <v>1414</v>
      </c>
      <c r="C225" s="41" t="s">
        <v>1445</v>
      </c>
      <c r="D225" s="30" t="s">
        <v>1419</v>
      </c>
      <c r="E225" s="30" t="s">
        <v>511</v>
      </c>
      <c r="F225" s="30" t="s">
        <v>1418</v>
      </c>
      <c r="G225" s="30" t="s">
        <v>2328</v>
      </c>
      <c r="H225" s="41" t="s">
        <v>512</v>
      </c>
      <c r="I225" s="41">
        <v>1.0900000000000001</v>
      </c>
      <c r="J225" s="41" t="s">
        <v>1342</v>
      </c>
      <c r="K225" s="41">
        <v>2019</v>
      </c>
      <c r="L225" s="41">
        <v>1.2</v>
      </c>
      <c r="M225" s="42">
        <v>1.2</v>
      </c>
      <c r="N225" s="42">
        <v>1.2</v>
      </c>
      <c r="O225" s="42">
        <v>1.2</v>
      </c>
      <c r="P225" s="42">
        <v>1.2</v>
      </c>
      <c r="Q225" s="42" t="s">
        <v>130</v>
      </c>
      <c r="R225" s="34" t="s">
        <v>100</v>
      </c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 t="s">
        <v>511</v>
      </c>
      <c r="AI225" s="52" t="s">
        <v>1463</v>
      </c>
      <c r="AJ225" s="40">
        <v>4102</v>
      </c>
      <c r="AK225" s="17" t="s">
        <v>1714</v>
      </c>
      <c r="AL225" s="17" t="s">
        <v>522</v>
      </c>
      <c r="AM225" s="42" t="s">
        <v>2480</v>
      </c>
      <c r="AN225" s="42">
        <v>1702023</v>
      </c>
      <c r="AO225" s="42" t="s">
        <v>2482</v>
      </c>
      <c r="AP225" s="41">
        <v>1</v>
      </c>
      <c r="AQ225" s="41">
        <v>4</v>
      </c>
      <c r="AR225" s="42" t="s">
        <v>132</v>
      </c>
      <c r="AS225" s="42" t="s">
        <v>1414</v>
      </c>
      <c r="AT225" s="42">
        <v>1</v>
      </c>
      <c r="AU225" s="42">
        <v>1</v>
      </c>
      <c r="AV225" s="42">
        <v>1</v>
      </c>
      <c r="AW225" s="42">
        <v>1</v>
      </c>
      <c r="AX225" s="43">
        <v>0</v>
      </c>
      <c r="AY225" s="43">
        <v>0</v>
      </c>
      <c r="AZ225" s="43">
        <v>0</v>
      </c>
      <c r="BA225" s="43">
        <v>0</v>
      </c>
      <c r="BB225" s="43">
        <v>0</v>
      </c>
      <c r="BC225" s="43">
        <v>2965908</v>
      </c>
      <c r="BD225" s="43">
        <v>0</v>
      </c>
      <c r="BE225" s="43">
        <v>0</v>
      </c>
      <c r="BF225" s="43">
        <v>0</v>
      </c>
      <c r="BG225" s="43">
        <v>0</v>
      </c>
      <c r="BH225" s="43">
        <v>0</v>
      </c>
      <c r="BI225" s="43">
        <v>0</v>
      </c>
      <c r="BJ225" s="43">
        <v>13034092</v>
      </c>
      <c r="BK225" s="43">
        <v>0</v>
      </c>
      <c r="BL225" s="43">
        <v>0</v>
      </c>
      <c r="BM225" s="43">
        <v>0</v>
      </c>
      <c r="BN225" s="44">
        <f t="shared" si="6"/>
        <v>16000000</v>
      </c>
      <c r="BO225" s="43">
        <v>0</v>
      </c>
      <c r="BP225" s="43">
        <v>0</v>
      </c>
      <c r="BQ225" s="43">
        <v>0</v>
      </c>
      <c r="BR225" s="43">
        <v>13034092</v>
      </c>
      <c r="BS225" s="43">
        <v>0</v>
      </c>
      <c r="BT225" s="43">
        <v>0</v>
      </c>
      <c r="BU225" s="43">
        <v>0</v>
      </c>
      <c r="BV225" s="43">
        <v>0</v>
      </c>
      <c r="BW225" s="43">
        <v>0</v>
      </c>
      <c r="BX225" s="43">
        <v>0</v>
      </c>
      <c r="BY225" s="43">
        <v>0</v>
      </c>
      <c r="BZ225" s="43"/>
      <c r="CA225" s="43">
        <v>0</v>
      </c>
      <c r="CB225" s="43">
        <v>0</v>
      </c>
      <c r="CC225" s="43">
        <v>0</v>
      </c>
      <c r="CD225" s="44">
        <f t="shared" si="7"/>
        <v>13034092</v>
      </c>
      <c r="CE225" s="43">
        <v>0</v>
      </c>
      <c r="CF225" s="43">
        <v>0</v>
      </c>
      <c r="CG225" s="43">
        <v>0</v>
      </c>
      <c r="CH225" s="43">
        <v>13034092</v>
      </c>
      <c r="CI225" s="43">
        <v>0</v>
      </c>
      <c r="CJ225" s="43">
        <v>0</v>
      </c>
      <c r="CK225" s="43">
        <v>0</v>
      </c>
      <c r="CL225" s="43">
        <v>0</v>
      </c>
      <c r="CM225" s="43">
        <v>0</v>
      </c>
      <c r="CN225" s="43">
        <v>0</v>
      </c>
      <c r="CO225" s="43">
        <v>0</v>
      </c>
      <c r="CP225" s="43">
        <v>0</v>
      </c>
      <c r="CQ225" s="43">
        <v>0</v>
      </c>
      <c r="CR225" s="43">
        <v>0</v>
      </c>
      <c r="CS225" s="43">
        <v>0</v>
      </c>
      <c r="CT225" s="44">
        <f t="shared" si="8"/>
        <v>13034092</v>
      </c>
      <c r="CU225" s="43">
        <v>0</v>
      </c>
      <c r="CV225" s="43">
        <v>0</v>
      </c>
      <c r="CW225" s="43">
        <v>0</v>
      </c>
      <c r="CX225" s="43">
        <v>13034092</v>
      </c>
      <c r="CY225" s="43">
        <v>0</v>
      </c>
      <c r="CZ225" s="43">
        <v>0</v>
      </c>
      <c r="DA225" s="43">
        <v>0</v>
      </c>
      <c r="DB225" s="43">
        <v>0</v>
      </c>
      <c r="DC225" s="43">
        <v>0</v>
      </c>
      <c r="DD225" s="43">
        <v>0</v>
      </c>
      <c r="DE225" s="43">
        <v>0</v>
      </c>
      <c r="DF225" s="43">
        <v>0</v>
      </c>
      <c r="DG225" s="43">
        <v>0</v>
      </c>
      <c r="DH225" s="43">
        <v>0</v>
      </c>
      <c r="DI225" s="43">
        <v>0</v>
      </c>
      <c r="DJ225" s="44">
        <f t="shared" si="9"/>
        <v>13034092</v>
      </c>
      <c r="DK225" s="45">
        <f t="shared" si="5"/>
        <v>55102276</v>
      </c>
    </row>
    <row r="226" spans="1:115" s="2" customFormat="1" ht="90" x14ac:dyDescent="0.25">
      <c r="A226" s="1"/>
      <c r="B226" s="40" t="s">
        <v>1414</v>
      </c>
      <c r="C226" s="41" t="s">
        <v>1445</v>
      </c>
      <c r="D226" s="30" t="s">
        <v>1419</v>
      </c>
      <c r="E226" s="30" t="s">
        <v>511</v>
      </c>
      <c r="F226" s="30" t="s">
        <v>1418</v>
      </c>
      <c r="G226" s="30" t="s">
        <v>2329</v>
      </c>
      <c r="H226" s="41" t="s">
        <v>523</v>
      </c>
      <c r="I226" s="41">
        <v>4.5</v>
      </c>
      <c r="J226" s="41" t="s">
        <v>1343</v>
      </c>
      <c r="K226" s="41">
        <v>2019</v>
      </c>
      <c r="L226" s="41">
        <v>2</v>
      </c>
      <c r="M226" s="42">
        <v>4</v>
      </c>
      <c r="N226" s="42">
        <v>3.5</v>
      </c>
      <c r="O226" s="42">
        <v>3</v>
      </c>
      <c r="P226" s="42">
        <v>2</v>
      </c>
      <c r="Q226" s="42" t="s">
        <v>131</v>
      </c>
      <c r="R226" s="34" t="s">
        <v>100</v>
      </c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 t="s">
        <v>511</v>
      </c>
      <c r="AI226" s="52" t="s">
        <v>1463</v>
      </c>
      <c r="AJ226" s="40">
        <v>4102</v>
      </c>
      <c r="AK226" s="17" t="s">
        <v>1715</v>
      </c>
      <c r="AL226" s="17" t="s">
        <v>524</v>
      </c>
      <c r="AM226" s="42" t="s">
        <v>3015</v>
      </c>
      <c r="AN226" s="42">
        <v>3604006</v>
      </c>
      <c r="AO226" s="42" t="s">
        <v>2639</v>
      </c>
      <c r="AP226" s="41">
        <v>3</v>
      </c>
      <c r="AQ226" s="41">
        <v>12</v>
      </c>
      <c r="AR226" s="42" t="s">
        <v>132</v>
      </c>
      <c r="AS226" s="42" t="s">
        <v>1414</v>
      </c>
      <c r="AT226" s="42">
        <v>3</v>
      </c>
      <c r="AU226" s="42">
        <v>3</v>
      </c>
      <c r="AV226" s="42">
        <v>3</v>
      </c>
      <c r="AW226" s="42">
        <v>3</v>
      </c>
      <c r="AX226" s="43">
        <v>0</v>
      </c>
      <c r="AY226" s="43">
        <v>0</v>
      </c>
      <c r="AZ226" s="43">
        <v>0</v>
      </c>
      <c r="BA226" s="43">
        <v>0</v>
      </c>
      <c r="BB226" s="43">
        <v>0</v>
      </c>
      <c r="BC226" s="43">
        <v>23005000</v>
      </c>
      <c r="BD226" s="43">
        <v>0</v>
      </c>
      <c r="BE226" s="43">
        <v>0</v>
      </c>
      <c r="BF226" s="43">
        <v>0</v>
      </c>
      <c r="BG226" s="43">
        <v>0</v>
      </c>
      <c r="BH226" s="43">
        <v>0</v>
      </c>
      <c r="BI226" s="43">
        <v>0</v>
      </c>
      <c r="BJ226" s="43">
        <v>0</v>
      </c>
      <c r="BK226" s="43">
        <v>0</v>
      </c>
      <c r="BL226" s="43">
        <v>0</v>
      </c>
      <c r="BM226" s="43">
        <v>0</v>
      </c>
      <c r="BN226" s="44">
        <f t="shared" si="6"/>
        <v>23005000</v>
      </c>
      <c r="BO226" s="43">
        <v>0</v>
      </c>
      <c r="BP226" s="43">
        <v>0</v>
      </c>
      <c r="BQ226" s="43">
        <v>0</v>
      </c>
      <c r="BR226" s="43">
        <v>0</v>
      </c>
      <c r="BS226" s="43">
        <v>23005000</v>
      </c>
      <c r="BT226" s="43">
        <v>0</v>
      </c>
      <c r="BU226" s="43">
        <v>0</v>
      </c>
      <c r="BV226" s="43">
        <v>0</v>
      </c>
      <c r="BW226" s="43">
        <v>0</v>
      </c>
      <c r="BX226" s="43">
        <v>0</v>
      </c>
      <c r="BY226" s="43">
        <v>0</v>
      </c>
      <c r="BZ226" s="43">
        <v>0</v>
      </c>
      <c r="CA226" s="43">
        <v>0</v>
      </c>
      <c r="CB226" s="43">
        <v>0</v>
      </c>
      <c r="CC226" s="43">
        <v>0</v>
      </c>
      <c r="CD226" s="44">
        <f t="shared" si="7"/>
        <v>23005000</v>
      </c>
      <c r="CE226" s="43">
        <v>0</v>
      </c>
      <c r="CF226" s="43">
        <v>0</v>
      </c>
      <c r="CG226" s="43">
        <v>0</v>
      </c>
      <c r="CH226" s="43">
        <v>0</v>
      </c>
      <c r="CI226" s="43">
        <v>23005000</v>
      </c>
      <c r="CJ226" s="43">
        <v>0</v>
      </c>
      <c r="CK226" s="43">
        <v>0</v>
      </c>
      <c r="CL226" s="43">
        <v>0</v>
      </c>
      <c r="CM226" s="43">
        <v>0</v>
      </c>
      <c r="CN226" s="43">
        <v>0</v>
      </c>
      <c r="CO226" s="43">
        <v>0</v>
      </c>
      <c r="CP226" s="43">
        <v>0</v>
      </c>
      <c r="CQ226" s="43">
        <v>0</v>
      </c>
      <c r="CR226" s="43">
        <v>0</v>
      </c>
      <c r="CS226" s="43">
        <v>0</v>
      </c>
      <c r="CT226" s="44">
        <f t="shared" si="8"/>
        <v>23005000</v>
      </c>
      <c r="CU226" s="43">
        <v>0</v>
      </c>
      <c r="CV226" s="43">
        <v>0</v>
      </c>
      <c r="CW226" s="43">
        <v>0</v>
      </c>
      <c r="CX226" s="43">
        <v>0</v>
      </c>
      <c r="CY226" s="43">
        <v>25005000</v>
      </c>
      <c r="CZ226" s="43">
        <v>0</v>
      </c>
      <c r="DA226" s="43">
        <v>0</v>
      </c>
      <c r="DB226" s="43">
        <v>0</v>
      </c>
      <c r="DC226" s="43">
        <v>0</v>
      </c>
      <c r="DD226" s="43">
        <v>0</v>
      </c>
      <c r="DE226" s="43">
        <v>0</v>
      </c>
      <c r="DF226" s="43">
        <v>0</v>
      </c>
      <c r="DG226" s="43">
        <v>0</v>
      </c>
      <c r="DH226" s="43">
        <v>0</v>
      </c>
      <c r="DI226" s="43">
        <v>0</v>
      </c>
      <c r="DJ226" s="44">
        <f t="shared" si="9"/>
        <v>25005000</v>
      </c>
      <c r="DK226" s="45">
        <f t="shared" si="5"/>
        <v>94020000</v>
      </c>
    </row>
    <row r="227" spans="1:115" s="2" customFormat="1" ht="90" x14ac:dyDescent="0.25">
      <c r="A227" s="1"/>
      <c r="B227" s="40" t="s">
        <v>1414</v>
      </c>
      <c r="C227" s="41" t="s">
        <v>1445</v>
      </c>
      <c r="D227" s="30" t="s">
        <v>1419</v>
      </c>
      <c r="E227" s="30" t="s">
        <v>511</v>
      </c>
      <c r="F227" s="30" t="s">
        <v>1418</v>
      </c>
      <c r="G227" s="30" t="s">
        <v>2329</v>
      </c>
      <c r="H227" s="41" t="s">
        <v>523</v>
      </c>
      <c r="I227" s="41">
        <v>4.5</v>
      </c>
      <c r="J227" s="41" t="s">
        <v>1343</v>
      </c>
      <c r="K227" s="41">
        <v>2019</v>
      </c>
      <c r="L227" s="41">
        <v>2</v>
      </c>
      <c r="M227" s="42">
        <v>4</v>
      </c>
      <c r="N227" s="42">
        <v>3.5</v>
      </c>
      <c r="O227" s="42">
        <v>3</v>
      </c>
      <c r="P227" s="42">
        <v>2</v>
      </c>
      <c r="Q227" s="42" t="s">
        <v>131</v>
      </c>
      <c r="R227" s="34" t="s">
        <v>100</v>
      </c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 t="s">
        <v>511</v>
      </c>
      <c r="AI227" s="52" t="s">
        <v>1463</v>
      </c>
      <c r="AJ227" s="40">
        <v>4102</v>
      </c>
      <c r="AK227" s="17" t="s">
        <v>1716</v>
      </c>
      <c r="AL227" s="17" t="s">
        <v>525</v>
      </c>
      <c r="AM227" s="42" t="s">
        <v>3015</v>
      </c>
      <c r="AN227" s="42">
        <v>3604020</v>
      </c>
      <c r="AO227" s="42" t="s">
        <v>2639</v>
      </c>
      <c r="AP227" s="41" t="s">
        <v>1298</v>
      </c>
      <c r="AQ227" s="41">
        <v>800</v>
      </c>
      <c r="AR227" s="42" t="s">
        <v>132</v>
      </c>
      <c r="AS227" s="42" t="s">
        <v>1414</v>
      </c>
      <c r="AT227" s="42">
        <v>200</v>
      </c>
      <c r="AU227" s="42">
        <v>200</v>
      </c>
      <c r="AV227" s="42">
        <v>200</v>
      </c>
      <c r="AW227" s="42">
        <v>200</v>
      </c>
      <c r="AX227" s="43">
        <v>0</v>
      </c>
      <c r="AY227" s="43">
        <v>0</v>
      </c>
      <c r="AZ227" s="43">
        <v>0</v>
      </c>
      <c r="BA227" s="43">
        <v>0</v>
      </c>
      <c r="BB227" s="43">
        <v>0</v>
      </c>
      <c r="BC227" s="43">
        <v>33900000</v>
      </c>
      <c r="BD227" s="43">
        <v>0</v>
      </c>
      <c r="BE227" s="43">
        <v>0</v>
      </c>
      <c r="BF227" s="43">
        <v>0</v>
      </c>
      <c r="BG227" s="43">
        <v>0</v>
      </c>
      <c r="BH227" s="43">
        <v>0</v>
      </c>
      <c r="BI227" s="43">
        <v>0</v>
      </c>
      <c r="BJ227" s="43">
        <v>0</v>
      </c>
      <c r="BK227" s="43">
        <v>0</v>
      </c>
      <c r="BL227" s="43">
        <v>0</v>
      </c>
      <c r="BM227" s="43">
        <v>0</v>
      </c>
      <c r="BN227" s="44">
        <f t="shared" si="6"/>
        <v>33900000</v>
      </c>
      <c r="BO227" s="43">
        <v>0</v>
      </c>
      <c r="BP227" s="43">
        <v>0</v>
      </c>
      <c r="BQ227" s="43">
        <v>0</v>
      </c>
      <c r="BR227" s="43">
        <v>0</v>
      </c>
      <c r="BS227" s="43">
        <v>33900000</v>
      </c>
      <c r="BT227" s="43">
        <v>0</v>
      </c>
      <c r="BU227" s="43">
        <v>0</v>
      </c>
      <c r="BV227" s="43">
        <v>0</v>
      </c>
      <c r="BW227" s="43">
        <v>0</v>
      </c>
      <c r="BX227" s="43">
        <v>0</v>
      </c>
      <c r="BY227" s="43">
        <v>0</v>
      </c>
      <c r="BZ227" s="43">
        <v>0</v>
      </c>
      <c r="CA227" s="43">
        <v>0</v>
      </c>
      <c r="CB227" s="43">
        <v>0</v>
      </c>
      <c r="CC227" s="43">
        <v>0</v>
      </c>
      <c r="CD227" s="44">
        <f t="shared" si="7"/>
        <v>33900000</v>
      </c>
      <c r="CE227" s="43">
        <v>0</v>
      </c>
      <c r="CF227" s="43">
        <v>0</v>
      </c>
      <c r="CG227" s="43">
        <v>0</v>
      </c>
      <c r="CH227" s="43">
        <v>0</v>
      </c>
      <c r="CI227" s="43">
        <v>33920000</v>
      </c>
      <c r="CJ227" s="43">
        <v>0</v>
      </c>
      <c r="CK227" s="43">
        <v>0</v>
      </c>
      <c r="CL227" s="43">
        <v>0</v>
      </c>
      <c r="CM227" s="43">
        <v>0</v>
      </c>
      <c r="CN227" s="43">
        <v>0</v>
      </c>
      <c r="CO227" s="43">
        <v>0</v>
      </c>
      <c r="CP227" s="43">
        <v>0</v>
      </c>
      <c r="CQ227" s="43">
        <v>0</v>
      </c>
      <c r="CR227" s="43">
        <v>0</v>
      </c>
      <c r="CS227" s="43">
        <v>0</v>
      </c>
      <c r="CT227" s="44">
        <f t="shared" si="8"/>
        <v>33920000</v>
      </c>
      <c r="CU227" s="43">
        <v>0</v>
      </c>
      <c r="CV227" s="43">
        <v>0</v>
      </c>
      <c r="CW227" s="43">
        <v>0</v>
      </c>
      <c r="CX227" s="43">
        <v>0</v>
      </c>
      <c r="CY227" s="43">
        <v>39920000</v>
      </c>
      <c r="CZ227" s="43">
        <v>0</v>
      </c>
      <c r="DA227" s="43">
        <v>0</v>
      </c>
      <c r="DB227" s="43">
        <v>0</v>
      </c>
      <c r="DC227" s="43">
        <v>0</v>
      </c>
      <c r="DD227" s="43">
        <v>0</v>
      </c>
      <c r="DE227" s="43">
        <v>0</v>
      </c>
      <c r="DF227" s="43">
        <v>0</v>
      </c>
      <c r="DG227" s="43">
        <v>0</v>
      </c>
      <c r="DH227" s="43">
        <v>0</v>
      </c>
      <c r="DI227" s="43">
        <v>0</v>
      </c>
      <c r="DJ227" s="44">
        <f t="shared" si="9"/>
        <v>39920000</v>
      </c>
      <c r="DK227" s="45">
        <f t="shared" si="5"/>
        <v>141640000</v>
      </c>
    </row>
    <row r="228" spans="1:115" s="2" customFormat="1" ht="90" x14ac:dyDescent="0.25">
      <c r="A228" s="1"/>
      <c r="B228" s="40" t="s">
        <v>1414</v>
      </c>
      <c r="C228" s="41" t="s">
        <v>1445</v>
      </c>
      <c r="D228" s="30" t="s">
        <v>1419</v>
      </c>
      <c r="E228" s="30" t="s">
        <v>511</v>
      </c>
      <c r="F228" s="30" t="s">
        <v>1418</v>
      </c>
      <c r="G228" s="30" t="s">
        <v>2329</v>
      </c>
      <c r="H228" s="41" t="s">
        <v>523</v>
      </c>
      <c r="I228" s="41">
        <v>4.5</v>
      </c>
      <c r="J228" s="41" t="s">
        <v>1343</v>
      </c>
      <c r="K228" s="41">
        <v>2019</v>
      </c>
      <c r="L228" s="41">
        <v>2</v>
      </c>
      <c r="M228" s="42">
        <v>4</v>
      </c>
      <c r="N228" s="42">
        <v>3.5</v>
      </c>
      <c r="O228" s="42">
        <v>3</v>
      </c>
      <c r="P228" s="42">
        <v>2</v>
      </c>
      <c r="Q228" s="42" t="s">
        <v>131</v>
      </c>
      <c r="R228" s="34" t="s">
        <v>100</v>
      </c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 t="s">
        <v>511</v>
      </c>
      <c r="AI228" s="52" t="s">
        <v>1463</v>
      </c>
      <c r="AJ228" s="40">
        <v>4102</v>
      </c>
      <c r="AK228" s="17" t="s">
        <v>1717</v>
      </c>
      <c r="AL228" s="17" t="s">
        <v>526</v>
      </c>
      <c r="AM228" s="42" t="s">
        <v>2573</v>
      </c>
      <c r="AN228" s="42">
        <v>4103052</v>
      </c>
      <c r="AO228" s="42" t="s">
        <v>2655</v>
      </c>
      <c r="AP228" s="41" t="s">
        <v>1298</v>
      </c>
      <c r="AQ228" s="41">
        <v>1</v>
      </c>
      <c r="AR228" s="42" t="s">
        <v>130</v>
      </c>
      <c r="AS228" s="42" t="s">
        <v>1414</v>
      </c>
      <c r="AT228" s="42">
        <v>1</v>
      </c>
      <c r="AU228" s="42"/>
      <c r="AV228" s="42"/>
      <c r="AW228" s="42"/>
      <c r="AX228" s="43">
        <v>0</v>
      </c>
      <c r="AY228" s="43">
        <v>0</v>
      </c>
      <c r="AZ228" s="43">
        <v>0</v>
      </c>
      <c r="BA228" s="43">
        <v>0</v>
      </c>
      <c r="BB228" s="43">
        <v>0</v>
      </c>
      <c r="BC228" s="43">
        <v>23075001</v>
      </c>
      <c r="BD228" s="43">
        <v>0</v>
      </c>
      <c r="BE228" s="43">
        <v>0</v>
      </c>
      <c r="BF228" s="43">
        <v>0</v>
      </c>
      <c r="BG228" s="43">
        <v>0</v>
      </c>
      <c r="BH228" s="43">
        <v>0</v>
      </c>
      <c r="BI228" s="43">
        <v>0</v>
      </c>
      <c r="BJ228" s="43">
        <v>0</v>
      </c>
      <c r="BK228" s="43">
        <v>0</v>
      </c>
      <c r="BL228" s="43">
        <v>0</v>
      </c>
      <c r="BM228" s="43">
        <v>0</v>
      </c>
      <c r="BN228" s="44">
        <f t="shared" si="6"/>
        <v>23075001</v>
      </c>
      <c r="BO228" s="43">
        <v>0</v>
      </c>
      <c r="BP228" s="43">
        <v>0</v>
      </c>
      <c r="BQ228" s="43">
        <v>0</v>
      </c>
      <c r="BR228" s="43">
        <v>0</v>
      </c>
      <c r="BS228" s="43">
        <v>23075001</v>
      </c>
      <c r="BT228" s="43">
        <v>0</v>
      </c>
      <c r="BU228" s="43">
        <v>0</v>
      </c>
      <c r="BV228" s="43">
        <v>0</v>
      </c>
      <c r="BW228" s="43">
        <v>0</v>
      </c>
      <c r="BX228" s="43">
        <v>0</v>
      </c>
      <c r="BY228" s="43">
        <v>0</v>
      </c>
      <c r="BZ228" s="43">
        <v>0</v>
      </c>
      <c r="CA228" s="43">
        <v>0</v>
      </c>
      <c r="CB228" s="43">
        <v>0</v>
      </c>
      <c r="CC228" s="43">
        <v>0</v>
      </c>
      <c r="CD228" s="44">
        <f t="shared" si="7"/>
        <v>23075001</v>
      </c>
      <c r="CE228" s="43">
        <v>0</v>
      </c>
      <c r="CF228" s="43">
        <v>0</v>
      </c>
      <c r="CG228" s="43">
        <v>0</v>
      </c>
      <c r="CH228" s="43">
        <v>0</v>
      </c>
      <c r="CI228" s="43">
        <v>23075001</v>
      </c>
      <c r="CJ228" s="43">
        <v>0</v>
      </c>
      <c r="CK228" s="43">
        <v>0</v>
      </c>
      <c r="CL228" s="43">
        <v>0</v>
      </c>
      <c r="CM228" s="43">
        <v>0</v>
      </c>
      <c r="CN228" s="43">
        <v>0</v>
      </c>
      <c r="CO228" s="43">
        <v>0</v>
      </c>
      <c r="CP228" s="43">
        <v>0</v>
      </c>
      <c r="CQ228" s="43">
        <v>0</v>
      </c>
      <c r="CR228" s="43">
        <v>0</v>
      </c>
      <c r="CS228" s="43">
        <v>0</v>
      </c>
      <c r="CT228" s="44">
        <f t="shared" si="8"/>
        <v>23075001</v>
      </c>
      <c r="CU228" s="43">
        <v>0</v>
      </c>
      <c r="CV228" s="43">
        <v>0</v>
      </c>
      <c r="CW228" s="43">
        <v>0</v>
      </c>
      <c r="CX228" s="43">
        <v>0</v>
      </c>
      <c r="CY228" s="43">
        <v>25075000</v>
      </c>
      <c r="CZ228" s="43">
        <v>0</v>
      </c>
      <c r="DA228" s="43">
        <v>0</v>
      </c>
      <c r="DB228" s="43">
        <v>0</v>
      </c>
      <c r="DC228" s="43">
        <v>0</v>
      </c>
      <c r="DD228" s="43">
        <v>0</v>
      </c>
      <c r="DE228" s="43">
        <v>0</v>
      </c>
      <c r="DF228" s="43">
        <v>0</v>
      </c>
      <c r="DG228" s="43">
        <v>0</v>
      </c>
      <c r="DH228" s="43">
        <v>0</v>
      </c>
      <c r="DI228" s="43">
        <v>0</v>
      </c>
      <c r="DJ228" s="44">
        <f t="shared" si="9"/>
        <v>25075000</v>
      </c>
      <c r="DK228" s="45">
        <f t="shared" si="5"/>
        <v>94300003</v>
      </c>
    </row>
    <row r="229" spans="1:115" s="2" customFormat="1" ht="90" x14ac:dyDescent="0.25">
      <c r="A229" s="1"/>
      <c r="B229" s="40" t="s">
        <v>1414</v>
      </c>
      <c r="C229" s="41" t="s">
        <v>1445</v>
      </c>
      <c r="D229" s="30" t="s">
        <v>1419</v>
      </c>
      <c r="E229" s="30" t="s">
        <v>511</v>
      </c>
      <c r="F229" s="30" t="s">
        <v>1418</v>
      </c>
      <c r="G229" s="30" t="s">
        <v>2330</v>
      </c>
      <c r="H229" s="41" t="s">
        <v>527</v>
      </c>
      <c r="I229" s="41">
        <v>100</v>
      </c>
      <c r="J229" s="41" t="s">
        <v>1344</v>
      </c>
      <c r="K229" s="41">
        <v>2019</v>
      </c>
      <c r="L229" s="41">
        <v>100</v>
      </c>
      <c r="M229" s="42">
        <v>100</v>
      </c>
      <c r="N229" s="42">
        <v>100</v>
      </c>
      <c r="O229" s="42">
        <v>100</v>
      </c>
      <c r="P229" s="42">
        <v>100</v>
      </c>
      <c r="Q229" s="42" t="s">
        <v>130</v>
      </c>
      <c r="R229" s="34" t="s">
        <v>100</v>
      </c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 t="s">
        <v>511</v>
      </c>
      <c r="AI229" s="52" t="s">
        <v>1463</v>
      </c>
      <c r="AJ229" s="40">
        <v>4102</v>
      </c>
      <c r="AK229" s="17" t="s">
        <v>1718</v>
      </c>
      <c r="AL229" s="17" t="s">
        <v>528</v>
      </c>
      <c r="AM229" s="42" t="s">
        <v>2573</v>
      </c>
      <c r="AN229" s="42">
        <v>4103052</v>
      </c>
      <c r="AO229" s="42" t="s">
        <v>2655</v>
      </c>
      <c r="AP229" s="41">
        <v>656</v>
      </c>
      <c r="AQ229" s="41">
        <v>4000</v>
      </c>
      <c r="AR229" s="42" t="s">
        <v>132</v>
      </c>
      <c r="AS229" s="42" t="s">
        <v>1414</v>
      </c>
      <c r="AT229" s="42">
        <v>800</v>
      </c>
      <c r="AU229" s="42">
        <v>1200</v>
      </c>
      <c r="AV229" s="42">
        <v>1000</v>
      </c>
      <c r="AW229" s="42">
        <v>1000</v>
      </c>
      <c r="AX229" s="43">
        <v>0</v>
      </c>
      <c r="AY229" s="43">
        <v>0</v>
      </c>
      <c r="AZ229" s="43">
        <v>0</v>
      </c>
      <c r="BA229" s="43">
        <v>0</v>
      </c>
      <c r="BB229" s="43">
        <v>0</v>
      </c>
      <c r="BC229" s="43"/>
      <c r="BD229" s="43">
        <v>0</v>
      </c>
      <c r="BE229" s="43">
        <v>0</v>
      </c>
      <c r="BF229" s="43">
        <v>0</v>
      </c>
      <c r="BG229" s="43">
        <v>0</v>
      </c>
      <c r="BH229" s="43">
        <v>0</v>
      </c>
      <c r="BI229" s="43">
        <v>0</v>
      </c>
      <c r="BJ229" s="43">
        <v>20900000</v>
      </c>
      <c r="BK229" s="43">
        <v>0</v>
      </c>
      <c r="BL229" s="43">
        <v>0</v>
      </c>
      <c r="BM229" s="43">
        <v>0</v>
      </c>
      <c r="BN229" s="44">
        <f t="shared" si="6"/>
        <v>20900000</v>
      </c>
      <c r="BO229" s="43">
        <v>0</v>
      </c>
      <c r="BP229" s="43">
        <v>0</v>
      </c>
      <c r="BQ229" s="43">
        <v>0</v>
      </c>
      <c r="BR229" s="43">
        <v>0</v>
      </c>
      <c r="BS229" s="43">
        <v>20900000</v>
      </c>
      <c r="BT229" s="43">
        <v>0</v>
      </c>
      <c r="BU229" s="43">
        <v>0</v>
      </c>
      <c r="BV229" s="43">
        <v>0</v>
      </c>
      <c r="BW229" s="43">
        <v>0</v>
      </c>
      <c r="BX229" s="43">
        <v>0</v>
      </c>
      <c r="BY229" s="43">
        <v>0</v>
      </c>
      <c r="BZ229" s="43">
        <v>0</v>
      </c>
      <c r="CA229" s="43">
        <v>0</v>
      </c>
      <c r="CB229" s="43">
        <v>0</v>
      </c>
      <c r="CC229" s="43">
        <v>0</v>
      </c>
      <c r="CD229" s="44">
        <f t="shared" si="7"/>
        <v>20900000</v>
      </c>
      <c r="CE229" s="43">
        <v>0</v>
      </c>
      <c r="CF229" s="43">
        <v>0</v>
      </c>
      <c r="CG229" s="43">
        <v>0</v>
      </c>
      <c r="CH229" s="43">
        <v>0</v>
      </c>
      <c r="CI229" s="43">
        <v>21900000</v>
      </c>
      <c r="CJ229" s="43">
        <v>0</v>
      </c>
      <c r="CK229" s="43">
        <v>0</v>
      </c>
      <c r="CL229" s="43">
        <v>0</v>
      </c>
      <c r="CM229" s="43">
        <v>0</v>
      </c>
      <c r="CN229" s="43">
        <v>0</v>
      </c>
      <c r="CO229" s="43">
        <v>0</v>
      </c>
      <c r="CP229" s="43">
        <v>0</v>
      </c>
      <c r="CQ229" s="43">
        <v>0</v>
      </c>
      <c r="CR229" s="43">
        <v>0</v>
      </c>
      <c r="CS229" s="43">
        <v>0</v>
      </c>
      <c r="CT229" s="44">
        <f t="shared" si="8"/>
        <v>21900000</v>
      </c>
      <c r="CU229" s="43">
        <v>0</v>
      </c>
      <c r="CV229" s="43">
        <v>0</v>
      </c>
      <c r="CW229" s="43">
        <v>0</v>
      </c>
      <c r="CX229" s="43">
        <v>0</v>
      </c>
      <c r="CY229" s="43">
        <v>23950000</v>
      </c>
      <c r="CZ229" s="43">
        <v>0</v>
      </c>
      <c r="DA229" s="43">
        <v>0</v>
      </c>
      <c r="DB229" s="43">
        <v>0</v>
      </c>
      <c r="DC229" s="43">
        <v>0</v>
      </c>
      <c r="DD229" s="43">
        <v>0</v>
      </c>
      <c r="DE229" s="43">
        <v>0</v>
      </c>
      <c r="DF229" s="43">
        <v>0</v>
      </c>
      <c r="DG229" s="43">
        <v>0</v>
      </c>
      <c r="DH229" s="43">
        <v>0</v>
      </c>
      <c r="DI229" s="43">
        <v>0</v>
      </c>
      <c r="DJ229" s="44">
        <f t="shared" si="9"/>
        <v>23950000</v>
      </c>
      <c r="DK229" s="45">
        <f t="shared" si="5"/>
        <v>87650000</v>
      </c>
    </row>
    <row r="230" spans="1:115" s="2" customFormat="1" ht="90" x14ac:dyDescent="0.25">
      <c r="A230" s="1"/>
      <c r="B230" s="40" t="s">
        <v>1414</v>
      </c>
      <c r="C230" s="41" t="s">
        <v>1445</v>
      </c>
      <c r="D230" s="30" t="s">
        <v>1419</v>
      </c>
      <c r="E230" s="30" t="s">
        <v>511</v>
      </c>
      <c r="F230" s="30" t="s">
        <v>1418</v>
      </c>
      <c r="G230" s="30" t="s">
        <v>2330</v>
      </c>
      <c r="H230" s="41" t="s">
        <v>527</v>
      </c>
      <c r="I230" s="41">
        <v>100</v>
      </c>
      <c r="J230" s="41" t="s">
        <v>1344</v>
      </c>
      <c r="K230" s="41">
        <v>2019</v>
      </c>
      <c r="L230" s="41">
        <v>100</v>
      </c>
      <c r="M230" s="42">
        <v>100</v>
      </c>
      <c r="N230" s="42">
        <v>100</v>
      </c>
      <c r="O230" s="42">
        <v>100</v>
      </c>
      <c r="P230" s="42">
        <v>100</v>
      </c>
      <c r="Q230" s="42" t="s">
        <v>130</v>
      </c>
      <c r="R230" s="34" t="s">
        <v>100</v>
      </c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 t="s">
        <v>511</v>
      </c>
      <c r="AI230" s="52" t="s">
        <v>1463</v>
      </c>
      <c r="AJ230" s="40">
        <v>4102</v>
      </c>
      <c r="AK230" s="17" t="s">
        <v>1719</v>
      </c>
      <c r="AL230" s="17" t="s">
        <v>529</v>
      </c>
      <c r="AM230" s="42" t="s">
        <v>2573</v>
      </c>
      <c r="AN230" s="42">
        <v>4103052</v>
      </c>
      <c r="AO230" s="42" t="s">
        <v>2655</v>
      </c>
      <c r="AP230" s="41">
        <v>4</v>
      </c>
      <c r="AQ230" s="41">
        <v>4</v>
      </c>
      <c r="AR230" s="42" t="s">
        <v>130</v>
      </c>
      <c r="AS230" s="42" t="s">
        <v>1414</v>
      </c>
      <c r="AT230" s="42">
        <v>4</v>
      </c>
      <c r="AU230" s="42">
        <v>4</v>
      </c>
      <c r="AV230" s="42">
        <v>4</v>
      </c>
      <c r="AW230" s="42">
        <v>4</v>
      </c>
      <c r="AX230" s="43">
        <v>0</v>
      </c>
      <c r="AY230" s="43">
        <v>0</v>
      </c>
      <c r="AZ230" s="43">
        <v>0</v>
      </c>
      <c r="BA230" s="43">
        <v>0</v>
      </c>
      <c r="BB230" s="43">
        <v>0</v>
      </c>
      <c r="BC230" s="43"/>
      <c r="BD230" s="43">
        <v>0</v>
      </c>
      <c r="BE230" s="43">
        <v>0</v>
      </c>
      <c r="BF230" s="43">
        <v>0</v>
      </c>
      <c r="BG230" s="43">
        <v>0</v>
      </c>
      <c r="BH230" s="43">
        <v>0</v>
      </c>
      <c r="BI230" s="43">
        <v>0</v>
      </c>
      <c r="BJ230" s="43">
        <v>20900000</v>
      </c>
      <c r="BK230" s="43">
        <v>0</v>
      </c>
      <c r="BL230" s="43">
        <v>0</v>
      </c>
      <c r="BM230" s="43">
        <v>0</v>
      </c>
      <c r="BN230" s="44">
        <f t="shared" si="6"/>
        <v>20900000</v>
      </c>
      <c r="BO230" s="43">
        <v>0</v>
      </c>
      <c r="BP230" s="43">
        <v>0</v>
      </c>
      <c r="BQ230" s="43">
        <v>0</v>
      </c>
      <c r="BR230" s="43">
        <v>0</v>
      </c>
      <c r="BS230" s="43">
        <v>20900000</v>
      </c>
      <c r="BT230" s="43">
        <v>0</v>
      </c>
      <c r="BU230" s="43">
        <v>0</v>
      </c>
      <c r="BV230" s="43">
        <v>0</v>
      </c>
      <c r="BW230" s="43">
        <v>0</v>
      </c>
      <c r="BX230" s="43">
        <v>0</v>
      </c>
      <c r="BY230" s="43">
        <v>0</v>
      </c>
      <c r="BZ230" s="43">
        <v>0</v>
      </c>
      <c r="CA230" s="43">
        <v>0</v>
      </c>
      <c r="CB230" s="43">
        <v>0</v>
      </c>
      <c r="CC230" s="43">
        <v>0</v>
      </c>
      <c r="CD230" s="44">
        <f t="shared" si="7"/>
        <v>20900000</v>
      </c>
      <c r="CE230" s="43">
        <v>0</v>
      </c>
      <c r="CF230" s="43">
        <v>0</v>
      </c>
      <c r="CG230" s="43">
        <v>0</v>
      </c>
      <c r="CH230" s="43">
        <v>0</v>
      </c>
      <c r="CI230" s="43">
        <v>21900000</v>
      </c>
      <c r="CJ230" s="43">
        <v>0</v>
      </c>
      <c r="CK230" s="43">
        <v>0</v>
      </c>
      <c r="CL230" s="43">
        <v>0</v>
      </c>
      <c r="CM230" s="43">
        <v>0</v>
      </c>
      <c r="CN230" s="43">
        <v>0</v>
      </c>
      <c r="CO230" s="43">
        <v>0</v>
      </c>
      <c r="CP230" s="43">
        <v>0</v>
      </c>
      <c r="CQ230" s="43">
        <v>0</v>
      </c>
      <c r="CR230" s="43">
        <v>0</v>
      </c>
      <c r="CS230" s="43">
        <v>0</v>
      </c>
      <c r="CT230" s="44">
        <f t="shared" si="8"/>
        <v>21900000</v>
      </c>
      <c r="CU230" s="43">
        <v>0</v>
      </c>
      <c r="CV230" s="43">
        <v>0</v>
      </c>
      <c r="CW230" s="43">
        <v>0</v>
      </c>
      <c r="CX230" s="43">
        <v>0</v>
      </c>
      <c r="CY230" s="43">
        <v>23950000</v>
      </c>
      <c r="CZ230" s="43">
        <v>0</v>
      </c>
      <c r="DA230" s="43">
        <v>0</v>
      </c>
      <c r="DB230" s="43">
        <v>0</v>
      </c>
      <c r="DC230" s="43">
        <v>0</v>
      </c>
      <c r="DD230" s="43">
        <v>0</v>
      </c>
      <c r="DE230" s="43">
        <v>0</v>
      </c>
      <c r="DF230" s="43">
        <v>0</v>
      </c>
      <c r="DG230" s="43">
        <v>0</v>
      </c>
      <c r="DH230" s="43">
        <v>0</v>
      </c>
      <c r="DI230" s="43">
        <v>0</v>
      </c>
      <c r="DJ230" s="44">
        <f t="shared" si="9"/>
        <v>23950000</v>
      </c>
      <c r="DK230" s="45">
        <f t="shared" si="5"/>
        <v>87650000</v>
      </c>
    </row>
    <row r="231" spans="1:115" s="2" customFormat="1" ht="90" x14ac:dyDescent="0.25">
      <c r="A231" s="1"/>
      <c r="B231" s="40" t="s">
        <v>1414</v>
      </c>
      <c r="C231" s="41" t="s">
        <v>1445</v>
      </c>
      <c r="D231" s="30" t="s">
        <v>1419</v>
      </c>
      <c r="E231" s="30" t="s">
        <v>511</v>
      </c>
      <c r="F231" s="30" t="s">
        <v>1418</v>
      </c>
      <c r="G231" s="30" t="s">
        <v>2330</v>
      </c>
      <c r="H231" s="41" t="s">
        <v>527</v>
      </c>
      <c r="I231" s="41">
        <v>100</v>
      </c>
      <c r="J231" s="41" t="s">
        <v>1344</v>
      </c>
      <c r="K231" s="41">
        <v>2019</v>
      </c>
      <c r="L231" s="41">
        <v>100</v>
      </c>
      <c r="M231" s="42">
        <v>100</v>
      </c>
      <c r="N231" s="42">
        <v>100</v>
      </c>
      <c r="O231" s="42">
        <v>100</v>
      </c>
      <c r="P231" s="42">
        <v>100</v>
      </c>
      <c r="Q231" s="42" t="s">
        <v>130</v>
      </c>
      <c r="R231" s="34" t="s">
        <v>100</v>
      </c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 t="s">
        <v>511</v>
      </c>
      <c r="AI231" s="52" t="s">
        <v>1463</v>
      </c>
      <c r="AJ231" s="40">
        <v>4102</v>
      </c>
      <c r="AK231" s="17" t="s">
        <v>1720</v>
      </c>
      <c r="AL231" s="17" t="s">
        <v>530</v>
      </c>
      <c r="AM231" s="42" t="s">
        <v>2573</v>
      </c>
      <c r="AN231" s="42">
        <v>4103052</v>
      </c>
      <c r="AO231" s="42" t="s">
        <v>2655</v>
      </c>
      <c r="AP231" s="41" t="s">
        <v>1298</v>
      </c>
      <c r="AQ231" s="41">
        <v>200</v>
      </c>
      <c r="AR231" s="42" t="s">
        <v>130</v>
      </c>
      <c r="AS231" s="42" t="s">
        <v>1414</v>
      </c>
      <c r="AT231" s="42">
        <v>200</v>
      </c>
      <c r="AU231" s="42"/>
      <c r="AV231" s="42"/>
      <c r="AW231" s="42"/>
      <c r="AX231" s="43">
        <v>0</v>
      </c>
      <c r="AY231" s="43">
        <v>0</v>
      </c>
      <c r="AZ231" s="43">
        <v>0</v>
      </c>
      <c r="BA231" s="43">
        <v>0</v>
      </c>
      <c r="BB231" s="43">
        <v>0</v>
      </c>
      <c r="BC231" s="43">
        <v>13000000</v>
      </c>
      <c r="BD231" s="43">
        <v>0</v>
      </c>
      <c r="BE231" s="43">
        <v>0</v>
      </c>
      <c r="BF231" s="43">
        <v>0</v>
      </c>
      <c r="BG231" s="43">
        <v>0</v>
      </c>
      <c r="BH231" s="43">
        <v>0</v>
      </c>
      <c r="BI231" s="43">
        <v>0</v>
      </c>
      <c r="BJ231" s="43">
        <v>0</v>
      </c>
      <c r="BK231" s="43">
        <v>0</v>
      </c>
      <c r="BL231" s="43">
        <v>0</v>
      </c>
      <c r="BM231" s="43">
        <v>0</v>
      </c>
      <c r="BN231" s="44">
        <f t="shared" si="6"/>
        <v>13000000</v>
      </c>
      <c r="BO231" s="43">
        <v>0</v>
      </c>
      <c r="BP231" s="43">
        <v>0</v>
      </c>
      <c r="BQ231" s="43">
        <v>0</v>
      </c>
      <c r="BR231" s="43">
        <v>0</v>
      </c>
      <c r="BS231" s="43">
        <v>13000000</v>
      </c>
      <c r="BT231" s="43">
        <v>0</v>
      </c>
      <c r="BU231" s="43">
        <v>0</v>
      </c>
      <c r="BV231" s="43">
        <v>0</v>
      </c>
      <c r="BW231" s="43">
        <v>0</v>
      </c>
      <c r="BX231" s="43">
        <v>0</v>
      </c>
      <c r="BY231" s="43">
        <v>0</v>
      </c>
      <c r="BZ231" s="43">
        <v>0</v>
      </c>
      <c r="CA231" s="43">
        <v>0</v>
      </c>
      <c r="CB231" s="43">
        <v>0</v>
      </c>
      <c r="CC231" s="43">
        <v>0</v>
      </c>
      <c r="CD231" s="44">
        <f t="shared" si="7"/>
        <v>13000000</v>
      </c>
      <c r="CE231" s="43">
        <v>0</v>
      </c>
      <c r="CF231" s="43">
        <v>0</v>
      </c>
      <c r="CG231" s="43">
        <v>0</v>
      </c>
      <c r="CH231" s="43">
        <v>0</v>
      </c>
      <c r="CI231" s="43">
        <v>14952000</v>
      </c>
      <c r="CJ231" s="43">
        <v>0</v>
      </c>
      <c r="CK231" s="43">
        <v>0</v>
      </c>
      <c r="CL231" s="43">
        <v>0</v>
      </c>
      <c r="CM231" s="43">
        <v>0</v>
      </c>
      <c r="CN231" s="43">
        <v>0</v>
      </c>
      <c r="CO231" s="43">
        <v>0</v>
      </c>
      <c r="CP231" s="43">
        <v>0</v>
      </c>
      <c r="CQ231" s="43">
        <v>0</v>
      </c>
      <c r="CR231" s="43">
        <v>0</v>
      </c>
      <c r="CS231" s="43">
        <v>0</v>
      </c>
      <c r="CT231" s="44">
        <f t="shared" si="8"/>
        <v>14952000</v>
      </c>
      <c r="CU231" s="43">
        <v>0</v>
      </c>
      <c r="CV231" s="43">
        <v>0</v>
      </c>
      <c r="CW231" s="43">
        <v>0</v>
      </c>
      <c r="CX231" s="43">
        <v>0</v>
      </c>
      <c r="CY231" s="43">
        <v>14952000</v>
      </c>
      <c r="CZ231" s="43">
        <v>0</v>
      </c>
      <c r="DA231" s="43">
        <v>0</v>
      </c>
      <c r="DB231" s="43">
        <v>0</v>
      </c>
      <c r="DC231" s="43">
        <v>0</v>
      </c>
      <c r="DD231" s="43">
        <v>0</v>
      </c>
      <c r="DE231" s="43">
        <v>0</v>
      </c>
      <c r="DF231" s="43">
        <v>0</v>
      </c>
      <c r="DG231" s="43">
        <v>0</v>
      </c>
      <c r="DH231" s="43">
        <v>0</v>
      </c>
      <c r="DI231" s="43">
        <v>0</v>
      </c>
      <c r="DJ231" s="44">
        <f t="shared" si="9"/>
        <v>14952000</v>
      </c>
      <c r="DK231" s="45">
        <f t="shared" si="5"/>
        <v>55904000</v>
      </c>
    </row>
    <row r="232" spans="1:115" s="2" customFormat="1" ht="90" x14ac:dyDescent="0.25">
      <c r="A232" s="1"/>
      <c r="B232" s="40" t="s">
        <v>1414</v>
      </c>
      <c r="C232" s="41" t="s">
        <v>1445</v>
      </c>
      <c r="D232" s="30" t="s">
        <v>1419</v>
      </c>
      <c r="E232" s="30" t="s">
        <v>511</v>
      </c>
      <c r="F232" s="30" t="s">
        <v>1418</v>
      </c>
      <c r="G232" s="30" t="s">
        <v>2330</v>
      </c>
      <c r="H232" s="41" t="s">
        <v>527</v>
      </c>
      <c r="I232" s="41">
        <v>100</v>
      </c>
      <c r="J232" s="41" t="s">
        <v>1344</v>
      </c>
      <c r="K232" s="41">
        <v>2019</v>
      </c>
      <c r="L232" s="41">
        <v>100</v>
      </c>
      <c r="M232" s="42">
        <v>100</v>
      </c>
      <c r="N232" s="42">
        <v>100</v>
      </c>
      <c r="O232" s="42">
        <v>100</v>
      </c>
      <c r="P232" s="42">
        <v>100</v>
      </c>
      <c r="Q232" s="42" t="s">
        <v>130</v>
      </c>
      <c r="R232" s="34" t="s">
        <v>100</v>
      </c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 t="s">
        <v>511</v>
      </c>
      <c r="AI232" s="52" t="s">
        <v>1463</v>
      </c>
      <c r="AJ232" s="40">
        <v>4102</v>
      </c>
      <c r="AK232" s="17" t="s">
        <v>1721</v>
      </c>
      <c r="AL232" s="17" t="s">
        <v>531</v>
      </c>
      <c r="AM232" s="42" t="s">
        <v>2573</v>
      </c>
      <c r="AN232" s="42">
        <v>4103052</v>
      </c>
      <c r="AO232" s="42" t="s">
        <v>2655</v>
      </c>
      <c r="AP232" s="41">
        <v>372</v>
      </c>
      <c r="AQ232" s="41">
        <v>1200</v>
      </c>
      <c r="AR232" s="42" t="s">
        <v>132</v>
      </c>
      <c r="AS232" s="42" t="s">
        <v>1414</v>
      </c>
      <c r="AT232" s="42">
        <v>200</v>
      </c>
      <c r="AU232" s="42">
        <v>300</v>
      </c>
      <c r="AV232" s="42">
        <v>350</v>
      </c>
      <c r="AW232" s="42">
        <v>350</v>
      </c>
      <c r="AX232" s="43">
        <v>0</v>
      </c>
      <c r="AY232" s="43">
        <v>0</v>
      </c>
      <c r="AZ232" s="43">
        <v>0</v>
      </c>
      <c r="BA232" s="43">
        <v>0</v>
      </c>
      <c r="BB232" s="43">
        <v>0</v>
      </c>
      <c r="BC232" s="43">
        <v>68064400</v>
      </c>
      <c r="BD232" s="43">
        <v>0</v>
      </c>
      <c r="BE232" s="43">
        <v>0</v>
      </c>
      <c r="BF232" s="43">
        <v>0</v>
      </c>
      <c r="BG232" s="43">
        <v>0</v>
      </c>
      <c r="BH232" s="43">
        <v>0</v>
      </c>
      <c r="BI232" s="43">
        <v>0</v>
      </c>
      <c r="BJ232" s="43"/>
      <c r="BK232" s="43">
        <v>0</v>
      </c>
      <c r="BL232" s="43">
        <v>0</v>
      </c>
      <c r="BM232" s="43">
        <v>0</v>
      </c>
      <c r="BN232" s="44">
        <f t="shared" si="6"/>
        <v>68064400</v>
      </c>
      <c r="BO232" s="43">
        <v>0</v>
      </c>
      <c r="BP232" s="43">
        <v>0</v>
      </c>
      <c r="BQ232" s="43">
        <v>0</v>
      </c>
      <c r="BR232" s="43">
        <v>0</v>
      </c>
      <c r="BS232" s="43">
        <v>68064400</v>
      </c>
      <c r="BT232" s="43">
        <v>0</v>
      </c>
      <c r="BU232" s="43">
        <v>0</v>
      </c>
      <c r="BV232" s="43">
        <v>0</v>
      </c>
      <c r="BW232" s="43">
        <v>0</v>
      </c>
      <c r="BX232" s="43">
        <v>0</v>
      </c>
      <c r="BY232" s="43">
        <v>0</v>
      </c>
      <c r="BZ232" s="43">
        <v>0</v>
      </c>
      <c r="CA232" s="43">
        <v>0</v>
      </c>
      <c r="CB232" s="43">
        <v>0</v>
      </c>
      <c r="CC232" s="43">
        <v>0</v>
      </c>
      <c r="CD232" s="44">
        <f t="shared" si="7"/>
        <v>68064400</v>
      </c>
      <c r="CE232" s="43">
        <v>0</v>
      </c>
      <c r="CF232" s="43">
        <v>0</v>
      </c>
      <c r="CG232" s="43">
        <v>0</v>
      </c>
      <c r="CH232" s="43">
        <v>0</v>
      </c>
      <c r="CI232" s="43">
        <v>68064400</v>
      </c>
      <c r="CJ232" s="43">
        <v>0</v>
      </c>
      <c r="CK232" s="43">
        <v>0</v>
      </c>
      <c r="CL232" s="43">
        <v>0</v>
      </c>
      <c r="CM232" s="43">
        <v>0</v>
      </c>
      <c r="CN232" s="43">
        <v>0</v>
      </c>
      <c r="CO232" s="43">
        <v>0</v>
      </c>
      <c r="CP232" s="43">
        <v>0</v>
      </c>
      <c r="CQ232" s="43">
        <v>0</v>
      </c>
      <c r="CR232" s="43">
        <v>0</v>
      </c>
      <c r="CS232" s="43">
        <v>0</v>
      </c>
      <c r="CT232" s="44">
        <f t="shared" si="8"/>
        <v>68064400</v>
      </c>
      <c r="CU232" s="43">
        <v>0</v>
      </c>
      <c r="CV232" s="43">
        <v>0</v>
      </c>
      <c r="CW232" s="43">
        <v>0</v>
      </c>
      <c r="CX232" s="43">
        <v>0</v>
      </c>
      <c r="CY232" s="43">
        <v>69164400</v>
      </c>
      <c r="CZ232" s="43">
        <v>0</v>
      </c>
      <c r="DA232" s="43">
        <v>0</v>
      </c>
      <c r="DB232" s="43">
        <v>0</v>
      </c>
      <c r="DC232" s="43">
        <v>0</v>
      </c>
      <c r="DD232" s="43">
        <v>0</v>
      </c>
      <c r="DE232" s="43">
        <v>0</v>
      </c>
      <c r="DF232" s="43">
        <v>0</v>
      </c>
      <c r="DG232" s="43">
        <v>0</v>
      </c>
      <c r="DH232" s="43">
        <v>0</v>
      </c>
      <c r="DI232" s="43">
        <v>0</v>
      </c>
      <c r="DJ232" s="44">
        <f t="shared" si="9"/>
        <v>69164400</v>
      </c>
      <c r="DK232" s="45">
        <f t="shared" si="5"/>
        <v>273357600</v>
      </c>
    </row>
    <row r="233" spans="1:115" s="2" customFormat="1" ht="90" x14ac:dyDescent="0.25">
      <c r="A233" s="1"/>
      <c r="B233" s="40" t="s">
        <v>1414</v>
      </c>
      <c r="C233" s="41" t="s">
        <v>1445</v>
      </c>
      <c r="D233" s="30" t="s">
        <v>1419</v>
      </c>
      <c r="E233" s="30" t="s">
        <v>511</v>
      </c>
      <c r="F233" s="30" t="s">
        <v>1418</v>
      </c>
      <c r="G233" s="30" t="s">
        <v>2330</v>
      </c>
      <c r="H233" s="41" t="s">
        <v>527</v>
      </c>
      <c r="I233" s="41">
        <v>100</v>
      </c>
      <c r="J233" s="41" t="s">
        <v>1344</v>
      </c>
      <c r="K233" s="41">
        <v>2019</v>
      </c>
      <c r="L233" s="41">
        <v>100</v>
      </c>
      <c r="M233" s="42">
        <v>100</v>
      </c>
      <c r="N233" s="42">
        <v>100</v>
      </c>
      <c r="O233" s="42">
        <v>100</v>
      </c>
      <c r="P233" s="42">
        <v>100</v>
      </c>
      <c r="Q233" s="42" t="s">
        <v>130</v>
      </c>
      <c r="R233" s="34" t="s">
        <v>100</v>
      </c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 t="s">
        <v>511</v>
      </c>
      <c r="AI233" s="52" t="s">
        <v>1463</v>
      </c>
      <c r="AJ233" s="40">
        <v>4102</v>
      </c>
      <c r="AK233" s="17" t="s">
        <v>1722</v>
      </c>
      <c r="AL233" s="17" t="s">
        <v>532</v>
      </c>
      <c r="AM233" s="42" t="s">
        <v>2573</v>
      </c>
      <c r="AN233" s="42">
        <v>4103052</v>
      </c>
      <c r="AO233" s="42" t="s">
        <v>2655</v>
      </c>
      <c r="AP233" s="41">
        <v>1</v>
      </c>
      <c r="AQ233" s="41">
        <v>1</v>
      </c>
      <c r="AR233" s="42" t="s">
        <v>130</v>
      </c>
      <c r="AS233" s="42" t="s">
        <v>1414</v>
      </c>
      <c r="AT233" s="42">
        <v>1</v>
      </c>
      <c r="AU233" s="42">
        <v>1</v>
      </c>
      <c r="AV233" s="42">
        <v>1</v>
      </c>
      <c r="AW233" s="42">
        <v>1</v>
      </c>
      <c r="AX233" s="43">
        <v>0</v>
      </c>
      <c r="AY233" s="43">
        <v>0</v>
      </c>
      <c r="AZ233" s="43">
        <v>0</v>
      </c>
      <c r="BA233" s="43">
        <v>0</v>
      </c>
      <c r="BB233" s="43">
        <v>0</v>
      </c>
      <c r="BC233" s="43"/>
      <c r="BD233" s="43">
        <v>0</v>
      </c>
      <c r="BE233" s="43">
        <v>0</v>
      </c>
      <c r="BF233" s="43">
        <v>0</v>
      </c>
      <c r="BG233" s="43">
        <v>0</v>
      </c>
      <c r="BH233" s="43">
        <v>0</v>
      </c>
      <c r="BI233" s="43">
        <v>0</v>
      </c>
      <c r="BJ233" s="43">
        <v>24200000</v>
      </c>
      <c r="BK233" s="43">
        <v>0</v>
      </c>
      <c r="BL233" s="43">
        <v>0</v>
      </c>
      <c r="BM233" s="43">
        <v>0</v>
      </c>
      <c r="BN233" s="44">
        <f t="shared" si="6"/>
        <v>24200000</v>
      </c>
      <c r="BO233" s="43">
        <v>0</v>
      </c>
      <c r="BP233" s="43">
        <v>0</v>
      </c>
      <c r="BQ233" s="43">
        <v>0</v>
      </c>
      <c r="BR233" s="43">
        <v>0</v>
      </c>
      <c r="BS233" s="43">
        <v>24200000</v>
      </c>
      <c r="BT233" s="43">
        <v>0</v>
      </c>
      <c r="BU233" s="43">
        <v>0</v>
      </c>
      <c r="BV233" s="43">
        <v>0</v>
      </c>
      <c r="BW233" s="43">
        <v>0</v>
      </c>
      <c r="BX233" s="43">
        <v>0</v>
      </c>
      <c r="BY233" s="43">
        <v>0</v>
      </c>
      <c r="BZ233" s="43">
        <v>0</v>
      </c>
      <c r="CA233" s="43">
        <v>0</v>
      </c>
      <c r="CB233" s="43">
        <v>0</v>
      </c>
      <c r="CC233" s="43">
        <v>0</v>
      </c>
      <c r="CD233" s="44">
        <f t="shared" si="7"/>
        <v>24200000</v>
      </c>
      <c r="CE233" s="43">
        <v>0</v>
      </c>
      <c r="CF233" s="43">
        <v>0</v>
      </c>
      <c r="CG233" s="43">
        <v>0</v>
      </c>
      <c r="CH233" s="43">
        <v>0</v>
      </c>
      <c r="CI233" s="43">
        <v>27200000</v>
      </c>
      <c r="CJ233" s="43">
        <v>0</v>
      </c>
      <c r="CK233" s="43">
        <v>0</v>
      </c>
      <c r="CL233" s="43">
        <v>0</v>
      </c>
      <c r="CM233" s="43">
        <v>0</v>
      </c>
      <c r="CN233" s="43">
        <v>0</v>
      </c>
      <c r="CO233" s="43">
        <v>0</v>
      </c>
      <c r="CP233" s="43">
        <v>0</v>
      </c>
      <c r="CQ233" s="43">
        <v>0</v>
      </c>
      <c r="CR233" s="43">
        <v>0</v>
      </c>
      <c r="CS233" s="43">
        <v>0</v>
      </c>
      <c r="CT233" s="44">
        <f t="shared" si="8"/>
        <v>27200000</v>
      </c>
      <c r="CU233" s="43">
        <v>0</v>
      </c>
      <c r="CV233" s="43">
        <v>0</v>
      </c>
      <c r="CW233" s="43">
        <v>0</v>
      </c>
      <c r="CX233" s="43">
        <v>0</v>
      </c>
      <c r="CY233" s="43">
        <v>30000000</v>
      </c>
      <c r="CZ233" s="43">
        <v>0</v>
      </c>
      <c r="DA233" s="43">
        <v>0</v>
      </c>
      <c r="DB233" s="43">
        <v>0</v>
      </c>
      <c r="DC233" s="43">
        <v>0</v>
      </c>
      <c r="DD233" s="43">
        <v>0</v>
      </c>
      <c r="DE233" s="43">
        <v>0</v>
      </c>
      <c r="DF233" s="43">
        <v>0</v>
      </c>
      <c r="DG233" s="43">
        <v>0</v>
      </c>
      <c r="DH233" s="43">
        <v>0</v>
      </c>
      <c r="DI233" s="43">
        <v>0</v>
      </c>
      <c r="DJ233" s="44">
        <f t="shared" si="9"/>
        <v>30000000</v>
      </c>
      <c r="DK233" s="45">
        <f t="shared" si="5"/>
        <v>105600000</v>
      </c>
    </row>
    <row r="234" spans="1:115" s="2" customFormat="1" ht="90" x14ac:dyDescent="0.25">
      <c r="A234" s="1"/>
      <c r="B234" s="40" t="s">
        <v>1414</v>
      </c>
      <c r="C234" s="41" t="s">
        <v>1445</v>
      </c>
      <c r="D234" s="30" t="s">
        <v>1419</v>
      </c>
      <c r="E234" s="30" t="s">
        <v>511</v>
      </c>
      <c r="F234" s="30" t="s">
        <v>1418</v>
      </c>
      <c r="G234" s="30" t="s">
        <v>2330</v>
      </c>
      <c r="H234" s="41" t="s">
        <v>527</v>
      </c>
      <c r="I234" s="41">
        <v>100</v>
      </c>
      <c r="J234" s="41" t="s">
        <v>1344</v>
      </c>
      <c r="K234" s="41">
        <v>2019</v>
      </c>
      <c r="L234" s="41">
        <v>100</v>
      </c>
      <c r="M234" s="42">
        <v>100</v>
      </c>
      <c r="N234" s="42">
        <v>100</v>
      </c>
      <c r="O234" s="42">
        <v>100</v>
      </c>
      <c r="P234" s="42">
        <v>100</v>
      </c>
      <c r="Q234" s="42" t="s">
        <v>130</v>
      </c>
      <c r="R234" s="34" t="s">
        <v>100</v>
      </c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 t="s">
        <v>511</v>
      </c>
      <c r="AI234" s="52" t="s">
        <v>1463</v>
      </c>
      <c r="AJ234" s="40">
        <v>4102</v>
      </c>
      <c r="AK234" s="17" t="s">
        <v>1723</v>
      </c>
      <c r="AL234" s="17" t="s">
        <v>533</v>
      </c>
      <c r="AM234" s="42" t="s">
        <v>2573</v>
      </c>
      <c r="AN234" s="42">
        <v>4103052</v>
      </c>
      <c r="AO234" s="42" t="s">
        <v>2655</v>
      </c>
      <c r="AP234" s="41">
        <v>8</v>
      </c>
      <c r="AQ234" s="41">
        <v>32</v>
      </c>
      <c r="AR234" s="42" t="s">
        <v>132</v>
      </c>
      <c r="AS234" s="42" t="s">
        <v>1414</v>
      </c>
      <c r="AT234" s="42">
        <v>8</v>
      </c>
      <c r="AU234" s="42">
        <v>8</v>
      </c>
      <c r="AV234" s="42">
        <v>8</v>
      </c>
      <c r="AW234" s="42">
        <v>8</v>
      </c>
      <c r="AX234" s="43">
        <v>0</v>
      </c>
      <c r="AY234" s="43">
        <v>0</v>
      </c>
      <c r="AZ234" s="43">
        <v>0</v>
      </c>
      <c r="BA234" s="43">
        <v>0</v>
      </c>
      <c r="BB234" s="43">
        <v>0</v>
      </c>
      <c r="BC234" s="43">
        <v>20900000</v>
      </c>
      <c r="BD234" s="43">
        <v>0</v>
      </c>
      <c r="BE234" s="43">
        <v>0</v>
      </c>
      <c r="BF234" s="43">
        <v>0</v>
      </c>
      <c r="BG234" s="43">
        <v>0</v>
      </c>
      <c r="BH234" s="43">
        <v>0</v>
      </c>
      <c r="BI234" s="43">
        <v>0</v>
      </c>
      <c r="BJ234" s="43"/>
      <c r="BK234" s="43">
        <v>0</v>
      </c>
      <c r="BL234" s="43">
        <v>0</v>
      </c>
      <c r="BM234" s="43">
        <v>0</v>
      </c>
      <c r="BN234" s="44">
        <f t="shared" si="6"/>
        <v>20900000</v>
      </c>
      <c r="BO234" s="43">
        <v>0</v>
      </c>
      <c r="BP234" s="43">
        <v>0</v>
      </c>
      <c r="BQ234" s="43">
        <v>0</v>
      </c>
      <c r="BR234" s="43">
        <v>0</v>
      </c>
      <c r="BS234" s="43">
        <v>20900000</v>
      </c>
      <c r="BT234" s="43">
        <v>0</v>
      </c>
      <c r="BU234" s="43">
        <v>0</v>
      </c>
      <c r="BV234" s="43">
        <v>0</v>
      </c>
      <c r="BW234" s="43">
        <v>0</v>
      </c>
      <c r="BX234" s="43">
        <v>0</v>
      </c>
      <c r="BY234" s="43">
        <v>0</v>
      </c>
      <c r="BZ234" s="43">
        <v>0</v>
      </c>
      <c r="CA234" s="43">
        <v>0</v>
      </c>
      <c r="CB234" s="43">
        <v>0</v>
      </c>
      <c r="CC234" s="43">
        <v>0</v>
      </c>
      <c r="CD234" s="44">
        <f t="shared" si="7"/>
        <v>20900000</v>
      </c>
      <c r="CE234" s="43">
        <v>0</v>
      </c>
      <c r="CF234" s="43">
        <v>0</v>
      </c>
      <c r="CG234" s="43">
        <v>0</v>
      </c>
      <c r="CH234" s="43">
        <v>0</v>
      </c>
      <c r="CI234" s="43">
        <v>21900000</v>
      </c>
      <c r="CJ234" s="43">
        <v>0</v>
      </c>
      <c r="CK234" s="43">
        <v>0</v>
      </c>
      <c r="CL234" s="43">
        <v>0</v>
      </c>
      <c r="CM234" s="43">
        <v>0</v>
      </c>
      <c r="CN234" s="43">
        <v>0</v>
      </c>
      <c r="CO234" s="43">
        <v>0</v>
      </c>
      <c r="CP234" s="43">
        <v>0</v>
      </c>
      <c r="CQ234" s="43">
        <v>0</v>
      </c>
      <c r="CR234" s="43">
        <v>0</v>
      </c>
      <c r="CS234" s="43">
        <v>0</v>
      </c>
      <c r="CT234" s="44">
        <f t="shared" si="8"/>
        <v>21900000</v>
      </c>
      <c r="CU234" s="43">
        <v>0</v>
      </c>
      <c r="CV234" s="43">
        <v>0</v>
      </c>
      <c r="CW234" s="43">
        <v>0</v>
      </c>
      <c r="CX234" s="43">
        <v>0</v>
      </c>
      <c r="CY234" s="43">
        <v>23900000</v>
      </c>
      <c r="CZ234" s="43">
        <v>0</v>
      </c>
      <c r="DA234" s="43">
        <v>0</v>
      </c>
      <c r="DB234" s="43">
        <v>0</v>
      </c>
      <c r="DC234" s="43">
        <v>0</v>
      </c>
      <c r="DD234" s="43">
        <v>0</v>
      </c>
      <c r="DE234" s="43">
        <v>0</v>
      </c>
      <c r="DF234" s="43">
        <v>0</v>
      </c>
      <c r="DG234" s="43">
        <v>0</v>
      </c>
      <c r="DH234" s="43">
        <v>0</v>
      </c>
      <c r="DI234" s="43">
        <v>0</v>
      </c>
      <c r="DJ234" s="44">
        <f t="shared" si="9"/>
        <v>23900000</v>
      </c>
      <c r="DK234" s="45">
        <f t="shared" si="5"/>
        <v>87600000</v>
      </c>
    </row>
    <row r="235" spans="1:115" s="2" customFormat="1" ht="90" x14ac:dyDescent="0.25">
      <c r="A235" s="1"/>
      <c r="B235" s="40" t="s">
        <v>1414</v>
      </c>
      <c r="C235" s="41" t="s">
        <v>1445</v>
      </c>
      <c r="D235" s="30" t="s">
        <v>1419</v>
      </c>
      <c r="E235" s="30" t="s">
        <v>511</v>
      </c>
      <c r="F235" s="30" t="s">
        <v>1418</v>
      </c>
      <c r="G235" s="30" t="s">
        <v>2330</v>
      </c>
      <c r="H235" s="41" t="s">
        <v>527</v>
      </c>
      <c r="I235" s="41">
        <v>100</v>
      </c>
      <c r="J235" s="41" t="s">
        <v>1344</v>
      </c>
      <c r="K235" s="41">
        <v>2019</v>
      </c>
      <c r="L235" s="41">
        <v>100</v>
      </c>
      <c r="M235" s="42">
        <v>100</v>
      </c>
      <c r="N235" s="42">
        <v>100</v>
      </c>
      <c r="O235" s="42">
        <v>100</v>
      </c>
      <c r="P235" s="42">
        <v>100</v>
      </c>
      <c r="Q235" s="42" t="s">
        <v>130</v>
      </c>
      <c r="R235" s="34" t="s">
        <v>100</v>
      </c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 t="s">
        <v>511</v>
      </c>
      <c r="AI235" s="52" t="s">
        <v>1463</v>
      </c>
      <c r="AJ235" s="40">
        <v>4102</v>
      </c>
      <c r="AK235" s="17" t="s">
        <v>1724</v>
      </c>
      <c r="AL235" s="17" t="s">
        <v>534</v>
      </c>
      <c r="AM235" s="42" t="s">
        <v>2573</v>
      </c>
      <c r="AN235" s="42">
        <v>4103052</v>
      </c>
      <c r="AO235" s="42" t="s">
        <v>2655</v>
      </c>
      <c r="AP235" s="41">
        <v>0</v>
      </c>
      <c r="AQ235" s="41">
        <v>1</v>
      </c>
      <c r="AR235" s="42" t="s">
        <v>130</v>
      </c>
      <c r="AS235" s="42" t="s">
        <v>1414</v>
      </c>
      <c r="AT235" s="42">
        <v>1</v>
      </c>
      <c r="AU235" s="42">
        <v>1</v>
      </c>
      <c r="AV235" s="42">
        <v>1</v>
      </c>
      <c r="AW235" s="42">
        <v>1</v>
      </c>
      <c r="AX235" s="43">
        <v>0</v>
      </c>
      <c r="AY235" s="43">
        <v>0</v>
      </c>
      <c r="AZ235" s="43">
        <v>0</v>
      </c>
      <c r="BA235" s="43">
        <v>0</v>
      </c>
      <c r="BB235" s="43">
        <v>0</v>
      </c>
      <c r="BC235" s="43">
        <v>483600</v>
      </c>
      <c r="BD235" s="43">
        <v>0</v>
      </c>
      <c r="BE235" s="43">
        <v>0</v>
      </c>
      <c r="BF235" s="43">
        <v>0</v>
      </c>
      <c r="BG235" s="43">
        <v>0</v>
      </c>
      <c r="BH235" s="43">
        <v>0</v>
      </c>
      <c r="BI235" s="43">
        <v>0</v>
      </c>
      <c r="BJ235" s="43">
        <v>0</v>
      </c>
      <c r="BK235" s="43">
        <v>0</v>
      </c>
      <c r="BL235" s="43">
        <v>0</v>
      </c>
      <c r="BM235" s="43">
        <v>0</v>
      </c>
      <c r="BN235" s="44">
        <f t="shared" si="6"/>
        <v>483600</v>
      </c>
      <c r="BO235" s="43">
        <v>0</v>
      </c>
      <c r="BP235" s="43">
        <v>0</v>
      </c>
      <c r="BQ235" s="43">
        <v>0</v>
      </c>
      <c r="BR235" s="43">
        <v>0</v>
      </c>
      <c r="BS235" s="43">
        <v>483600</v>
      </c>
      <c r="BT235" s="43">
        <v>0</v>
      </c>
      <c r="BU235" s="43">
        <v>0</v>
      </c>
      <c r="BV235" s="43">
        <v>0</v>
      </c>
      <c r="BW235" s="43">
        <v>0</v>
      </c>
      <c r="BX235" s="43">
        <v>0</v>
      </c>
      <c r="BY235" s="43">
        <v>0</v>
      </c>
      <c r="BZ235" s="43">
        <v>0</v>
      </c>
      <c r="CA235" s="43">
        <v>0</v>
      </c>
      <c r="CB235" s="43">
        <v>0</v>
      </c>
      <c r="CC235" s="43">
        <v>0</v>
      </c>
      <c r="CD235" s="44">
        <f t="shared" si="7"/>
        <v>483600</v>
      </c>
      <c r="CE235" s="43">
        <v>0</v>
      </c>
      <c r="CF235" s="43">
        <v>0</v>
      </c>
      <c r="CG235" s="43">
        <v>0</v>
      </c>
      <c r="CH235" s="43">
        <v>0</v>
      </c>
      <c r="CI235" s="43">
        <v>483600</v>
      </c>
      <c r="CJ235" s="43">
        <v>0</v>
      </c>
      <c r="CK235" s="43">
        <v>0</v>
      </c>
      <c r="CL235" s="43">
        <v>0</v>
      </c>
      <c r="CM235" s="43">
        <v>0</v>
      </c>
      <c r="CN235" s="43">
        <v>0</v>
      </c>
      <c r="CO235" s="43">
        <v>0</v>
      </c>
      <c r="CP235" s="43">
        <v>0</v>
      </c>
      <c r="CQ235" s="43">
        <v>0</v>
      </c>
      <c r="CR235" s="43">
        <v>0</v>
      </c>
      <c r="CS235" s="43">
        <v>0</v>
      </c>
      <c r="CT235" s="44">
        <f t="shared" si="8"/>
        <v>483600</v>
      </c>
      <c r="CU235" s="43">
        <v>0</v>
      </c>
      <c r="CV235" s="43">
        <v>0</v>
      </c>
      <c r="CW235" s="43">
        <v>0</v>
      </c>
      <c r="CX235" s="43">
        <v>0</v>
      </c>
      <c r="CY235" s="43">
        <v>483600</v>
      </c>
      <c r="CZ235" s="43">
        <v>0</v>
      </c>
      <c r="DA235" s="43">
        <v>0</v>
      </c>
      <c r="DB235" s="43">
        <v>0</v>
      </c>
      <c r="DC235" s="43">
        <v>0</v>
      </c>
      <c r="DD235" s="43">
        <v>0</v>
      </c>
      <c r="DE235" s="43">
        <v>0</v>
      </c>
      <c r="DF235" s="43">
        <v>0</v>
      </c>
      <c r="DG235" s="43">
        <v>0</v>
      </c>
      <c r="DH235" s="43">
        <v>0</v>
      </c>
      <c r="DI235" s="43">
        <v>0</v>
      </c>
      <c r="DJ235" s="44">
        <f t="shared" si="9"/>
        <v>483600</v>
      </c>
      <c r="DK235" s="45">
        <f t="shared" si="5"/>
        <v>1934400</v>
      </c>
    </row>
    <row r="236" spans="1:115" s="2" customFormat="1" ht="90" x14ac:dyDescent="0.25">
      <c r="A236" s="1"/>
      <c r="B236" s="40" t="s">
        <v>1414</v>
      </c>
      <c r="C236" s="41" t="s">
        <v>1445</v>
      </c>
      <c r="D236" s="30" t="s">
        <v>1419</v>
      </c>
      <c r="E236" s="30" t="s">
        <v>511</v>
      </c>
      <c r="F236" s="30" t="s">
        <v>1418</v>
      </c>
      <c r="G236" s="30" t="s">
        <v>2330</v>
      </c>
      <c r="H236" s="41" t="s">
        <v>527</v>
      </c>
      <c r="I236" s="41">
        <v>100</v>
      </c>
      <c r="J236" s="41" t="s">
        <v>1344</v>
      </c>
      <c r="K236" s="41">
        <v>2019</v>
      </c>
      <c r="L236" s="41">
        <v>100</v>
      </c>
      <c r="M236" s="42">
        <v>100</v>
      </c>
      <c r="N236" s="42">
        <v>100</v>
      </c>
      <c r="O236" s="42">
        <v>100</v>
      </c>
      <c r="P236" s="42">
        <v>100</v>
      </c>
      <c r="Q236" s="42" t="s">
        <v>130</v>
      </c>
      <c r="R236" s="34" t="s">
        <v>100</v>
      </c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 t="s">
        <v>511</v>
      </c>
      <c r="AI236" s="52" t="s">
        <v>1463</v>
      </c>
      <c r="AJ236" s="40">
        <v>4102</v>
      </c>
      <c r="AK236" s="17" t="s">
        <v>1725</v>
      </c>
      <c r="AL236" s="17" t="s">
        <v>535</v>
      </c>
      <c r="AM236" s="42" t="s">
        <v>2573</v>
      </c>
      <c r="AN236" s="42">
        <v>4103052</v>
      </c>
      <c r="AO236" s="42" t="s">
        <v>2655</v>
      </c>
      <c r="AP236" s="41">
        <v>76</v>
      </c>
      <c r="AQ236" s="41">
        <v>100</v>
      </c>
      <c r="AR236" s="42" t="s">
        <v>132</v>
      </c>
      <c r="AS236" s="42" t="s">
        <v>1414</v>
      </c>
      <c r="AT236" s="42">
        <v>25</v>
      </c>
      <c r="AU236" s="42">
        <v>25</v>
      </c>
      <c r="AV236" s="42">
        <v>25</v>
      </c>
      <c r="AW236" s="42">
        <v>25</v>
      </c>
      <c r="AX236" s="43">
        <v>0</v>
      </c>
      <c r="AY236" s="43">
        <v>0</v>
      </c>
      <c r="AZ236" s="43">
        <v>0</v>
      </c>
      <c r="BA236" s="43">
        <v>0</v>
      </c>
      <c r="BB236" s="43">
        <v>0</v>
      </c>
      <c r="BC236" s="43">
        <v>3600000</v>
      </c>
      <c r="BD236" s="43">
        <v>0</v>
      </c>
      <c r="BE236" s="43">
        <v>0</v>
      </c>
      <c r="BF236" s="43">
        <v>0</v>
      </c>
      <c r="BG236" s="43">
        <v>0</v>
      </c>
      <c r="BH236" s="43">
        <v>0</v>
      </c>
      <c r="BI236" s="43">
        <v>0</v>
      </c>
      <c r="BJ236" s="43">
        <v>0</v>
      </c>
      <c r="BK236" s="43">
        <v>0</v>
      </c>
      <c r="BL236" s="43">
        <v>0</v>
      </c>
      <c r="BM236" s="43">
        <v>0</v>
      </c>
      <c r="BN236" s="44">
        <f t="shared" si="6"/>
        <v>3600000</v>
      </c>
      <c r="BO236" s="43">
        <v>0</v>
      </c>
      <c r="BP236" s="43">
        <v>0</v>
      </c>
      <c r="BQ236" s="43">
        <v>0</v>
      </c>
      <c r="BR236" s="43">
        <v>0</v>
      </c>
      <c r="BS236" s="43">
        <v>3600000</v>
      </c>
      <c r="BT236" s="43">
        <v>0</v>
      </c>
      <c r="BU236" s="43">
        <v>0</v>
      </c>
      <c r="BV236" s="43">
        <v>0</v>
      </c>
      <c r="BW236" s="43">
        <v>0</v>
      </c>
      <c r="BX236" s="43">
        <v>0</v>
      </c>
      <c r="BY236" s="43">
        <v>0</v>
      </c>
      <c r="BZ236" s="43">
        <v>0</v>
      </c>
      <c r="CA236" s="43">
        <v>0</v>
      </c>
      <c r="CB236" s="43">
        <v>0</v>
      </c>
      <c r="CC236" s="43">
        <v>0</v>
      </c>
      <c r="CD236" s="44">
        <f t="shared" si="7"/>
        <v>3600000</v>
      </c>
      <c r="CE236" s="43">
        <v>0</v>
      </c>
      <c r="CF236" s="43">
        <v>0</v>
      </c>
      <c r="CG236" s="43">
        <v>0</v>
      </c>
      <c r="CH236" s="43">
        <v>0</v>
      </c>
      <c r="CI236" s="43">
        <v>3600000</v>
      </c>
      <c r="CJ236" s="43">
        <v>0</v>
      </c>
      <c r="CK236" s="43">
        <v>0</v>
      </c>
      <c r="CL236" s="43">
        <v>0</v>
      </c>
      <c r="CM236" s="43">
        <v>0</v>
      </c>
      <c r="CN236" s="43">
        <v>0</v>
      </c>
      <c r="CO236" s="43">
        <v>0</v>
      </c>
      <c r="CP236" s="43">
        <v>0</v>
      </c>
      <c r="CQ236" s="43">
        <v>0</v>
      </c>
      <c r="CR236" s="43">
        <v>0</v>
      </c>
      <c r="CS236" s="43">
        <v>0</v>
      </c>
      <c r="CT236" s="44">
        <f t="shared" si="8"/>
        <v>3600000</v>
      </c>
      <c r="CU236" s="43">
        <v>0</v>
      </c>
      <c r="CV236" s="43">
        <v>0</v>
      </c>
      <c r="CW236" s="43">
        <v>0</v>
      </c>
      <c r="CX236" s="43">
        <v>0</v>
      </c>
      <c r="CY236" s="43">
        <v>3600000</v>
      </c>
      <c r="CZ236" s="43">
        <v>0</v>
      </c>
      <c r="DA236" s="43">
        <v>0</v>
      </c>
      <c r="DB236" s="43">
        <v>0</v>
      </c>
      <c r="DC236" s="43">
        <v>0</v>
      </c>
      <c r="DD236" s="43">
        <v>0</v>
      </c>
      <c r="DE236" s="43">
        <v>0</v>
      </c>
      <c r="DF236" s="43">
        <v>0</v>
      </c>
      <c r="DG236" s="43">
        <v>0</v>
      </c>
      <c r="DH236" s="43">
        <v>0</v>
      </c>
      <c r="DI236" s="43">
        <v>0</v>
      </c>
      <c r="DJ236" s="44">
        <f t="shared" si="9"/>
        <v>3600000</v>
      </c>
      <c r="DK236" s="45">
        <f t="shared" si="5"/>
        <v>14400000</v>
      </c>
    </row>
    <row r="237" spans="1:115" s="2" customFormat="1" ht="90" x14ac:dyDescent="0.25">
      <c r="A237" s="1"/>
      <c r="B237" s="40" t="s">
        <v>1414</v>
      </c>
      <c r="C237" s="41" t="s">
        <v>1445</v>
      </c>
      <c r="D237" s="30" t="s">
        <v>1419</v>
      </c>
      <c r="E237" s="30" t="s">
        <v>511</v>
      </c>
      <c r="F237" s="30" t="s">
        <v>1418</v>
      </c>
      <c r="G237" s="30" t="s">
        <v>2331</v>
      </c>
      <c r="H237" s="41" t="s">
        <v>536</v>
      </c>
      <c r="I237" s="41">
        <v>100</v>
      </c>
      <c r="J237" s="41" t="s">
        <v>1345</v>
      </c>
      <c r="K237" s="41">
        <v>2019</v>
      </c>
      <c r="L237" s="41">
        <v>100</v>
      </c>
      <c r="M237" s="42">
        <v>100</v>
      </c>
      <c r="N237" s="42">
        <v>100</v>
      </c>
      <c r="O237" s="42">
        <v>100</v>
      </c>
      <c r="P237" s="42">
        <v>100</v>
      </c>
      <c r="Q237" s="42" t="s">
        <v>130</v>
      </c>
      <c r="R237" s="34" t="s">
        <v>100</v>
      </c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 t="s">
        <v>511</v>
      </c>
      <c r="AI237" s="52" t="s">
        <v>1463</v>
      </c>
      <c r="AJ237" s="40">
        <v>4102</v>
      </c>
      <c r="AK237" s="17" t="s">
        <v>1726</v>
      </c>
      <c r="AL237" s="17" t="s">
        <v>537</v>
      </c>
      <c r="AM237" s="42" t="s">
        <v>2573</v>
      </c>
      <c r="AN237" s="42">
        <v>4103052</v>
      </c>
      <c r="AO237" s="42" t="s">
        <v>2655</v>
      </c>
      <c r="AP237" s="41">
        <v>3</v>
      </c>
      <c r="AQ237" s="41">
        <v>3</v>
      </c>
      <c r="AR237" s="42" t="s">
        <v>130</v>
      </c>
      <c r="AS237" s="42" t="s">
        <v>1414</v>
      </c>
      <c r="AT237" s="42">
        <v>3</v>
      </c>
      <c r="AU237" s="42">
        <v>3</v>
      </c>
      <c r="AV237" s="42">
        <v>3</v>
      </c>
      <c r="AW237" s="42">
        <v>3</v>
      </c>
      <c r="AX237" s="43">
        <v>0</v>
      </c>
      <c r="AY237" s="43">
        <v>0</v>
      </c>
      <c r="AZ237" s="43">
        <v>0</v>
      </c>
      <c r="BA237" s="43">
        <v>0</v>
      </c>
      <c r="BB237" s="43">
        <v>0</v>
      </c>
      <c r="BC237" s="43">
        <v>254600000</v>
      </c>
      <c r="BD237" s="43">
        <v>0</v>
      </c>
      <c r="BE237" s="43">
        <v>0</v>
      </c>
      <c r="BF237" s="43">
        <v>0</v>
      </c>
      <c r="BG237" s="43">
        <v>0</v>
      </c>
      <c r="BH237" s="43">
        <v>0</v>
      </c>
      <c r="BI237" s="43">
        <v>0</v>
      </c>
      <c r="BJ237" s="43">
        <v>0</v>
      </c>
      <c r="BK237" s="43">
        <v>0</v>
      </c>
      <c r="BL237" s="43">
        <v>0</v>
      </c>
      <c r="BM237" s="43">
        <v>0</v>
      </c>
      <c r="BN237" s="44">
        <f t="shared" si="6"/>
        <v>254600000</v>
      </c>
      <c r="BO237" s="43">
        <v>0</v>
      </c>
      <c r="BP237" s="43">
        <v>0</v>
      </c>
      <c r="BQ237" s="43">
        <v>0</v>
      </c>
      <c r="BR237" s="43">
        <v>0</v>
      </c>
      <c r="BS237" s="43">
        <v>254600000</v>
      </c>
      <c r="BT237" s="43">
        <v>0</v>
      </c>
      <c r="BU237" s="43">
        <v>0</v>
      </c>
      <c r="BV237" s="43">
        <v>0</v>
      </c>
      <c r="BW237" s="43">
        <v>0</v>
      </c>
      <c r="BX237" s="43">
        <v>0</v>
      </c>
      <c r="BY237" s="43">
        <v>0</v>
      </c>
      <c r="BZ237" s="43">
        <v>0</v>
      </c>
      <c r="CA237" s="43">
        <v>0</v>
      </c>
      <c r="CB237" s="43">
        <v>0</v>
      </c>
      <c r="CC237" s="43">
        <v>0</v>
      </c>
      <c r="CD237" s="44">
        <f t="shared" si="7"/>
        <v>254600000</v>
      </c>
      <c r="CE237" s="43">
        <v>0</v>
      </c>
      <c r="CF237" s="43">
        <v>0</v>
      </c>
      <c r="CG237" s="43">
        <v>0</v>
      </c>
      <c r="CH237" s="43">
        <v>0</v>
      </c>
      <c r="CI237" s="43">
        <v>256000000</v>
      </c>
      <c r="CJ237" s="43">
        <v>0</v>
      </c>
      <c r="CK237" s="43">
        <v>0</v>
      </c>
      <c r="CL237" s="43">
        <v>0</v>
      </c>
      <c r="CM237" s="43">
        <v>0</v>
      </c>
      <c r="CN237" s="43">
        <v>0</v>
      </c>
      <c r="CO237" s="43">
        <v>0</v>
      </c>
      <c r="CP237" s="43">
        <v>0</v>
      </c>
      <c r="CQ237" s="43">
        <v>0</v>
      </c>
      <c r="CR237" s="43">
        <v>0</v>
      </c>
      <c r="CS237" s="43">
        <v>0</v>
      </c>
      <c r="CT237" s="44">
        <f t="shared" si="8"/>
        <v>256000000</v>
      </c>
      <c r="CU237" s="43">
        <v>0</v>
      </c>
      <c r="CV237" s="43">
        <v>0</v>
      </c>
      <c r="CW237" s="43">
        <v>0</v>
      </c>
      <c r="CX237" s="43">
        <v>0</v>
      </c>
      <c r="CY237" s="43">
        <v>270000000</v>
      </c>
      <c r="CZ237" s="43">
        <v>0</v>
      </c>
      <c r="DA237" s="43">
        <v>0</v>
      </c>
      <c r="DB237" s="43">
        <v>0</v>
      </c>
      <c r="DC237" s="43">
        <v>0</v>
      </c>
      <c r="DD237" s="43">
        <v>0</v>
      </c>
      <c r="DE237" s="43">
        <v>0</v>
      </c>
      <c r="DF237" s="43">
        <v>0</v>
      </c>
      <c r="DG237" s="43">
        <v>0</v>
      </c>
      <c r="DH237" s="43">
        <v>0</v>
      </c>
      <c r="DI237" s="43">
        <v>0</v>
      </c>
      <c r="DJ237" s="44">
        <f t="shared" si="9"/>
        <v>270000000</v>
      </c>
      <c r="DK237" s="45">
        <f t="shared" si="5"/>
        <v>1035200000</v>
      </c>
    </row>
    <row r="238" spans="1:115" s="2" customFormat="1" ht="75" x14ac:dyDescent="0.25">
      <c r="A238" s="1"/>
      <c r="B238" s="40" t="s">
        <v>1414</v>
      </c>
      <c r="C238" s="41" t="s">
        <v>1445</v>
      </c>
      <c r="D238" s="30" t="s">
        <v>1419</v>
      </c>
      <c r="E238" s="30" t="s">
        <v>538</v>
      </c>
      <c r="F238" s="30" t="s">
        <v>1418</v>
      </c>
      <c r="G238" s="30" t="s">
        <v>2332</v>
      </c>
      <c r="H238" s="41" t="s">
        <v>539</v>
      </c>
      <c r="I238" s="41">
        <v>5.5</v>
      </c>
      <c r="J238" s="41" t="s">
        <v>1346</v>
      </c>
      <c r="K238" s="41">
        <v>2019</v>
      </c>
      <c r="L238" s="41">
        <v>5.5</v>
      </c>
      <c r="M238" s="42">
        <v>5.5</v>
      </c>
      <c r="N238" s="42">
        <v>5.5</v>
      </c>
      <c r="O238" s="42">
        <v>5.5</v>
      </c>
      <c r="P238" s="42">
        <v>5.5</v>
      </c>
      <c r="Q238" s="42" t="s">
        <v>130</v>
      </c>
      <c r="R238" s="41" t="s">
        <v>99</v>
      </c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 t="s">
        <v>538</v>
      </c>
      <c r="AI238" s="52" t="s">
        <v>1464</v>
      </c>
      <c r="AJ238" s="40">
        <v>4104</v>
      </c>
      <c r="AK238" s="17" t="s">
        <v>1727</v>
      </c>
      <c r="AL238" s="17" t="s">
        <v>540</v>
      </c>
      <c r="AM238" s="42" t="s">
        <v>3016</v>
      </c>
      <c r="AN238" s="42">
        <v>4104015</v>
      </c>
      <c r="AO238" s="42" t="s">
        <v>3017</v>
      </c>
      <c r="AP238" s="41" t="s">
        <v>1298</v>
      </c>
      <c r="AQ238" s="41">
        <v>6064</v>
      </c>
      <c r="AR238" s="42" t="s">
        <v>130</v>
      </c>
      <c r="AS238" s="42" t="s">
        <v>1414</v>
      </c>
      <c r="AT238" s="42">
        <v>6064</v>
      </c>
      <c r="AU238" s="42"/>
      <c r="AV238" s="42"/>
      <c r="AW238" s="42"/>
      <c r="AX238" s="43">
        <v>0</v>
      </c>
      <c r="AY238" s="43">
        <v>0</v>
      </c>
      <c r="AZ238" s="43">
        <v>0</v>
      </c>
      <c r="BA238" s="43">
        <v>540000000</v>
      </c>
      <c r="BB238" s="43">
        <v>0</v>
      </c>
      <c r="BC238" s="43">
        <v>0</v>
      </c>
      <c r="BD238" s="43">
        <v>0</v>
      </c>
      <c r="BE238" s="43">
        <v>0</v>
      </c>
      <c r="BF238" s="43">
        <v>0</v>
      </c>
      <c r="BG238" s="43">
        <v>0</v>
      </c>
      <c r="BH238" s="43">
        <v>0</v>
      </c>
      <c r="BI238" s="43">
        <v>0</v>
      </c>
      <c r="BJ238" s="43">
        <v>0</v>
      </c>
      <c r="BK238" s="43">
        <v>0</v>
      </c>
      <c r="BL238" s="43">
        <v>0</v>
      </c>
      <c r="BM238" s="43">
        <v>0</v>
      </c>
      <c r="BN238" s="44">
        <f t="shared" si="6"/>
        <v>540000000</v>
      </c>
      <c r="BO238" s="43">
        <v>0</v>
      </c>
      <c r="BP238" s="43">
        <v>0</v>
      </c>
      <c r="BQ238" s="43">
        <v>0</v>
      </c>
      <c r="BR238" s="43">
        <v>500000000</v>
      </c>
      <c r="BS238" s="43">
        <v>0</v>
      </c>
      <c r="BT238" s="43">
        <v>0</v>
      </c>
      <c r="BU238" s="43">
        <v>0</v>
      </c>
      <c r="BV238" s="43">
        <v>0</v>
      </c>
      <c r="BW238" s="43">
        <v>0</v>
      </c>
      <c r="BX238" s="43">
        <v>0</v>
      </c>
      <c r="BY238" s="43">
        <v>0</v>
      </c>
      <c r="BZ238" s="43">
        <v>0</v>
      </c>
      <c r="CA238" s="43">
        <v>0</v>
      </c>
      <c r="CB238" s="43">
        <v>0</v>
      </c>
      <c r="CC238" s="43">
        <v>0</v>
      </c>
      <c r="CD238" s="44">
        <f t="shared" si="7"/>
        <v>500000000</v>
      </c>
      <c r="CE238" s="43">
        <v>0</v>
      </c>
      <c r="CF238" s="43">
        <v>0</v>
      </c>
      <c r="CG238" s="43">
        <v>0</v>
      </c>
      <c r="CH238" s="43">
        <v>500000000</v>
      </c>
      <c r="CI238" s="43">
        <v>0</v>
      </c>
      <c r="CJ238" s="43">
        <v>0</v>
      </c>
      <c r="CK238" s="43">
        <v>0</v>
      </c>
      <c r="CL238" s="43">
        <v>0</v>
      </c>
      <c r="CM238" s="43">
        <v>0</v>
      </c>
      <c r="CN238" s="43">
        <v>0</v>
      </c>
      <c r="CO238" s="43">
        <v>0</v>
      </c>
      <c r="CP238" s="43">
        <v>0</v>
      </c>
      <c r="CQ238" s="43">
        <v>0</v>
      </c>
      <c r="CR238" s="43">
        <v>0</v>
      </c>
      <c r="CS238" s="43">
        <v>0</v>
      </c>
      <c r="CT238" s="44">
        <f t="shared" si="8"/>
        <v>500000000</v>
      </c>
      <c r="CU238" s="43">
        <v>0</v>
      </c>
      <c r="CV238" s="43">
        <v>0</v>
      </c>
      <c r="CW238" s="43">
        <v>0</v>
      </c>
      <c r="CX238" s="43">
        <v>500000000</v>
      </c>
      <c r="CY238" s="43">
        <v>0</v>
      </c>
      <c r="CZ238" s="43">
        <v>0</v>
      </c>
      <c r="DA238" s="43">
        <v>0</v>
      </c>
      <c r="DB238" s="43">
        <v>0</v>
      </c>
      <c r="DC238" s="43">
        <v>0</v>
      </c>
      <c r="DD238" s="43">
        <v>0</v>
      </c>
      <c r="DE238" s="43">
        <v>0</v>
      </c>
      <c r="DF238" s="43">
        <v>0</v>
      </c>
      <c r="DG238" s="43">
        <v>0</v>
      </c>
      <c r="DH238" s="43">
        <v>0</v>
      </c>
      <c r="DI238" s="43">
        <v>0</v>
      </c>
      <c r="DJ238" s="44">
        <f t="shared" si="9"/>
        <v>500000000</v>
      </c>
      <c r="DK238" s="45">
        <f t="shared" si="5"/>
        <v>2040000000</v>
      </c>
    </row>
    <row r="239" spans="1:115" s="2" customFormat="1" ht="75" x14ac:dyDescent="0.25">
      <c r="A239" s="1"/>
      <c r="B239" s="40" t="s">
        <v>1414</v>
      </c>
      <c r="C239" s="41" t="s">
        <v>1445</v>
      </c>
      <c r="D239" s="30" t="s">
        <v>1419</v>
      </c>
      <c r="E239" s="30" t="s">
        <v>538</v>
      </c>
      <c r="F239" s="30" t="s">
        <v>1418</v>
      </c>
      <c r="G239" s="30" t="s">
        <v>2332</v>
      </c>
      <c r="H239" s="41" t="s">
        <v>539</v>
      </c>
      <c r="I239" s="41">
        <v>5.5</v>
      </c>
      <c r="J239" s="41" t="s">
        <v>1346</v>
      </c>
      <c r="K239" s="41">
        <v>2019</v>
      </c>
      <c r="L239" s="41">
        <v>5.5</v>
      </c>
      <c r="M239" s="42">
        <v>5.5</v>
      </c>
      <c r="N239" s="42">
        <v>5.5</v>
      </c>
      <c r="O239" s="42">
        <v>5.5</v>
      </c>
      <c r="P239" s="42">
        <v>5.5</v>
      </c>
      <c r="Q239" s="42" t="s">
        <v>130</v>
      </c>
      <c r="R239" s="41" t="s">
        <v>100</v>
      </c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 t="s">
        <v>538</v>
      </c>
      <c r="AI239" s="52" t="s">
        <v>1464</v>
      </c>
      <c r="AJ239" s="40">
        <v>4104</v>
      </c>
      <c r="AK239" s="17" t="s">
        <v>1728</v>
      </c>
      <c r="AL239" s="17" t="s">
        <v>541</v>
      </c>
      <c r="AM239" s="42" t="s">
        <v>3016</v>
      </c>
      <c r="AN239" s="42">
        <v>4104015</v>
      </c>
      <c r="AO239" s="42" t="s">
        <v>3017</v>
      </c>
      <c r="AP239" s="41">
        <v>50</v>
      </c>
      <c r="AQ239" s="41">
        <v>55</v>
      </c>
      <c r="AR239" s="42" t="s">
        <v>130</v>
      </c>
      <c r="AS239" s="42" t="s">
        <v>1414</v>
      </c>
      <c r="AT239" s="42">
        <v>55</v>
      </c>
      <c r="AU239" s="42">
        <v>55</v>
      </c>
      <c r="AV239" s="42">
        <v>55</v>
      </c>
      <c r="AW239" s="42">
        <v>55</v>
      </c>
      <c r="AX239" s="43">
        <v>0</v>
      </c>
      <c r="AY239" s="43">
        <v>0</v>
      </c>
      <c r="AZ239" s="43">
        <v>0</v>
      </c>
      <c r="BA239" s="43">
        <v>768400000</v>
      </c>
      <c r="BB239" s="43">
        <v>0</v>
      </c>
      <c r="BC239" s="43">
        <v>0</v>
      </c>
      <c r="BD239" s="43">
        <v>0</v>
      </c>
      <c r="BE239" s="43">
        <v>0</v>
      </c>
      <c r="BF239" s="43">
        <v>0</v>
      </c>
      <c r="BG239" s="43">
        <v>0</v>
      </c>
      <c r="BH239" s="43">
        <v>0</v>
      </c>
      <c r="BI239" s="43">
        <v>0</v>
      </c>
      <c r="BJ239" s="43">
        <v>0</v>
      </c>
      <c r="BK239" s="43">
        <v>0</v>
      </c>
      <c r="BL239" s="43">
        <v>0</v>
      </c>
      <c r="BM239" s="43">
        <v>0</v>
      </c>
      <c r="BN239" s="44">
        <f t="shared" si="6"/>
        <v>768400000</v>
      </c>
      <c r="BO239" s="43">
        <v>0</v>
      </c>
      <c r="BP239" s="43">
        <v>0</v>
      </c>
      <c r="BQ239" s="43">
        <v>0</v>
      </c>
      <c r="BR239" s="43">
        <v>768400000</v>
      </c>
      <c r="BS239" s="43">
        <v>0</v>
      </c>
      <c r="BT239" s="43">
        <v>0</v>
      </c>
      <c r="BU239" s="43">
        <v>0</v>
      </c>
      <c r="BV239" s="43">
        <v>0</v>
      </c>
      <c r="BW239" s="43">
        <v>0</v>
      </c>
      <c r="BX239" s="43">
        <v>0</v>
      </c>
      <c r="BY239" s="43">
        <v>0</v>
      </c>
      <c r="BZ239" s="43">
        <v>0</v>
      </c>
      <c r="CA239" s="43">
        <v>0</v>
      </c>
      <c r="CB239" s="43">
        <v>0</v>
      </c>
      <c r="CC239" s="43">
        <v>0</v>
      </c>
      <c r="CD239" s="44">
        <f t="shared" si="7"/>
        <v>768400000</v>
      </c>
      <c r="CE239" s="43">
        <v>0</v>
      </c>
      <c r="CF239" s="43">
        <v>0</v>
      </c>
      <c r="CG239" s="43">
        <v>0</v>
      </c>
      <c r="CH239" s="43">
        <v>768400000</v>
      </c>
      <c r="CI239" s="43">
        <v>0</v>
      </c>
      <c r="CJ239" s="43">
        <v>0</v>
      </c>
      <c r="CK239" s="43">
        <v>0</v>
      </c>
      <c r="CL239" s="43">
        <v>0</v>
      </c>
      <c r="CM239" s="43">
        <v>0</v>
      </c>
      <c r="CN239" s="43">
        <v>0</v>
      </c>
      <c r="CO239" s="43">
        <v>0</v>
      </c>
      <c r="CP239" s="43">
        <v>0</v>
      </c>
      <c r="CQ239" s="43">
        <v>0</v>
      </c>
      <c r="CR239" s="43">
        <v>0</v>
      </c>
      <c r="CS239" s="43">
        <v>0</v>
      </c>
      <c r="CT239" s="44">
        <f t="shared" si="8"/>
        <v>768400000</v>
      </c>
      <c r="CU239" s="43">
        <v>0</v>
      </c>
      <c r="CV239" s="43">
        <v>0</v>
      </c>
      <c r="CW239" s="43">
        <v>0</v>
      </c>
      <c r="CX239" s="43">
        <v>768400000</v>
      </c>
      <c r="CY239" s="43">
        <v>0</v>
      </c>
      <c r="CZ239" s="43">
        <v>0</v>
      </c>
      <c r="DA239" s="43">
        <v>0</v>
      </c>
      <c r="DB239" s="43">
        <v>0</v>
      </c>
      <c r="DC239" s="43">
        <v>0</v>
      </c>
      <c r="DD239" s="43">
        <v>0</v>
      </c>
      <c r="DE239" s="43">
        <v>0</v>
      </c>
      <c r="DF239" s="43">
        <v>0</v>
      </c>
      <c r="DG239" s="43">
        <v>0</v>
      </c>
      <c r="DH239" s="43">
        <v>0</v>
      </c>
      <c r="DI239" s="43">
        <v>0</v>
      </c>
      <c r="DJ239" s="44">
        <f t="shared" si="9"/>
        <v>768400000</v>
      </c>
      <c r="DK239" s="45">
        <f t="shared" si="5"/>
        <v>3073600000</v>
      </c>
    </row>
    <row r="240" spans="1:115" s="2" customFormat="1" ht="75" x14ac:dyDescent="0.25">
      <c r="A240" s="1"/>
      <c r="B240" s="40" t="s">
        <v>1414</v>
      </c>
      <c r="C240" s="41" t="s">
        <v>1445</v>
      </c>
      <c r="D240" s="30" t="s">
        <v>1419</v>
      </c>
      <c r="E240" s="30" t="s">
        <v>538</v>
      </c>
      <c r="F240" s="30" t="s">
        <v>1418</v>
      </c>
      <c r="G240" s="30" t="s">
        <v>2332</v>
      </c>
      <c r="H240" s="41" t="s">
        <v>539</v>
      </c>
      <c r="I240" s="41">
        <v>5.5</v>
      </c>
      <c r="J240" s="41" t="s">
        <v>1346</v>
      </c>
      <c r="K240" s="41">
        <v>2019</v>
      </c>
      <c r="L240" s="41">
        <v>5.5</v>
      </c>
      <c r="M240" s="42">
        <v>5.5</v>
      </c>
      <c r="N240" s="42">
        <v>5.5</v>
      </c>
      <c r="O240" s="42">
        <v>5.5</v>
      </c>
      <c r="P240" s="42">
        <v>5.5</v>
      </c>
      <c r="Q240" s="42" t="s">
        <v>130</v>
      </c>
      <c r="R240" s="41" t="s">
        <v>100</v>
      </c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 t="s">
        <v>538</v>
      </c>
      <c r="AI240" s="52" t="s">
        <v>1464</v>
      </c>
      <c r="AJ240" s="40">
        <v>4104</v>
      </c>
      <c r="AK240" s="17" t="s">
        <v>1729</v>
      </c>
      <c r="AL240" s="17" t="s">
        <v>542</v>
      </c>
      <c r="AM240" s="42" t="s">
        <v>3016</v>
      </c>
      <c r="AN240" s="42">
        <v>4104015</v>
      </c>
      <c r="AO240" s="42" t="s">
        <v>3017</v>
      </c>
      <c r="AP240" s="41">
        <v>3</v>
      </c>
      <c r="AQ240" s="41">
        <v>2</v>
      </c>
      <c r="AR240" s="42" t="s">
        <v>130</v>
      </c>
      <c r="AS240" s="42" t="s">
        <v>1414</v>
      </c>
      <c r="AT240" s="42">
        <v>2</v>
      </c>
      <c r="AU240" s="42">
        <v>2</v>
      </c>
      <c r="AV240" s="42">
        <v>2</v>
      </c>
      <c r="AW240" s="42">
        <v>2</v>
      </c>
      <c r="AX240" s="43">
        <v>0</v>
      </c>
      <c r="AY240" s="43">
        <v>0</v>
      </c>
      <c r="AZ240" s="43">
        <v>0</v>
      </c>
      <c r="BA240" s="43">
        <v>63800000</v>
      </c>
      <c r="BB240" s="43">
        <v>0</v>
      </c>
      <c r="BC240" s="43">
        <v>0</v>
      </c>
      <c r="BD240" s="43">
        <v>0</v>
      </c>
      <c r="BE240" s="43">
        <v>0</v>
      </c>
      <c r="BF240" s="43">
        <v>0</v>
      </c>
      <c r="BG240" s="43">
        <v>0</v>
      </c>
      <c r="BH240" s="43">
        <v>0</v>
      </c>
      <c r="BI240" s="43">
        <v>0</v>
      </c>
      <c r="BJ240" s="43">
        <v>0</v>
      </c>
      <c r="BK240" s="43">
        <v>0</v>
      </c>
      <c r="BL240" s="43">
        <v>0</v>
      </c>
      <c r="BM240" s="43">
        <v>0</v>
      </c>
      <c r="BN240" s="44">
        <f t="shared" si="6"/>
        <v>63800000</v>
      </c>
      <c r="BO240" s="43">
        <v>0</v>
      </c>
      <c r="BP240" s="43">
        <v>0</v>
      </c>
      <c r="BQ240" s="43">
        <v>0</v>
      </c>
      <c r="BR240" s="43">
        <v>63800000</v>
      </c>
      <c r="BS240" s="43">
        <v>0</v>
      </c>
      <c r="BT240" s="43">
        <v>0</v>
      </c>
      <c r="BU240" s="43">
        <v>0</v>
      </c>
      <c r="BV240" s="43">
        <v>0</v>
      </c>
      <c r="BW240" s="43">
        <v>0</v>
      </c>
      <c r="BX240" s="43">
        <v>0</v>
      </c>
      <c r="BY240" s="43">
        <v>0</v>
      </c>
      <c r="BZ240" s="43">
        <v>0</v>
      </c>
      <c r="CA240" s="43">
        <v>0</v>
      </c>
      <c r="CB240" s="43">
        <v>0</v>
      </c>
      <c r="CC240" s="43">
        <v>0</v>
      </c>
      <c r="CD240" s="44">
        <f t="shared" si="7"/>
        <v>63800000</v>
      </c>
      <c r="CE240" s="43">
        <v>0</v>
      </c>
      <c r="CF240" s="43">
        <v>0</v>
      </c>
      <c r="CG240" s="43">
        <v>0</v>
      </c>
      <c r="CH240" s="43">
        <v>63800000</v>
      </c>
      <c r="CI240" s="43">
        <v>0</v>
      </c>
      <c r="CJ240" s="43">
        <v>0</v>
      </c>
      <c r="CK240" s="43">
        <v>0</v>
      </c>
      <c r="CL240" s="43">
        <v>0</v>
      </c>
      <c r="CM240" s="43">
        <v>0</v>
      </c>
      <c r="CN240" s="43">
        <v>0</v>
      </c>
      <c r="CO240" s="43">
        <v>0</v>
      </c>
      <c r="CP240" s="43">
        <v>0</v>
      </c>
      <c r="CQ240" s="43">
        <v>0</v>
      </c>
      <c r="CR240" s="43">
        <v>0</v>
      </c>
      <c r="CS240" s="43">
        <v>0</v>
      </c>
      <c r="CT240" s="44">
        <f t="shared" si="8"/>
        <v>63800000</v>
      </c>
      <c r="CU240" s="43">
        <v>0</v>
      </c>
      <c r="CV240" s="43">
        <v>0</v>
      </c>
      <c r="CW240" s="43">
        <v>0</v>
      </c>
      <c r="CX240" s="43">
        <v>63800000</v>
      </c>
      <c r="CY240" s="43">
        <v>0</v>
      </c>
      <c r="CZ240" s="43">
        <v>0</v>
      </c>
      <c r="DA240" s="43">
        <v>0</v>
      </c>
      <c r="DB240" s="43">
        <v>0</v>
      </c>
      <c r="DC240" s="43">
        <v>0</v>
      </c>
      <c r="DD240" s="43">
        <v>0</v>
      </c>
      <c r="DE240" s="43">
        <v>0</v>
      </c>
      <c r="DF240" s="43">
        <v>0</v>
      </c>
      <c r="DG240" s="43">
        <v>0</v>
      </c>
      <c r="DH240" s="43">
        <v>0</v>
      </c>
      <c r="DI240" s="43">
        <v>0</v>
      </c>
      <c r="DJ240" s="44">
        <f t="shared" si="9"/>
        <v>63800000</v>
      </c>
      <c r="DK240" s="45">
        <f t="shared" si="5"/>
        <v>255200000</v>
      </c>
    </row>
    <row r="241" spans="1:115" s="2" customFormat="1" ht="75" x14ac:dyDescent="0.25">
      <c r="A241" s="1"/>
      <c r="B241" s="40" t="s">
        <v>1414</v>
      </c>
      <c r="C241" s="41" t="s">
        <v>1445</v>
      </c>
      <c r="D241" s="30" t="s">
        <v>1419</v>
      </c>
      <c r="E241" s="30" t="s">
        <v>538</v>
      </c>
      <c r="F241" s="30" t="s">
        <v>1418</v>
      </c>
      <c r="G241" s="30" t="s">
        <v>2332</v>
      </c>
      <c r="H241" s="41" t="s">
        <v>539</v>
      </c>
      <c r="I241" s="41">
        <v>5.5</v>
      </c>
      <c r="J241" s="41" t="s">
        <v>1346</v>
      </c>
      <c r="K241" s="41">
        <v>2019</v>
      </c>
      <c r="L241" s="41">
        <v>5.5</v>
      </c>
      <c r="M241" s="42">
        <v>5.5</v>
      </c>
      <c r="N241" s="42">
        <v>5.5</v>
      </c>
      <c r="O241" s="42">
        <v>5.5</v>
      </c>
      <c r="P241" s="42">
        <v>5.5</v>
      </c>
      <c r="Q241" s="42" t="s">
        <v>130</v>
      </c>
      <c r="R241" s="41" t="s">
        <v>100</v>
      </c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 t="s">
        <v>538</v>
      </c>
      <c r="AI241" s="52" t="s">
        <v>1464</v>
      </c>
      <c r="AJ241" s="40">
        <v>4104</v>
      </c>
      <c r="AK241" s="17" t="s">
        <v>1730</v>
      </c>
      <c r="AL241" s="17" t="s">
        <v>543</v>
      </c>
      <c r="AM241" s="42" t="s">
        <v>3016</v>
      </c>
      <c r="AN241" s="42">
        <v>4104015</v>
      </c>
      <c r="AO241" s="42" t="s">
        <v>3017</v>
      </c>
      <c r="AP241" s="41">
        <v>1</v>
      </c>
      <c r="AQ241" s="41">
        <v>1</v>
      </c>
      <c r="AR241" s="42" t="s">
        <v>130</v>
      </c>
      <c r="AS241" s="42" t="s">
        <v>1414</v>
      </c>
      <c r="AT241" s="42">
        <v>1</v>
      </c>
      <c r="AU241" s="42">
        <v>1</v>
      </c>
      <c r="AV241" s="42">
        <v>1</v>
      </c>
      <c r="AW241" s="42">
        <v>1</v>
      </c>
      <c r="AX241" s="43">
        <v>0</v>
      </c>
      <c r="AY241" s="43">
        <v>0</v>
      </c>
      <c r="AZ241" s="43">
        <v>0</v>
      </c>
      <c r="BA241" s="43">
        <v>27800000</v>
      </c>
      <c r="BB241" s="43">
        <v>0</v>
      </c>
      <c r="BC241" s="43">
        <v>0</v>
      </c>
      <c r="BD241" s="43">
        <v>0</v>
      </c>
      <c r="BE241" s="43">
        <v>0</v>
      </c>
      <c r="BF241" s="43">
        <v>0</v>
      </c>
      <c r="BG241" s="43">
        <v>0</v>
      </c>
      <c r="BH241" s="43">
        <v>0</v>
      </c>
      <c r="BI241" s="43">
        <v>0</v>
      </c>
      <c r="BJ241" s="43">
        <v>0</v>
      </c>
      <c r="BK241" s="43">
        <v>0</v>
      </c>
      <c r="BL241" s="43">
        <v>0</v>
      </c>
      <c r="BM241" s="43">
        <v>0</v>
      </c>
      <c r="BN241" s="44">
        <f t="shared" si="6"/>
        <v>27800000</v>
      </c>
      <c r="BO241" s="43">
        <v>0</v>
      </c>
      <c r="BP241" s="43">
        <v>0</v>
      </c>
      <c r="BQ241" s="43">
        <v>0</v>
      </c>
      <c r="BR241" s="43">
        <v>27800000</v>
      </c>
      <c r="BS241" s="43">
        <v>0</v>
      </c>
      <c r="BT241" s="43">
        <v>0</v>
      </c>
      <c r="BU241" s="43">
        <v>0</v>
      </c>
      <c r="BV241" s="43">
        <v>0</v>
      </c>
      <c r="BW241" s="43">
        <v>0</v>
      </c>
      <c r="BX241" s="43">
        <v>0</v>
      </c>
      <c r="BY241" s="43">
        <v>0</v>
      </c>
      <c r="BZ241" s="43">
        <v>0</v>
      </c>
      <c r="CA241" s="43">
        <v>0</v>
      </c>
      <c r="CB241" s="43">
        <v>0</v>
      </c>
      <c r="CC241" s="43">
        <v>0</v>
      </c>
      <c r="CD241" s="44">
        <f t="shared" si="7"/>
        <v>27800000</v>
      </c>
      <c r="CE241" s="43">
        <v>0</v>
      </c>
      <c r="CF241" s="43">
        <v>0</v>
      </c>
      <c r="CG241" s="43">
        <v>0</v>
      </c>
      <c r="CH241" s="43">
        <v>27800000</v>
      </c>
      <c r="CI241" s="43">
        <v>0</v>
      </c>
      <c r="CJ241" s="43">
        <v>0</v>
      </c>
      <c r="CK241" s="43">
        <v>0</v>
      </c>
      <c r="CL241" s="43">
        <v>0</v>
      </c>
      <c r="CM241" s="43">
        <v>0</v>
      </c>
      <c r="CN241" s="43">
        <v>0</v>
      </c>
      <c r="CO241" s="43">
        <v>0</v>
      </c>
      <c r="CP241" s="43">
        <v>0</v>
      </c>
      <c r="CQ241" s="43">
        <v>0</v>
      </c>
      <c r="CR241" s="43">
        <v>0</v>
      </c>
      <c r="CS241" s="43">
        <v>0</v>
      </c>
      <c r="CT241" s="44">
        <f t="shared" si="8"/>
        <v>27800000</v>
      </c>
      <c r="CU241" s="43">
        <v>0</v>
      </c>
      <c r="CV241" s="43">
        <v>0</v>
      </c>
      <c r="CW241" s="43">
        <v>0</v>
      </c>
      <c r="CX241" s="43">
        <v>27800000</v>
      </c>
      <c r="CY241" s="43">
        <v>0</v>
      </c>
      <c r="CZ241" s="43">
        <v>0</v>
      </c>
      <c r="DA241" s="43">
        <v>0</v>
      </c>
      <c r="DB241" s="43">
        <v>0</v>
      </c>
      <c r="DC241" s="43">
        <v>0</v>
      </c>
      <c r="DD241" s="43">
        <v>0</v>
      </c>
      <c r="DE241" s="43">
        <v>0</v>
      </c>
      <c r="DF241" s="43">
        <v>0</v>
      </c>
      <c r="DG241" s="43">
        <v>0</v>
      </c>
      <c r="DH241" s="43">
        <v>0</v>
      </c>
      <c r="DI241" s="43">
        <v>0</v>
      </c>
      <c r="DJ241" s="44">
        <f t="shared" si="9"/>
        <v>27800000</v>
      </c>
      <c r="DK241" s="45">
        <f t="shared" si="5"/>
        <v>111200000</v>
      </c>
    </row>
    <row r="242" spans="1:115" s="2" customFormat="1" ht="75" x14ac:dyDescent="0.25">
      <c r="A242" s="1"/>
      <c r="B242" s="40" t="s">
        <v>1414</v>
      </c>
      <c r="C242" s="41" t="s">
        <v>1445</v>
      </c>
      <c r="D242" s="30" t="s">
        <v>1419</v>
      </c>
      <c r="E242" s="30" t="s">
        <v>538</v>
      </c>
      <c r="F242" s="30" t="s">
        <v>1418</v>
      </c>
      <c r="G242" s="30" t="s">
        <v>2332</v>
      </c>
      <c r="H242" s="41" t="s">
        <v>539</v>
      </c>
      <c r="I242" s="41">
        <v>5.5</v>
      </c>
      <c r="J242" s="41" t="s">
        <v>1346</v>
      </c>
      <c r="K242" s="41">
        <v>2019</v>
      </c>
      <c r="L242" s="41">
        <v>5.5</v>
      </c>
      <c r="M242" s="42">
        <v>5.5</v>
      </c>
      <c r="N242" s="42">
        <v>5.5</v>
      </c>
      <c r="O242" s="42">
        <v>5.5</v>
      </c>
      <c r="P242" s="42">
        <v>5.5</v>
      </c>
      <c r="Q242" s="42" t="s">
        <v>130</v>
      </c>
      <c r="R242" s="41" t="s">
        <v>100</v>
      </c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 t="s">
        <v>538</v>
      </c>
      <c r="AI242" s="52" t="s">
        <v>1464</v>
      </c>
      <c r="AJ242" s="40">
        <v>4104</v>
      </c>
      <c r="AK242" s="17" t="s">
        <v>1731</v>
      </c>
      <c r="AL242" s="17" t="s">
        <v>544</v>
      </c>
      <c r="AM242" s="42" t="s">
        <v>3016</v>
      </c>
      <c r="AN242" s="42">
        <v>4104015</v>
      </c>
      <c r="AO242" s="42" t="s">
        <v>3017</v>
      </c>
      <c r="AP242" s="41">
        <v>4</v>
      </c>
      <c r="AQ242" s="41">
        <v>16</v>
      </c>
      <c r="AR242" s="42" t="s">
        <v>132</v>
      </c>
      <c r="AS242" s="42" t="s">
        <v>1414</v>
      </c>
      <c r="AT242" s="42">
        <v>4</v>
      </c>
      <c r="AU242" s="42">
        <v>4</v>
      </c>
      <c r="AV242" s="42">
        <v>4</v>
      </c>
      <c r="AW242" s="42">
        <v>4</v>
      </c>
      <c r="AX242" s="43">
        <v>0</v>
      </c>
      <c r="AY242" s="43">
        <v>0</v>
      </c>
      <c r="AZ242" s="43">
        <v>0</v>
      </c>
      <c r="BA242" s="43">
        <v>45220000</v>
      </c>
      <c r="BB242" s="43">
        <v>0</v>
      </c>
      <c r="BC242" s="43">
        <v>0</v>
      </c>
      <c r="BD242" s="43">
        <v>0</v>
      </c>
      <c r="BE242" s="43">
        <v>0</v>
      </c>
      <c r="BF242" s="43">
        <v>0</v>
      </c>
      <c r="BG242" s="43">
        <v>0</v>
      </c>
      <c r="BH242" s="43">
        <v>0</v>
      </c>
      <c r="BI242" s="43">
        <v>0</v>
      </c>
      <c r="BJ242" s="43">
        <v>0</v>
      </c>
      <c r="BK242" s="43">
        <v>0</v>
      </c>
      <c r="BL242" s="43">
        <v>0</v>
      </c>
      <c r="BM242" s="43">
        <v>0</v>
      </c>
      <c r="BN242" s="44">
        <f t="shared" si="6"/>
        <v>45220000</v>
      </c>
      <c r="BO242" s="43">
        <v>0</v>
      </c>
      <c r="BP242" s="43">
        <v>0</v>
      </c>
      <c r="BQ242" s="43">
        <v>0</v>
      </c>
      <c r="BR242" s="43">
        <v>45220000</v>
      </c>
      <c r="BS242" s="43">
        <v>0</v>
      </c>
      <c r="BT242" s="43">
        <v>0</v>
      </c>
      <c r="BU242" s="43">
        <v>0</v>
      </c>
      <c r="BV242" s="43">
        <v>0</v>
      </c>
      <c r="BW242" s="43">
        <v>0</v>
      </c>
      <c r="BX242" s="43">
        <v>0</v>
      </c>
      <c r="BY242" s="43">
        <v>0</v>
      </c>
      <c r="BZ242" s="43">
        <v>0</v>
      </c>
      <c r="CA242" s="43">
        <v>0</v>
      </c>
      <c r="CB242" s="43">
        <v>0</v>
      </c>
      <c r="CC242" s="43">
        <v>0</v>
      </c>
      <c r="CD242" s="44">
        <f t="shared" si="7"/>
        <v>45220000</v>
      </c>
      <c r="CE242" s="43">
        <v>0</v>
      </c>
      <c r="CF242" s="43">
        <v>0</v>
      </c>
      <c r="CG242" s="43">
        <v>0</v>
      </c>
      <c r="CH242" s="43">
        <v>45220000</v>
      </c>
      <c r="CI242" s="43">
        <v>0</v>
      </c>
      <c r="CJ242" s="43">
        <v>0</v>
      </c>
      <c r="CK242" s="43">
        <v>0</v>
      </c>
      <c r="CL242" s="43">
        <v>0</v>
      </c>
      <c r="CM242" s="43">
        <v>0</v>
      </c>
      <c r="CN242" s="43">
        <v>0</v>
      </c>
      <c r="CO242" s="43">
        <v>0</v>
      </c>
      <c r="CP242" s="43">
        <v>0</v>
      </c>
      <c r="CQ242" s="43">
        <v>0</v>
      </c>
      <c r="CR242" s="43">
        <v>0</v>
      </c>
      <c r="CS242" s="43">
        <v>0</v>
      </c>
      <c r="CT242" s="44">
        <f t="shared" si="8"/>
        <v>45220000</v>
      </c>
      <c r="CU242" s="43">
        <v>0</v>
      </c>
      <c r="CV242" s="43">
        <v>0</v>
      </c>
      <c r="CW242" s="43">
        <v>0</v>
      </c>
      <c r="CX242" s="43">
        <v>45220000</v>
      </c>
      <c r="CY242" s="43">
        <v>0</v>
      </c>
      <c r="CZ242" s="43">
        <v>0</v>
      </c>
      <c r="DA242" s="43">
        <v>0</v>
      </c>
      <c r="DB242" s="43">
        <v>0</v>
      </c>
      <c r="DC242" s="43">
        <v>0</v>
      </c>
      <c r="DD242" s="43">
        <v>0</v>
      </c>
      <c r="DE242" s="43">
        <v>0</v>
      </c>
      <c r="DF242" s="43">
        <v>0</v>
      </c>
      <c r="DG242" s="43">
        <v>0</v>
      </c>
      <c r="DH242" s="43">
        <v>0</v>
      </c>
      <c r="DI242" s="43">
        <v>0</v>
      </c>
      <c r="DJ242" s="44">
        <f t="shared" si="9"/>
        <v>45220000</v>
      </c>
      <c r="DK242" s="45">
        <f t="shared" si="5"/>
        <v>180880000</v>
      </c>
    </row>
    <row r="243" spans="1:115" s="2" customFormat="1" ht="75" x14ac:dyDescent="0.25">
      <c r="A243" s="1"/>
      <c r="B243" s="40" t="s">
        <v>1414</v>
      </c>
      <c r="C243" s="41" t="s">
        <v>1445</v>
      </c>
      <c r="D243" s="30" t="s">
        <v>1419</v>
      </c>
      <c r="E243" s="30" t="s">
        <v>538</v>
      </c>
      <c r="F243" s="30" t="s">
        <v>1418</v>
      </c>
      <c r="G243" s="30" t="s">
        <v>2332</v>
      </c>
      <c r="H243" s="41" t="s">
        <v>539</v>
      </c>
      <c r="I243" s="41">
        <v>5.5</v>
      </c>
      <c r="J243" s="41" t="s">
        <v>1346</v>
      </c>
      <c r="K243" s="41">
        <v>2019</v>
      </c>
      <c r="L243" s="41">
        <v>5.5</v>
      </c>
      <c r="M243" s="42">
        <v>5.5</v>
      </c>
      <c r="N243" s="42">
        <v>5.5</v>
      </c>
      <c r="O243" s="42">
        <v>5.5</v>
      </c>
      <c r="P243" s="42">
        <v>5.5</v>
      </c>
      <c r="Q243" s="42" t="s">
        <v>130</v>
      </c>
      <c r="R243" s="41" t="s">
        <v>100</v>
      </c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 t="s">
        <v>538</v>
      </c>
      <c r="AI243" s="52" t="s">
        <v>1464</v>
      </c>
      <c r="AJ243" s="40">
        <v>4104</v>
      </c>
      <c r="AK243" s="17" t="s">
        <v>1732</v>
      </c>
      <c r="AL243" s="17" t="s">
        <v>545</v>
      </c>
      <c r="AM243" s="42" t="s">
        <v>3016</v>
      </c>
      <c r="AN243" s="42">
        <v>4104015</v>
      </c>
      <c r="AO243" s="42" t="s">
        <v>3017</v>
      </c>
      <c r="AP243" s="41">
        <v>3</v>
      </c>
      <c r="AQ243" s="41">
        <v>3</v>
      </c>
      <c r="AR243" s="42" t="s">
        <v>130</v>
      </c>
      <c r="AS243" s="42" t="s">
        <v>1414</v>
      </c>
      <c r="AT243" s="42">
        <v>3</v>
      </c>
      <c r="AU243" s="42">
        <v>3</v>
      </c>
      <c r="AV243" s="42">
        <v>3</v>
      </c>
      <c r="AW243" s="42">
        <v>3</v>
      </c>
      <c r="AX243" s="43">
        <v>0</v>
      </c>
      <c r="AY243" s="43">
        <v>0</v>
      </c>
      <c r="AZ243" s="43">
        <v>0</v>
      </c>
      <c r="BA243" s="43">
        <v>2525258216</v>
      </c>
      <c r="BB243" s="43">
        <v>0</v>
      </c>
      <c r="BC243" s="43">
        <v>0</v>
      </c>
      <c r="BD243" s="43">
        <v>0</v>
      </c>
      <c r="BE243" s="43">
        <v>0</v>
      </c>
      <c r="BF243" s="43">
        <v>0</v>
      </c>
      <c r="BG243" s="43">
        <v>0</v>
      </c>
      <c r="BH243" s="43">
        <v>0</v>
      </c>
      <c r="BI243" s="43">
        <v>0</v>
      </c>
      <c r="BJ243" s="43">
        <v>0</v>
      </c>
      <c r="BK243" s="43">
        <v>0</v>
      </c>
      <c r="BL243" s="43">
        <v>0</v>
      </c>
      <c r="BM243" s="43">
        <v>0</v>
      </c>
      <c r="BN243" s="44">
        <f t="shared" si="6"/>
        <v>2525258216</v>
      </c>
      <c r="BO243" s="43">
        <v>0</v>
      </c>
      <c r="BP243" s="43">
        <v>0</v>
      </c>
      <c r="BQ243" s="43">
        <v>0</v>
      </c>
      <c r="BR243" s="43">
        <v>2225258216</v>
      </c>
      <c r="BS243" s="43">
        <v>0</v>
      </c>
      <c r="BT243" s="43">
        <v>0</v>
      </c>
      <c r="BU243" s="43">
        <v>0</v>
      </c>
      <c r="BV243" s="43">
        <v>0</v>
      </c>
      <c r="BW243" s="43">
        <v>0</v>
      </c>
      <c r="BX243" s="43">
        <v>0</v>
      </c>
      <c r="BY243" s="43">
        <v>0</v>
      </c>
      <c r="BZ243" s="43">
        <v>0</v>
      </c>
      <c r="CA243" s="43">
        <v>0</v>
      </c>
      <c r="CB243" s="43">
        <v>0</v>
      </c>
      <c r="CC243" s="43">
        <v>0</v>
      </c>
      <c r="CD243" s="44">
        <f t="shared" si="7"/>
        <v>2225258216</v>
      </c>
      <c r="CE243" s="43">
        <v>0</v>
      </c>
      <c r="CF243" s="43">
        <v>0</v>
      </c>
      <c r="CG243" s="43">
        <v>0</v>
      </c>
      <c r="CH243" s="43">
        <v>2225258216</v>
      </c>
      <c r="CI243" s="43">
        <v>0</v>
      </c>
      <c r="CJ243" s="43">
        <v>0</v>
      </c>
      <c r="CK243" s="43">
        <v>0</v>
      </c>
      <c r="CL243" s="43">
        <v>0</v>
      </c>
      <c r="CM243" s="43">
        <v>0</v>
      </c>
      <c r="CN243" s="43">
        <v>0</v>
      </c>
      <c r="CO243" s="43">
        <v>0</v>
      </c>
      <c r="CP243" s="43">
        <v>0</v>
      </c>
      <c r="CQ243" s="43">
        <v>0</v>
      </c>
      <c r="CR243" s="43">
        <v>0</v>
      </c>
      <c r="CS243" s="43">
        <v>0</v>
      </c>
      <c r="CT243" s="44">
        <f t="shared" si="8"/>
        <v>2225258216</v>
      </c>
      <c r="CU243" s="43">
        <v>0</v>
      </c>
      <c r="CV243" s="43">
        <v>0</v>
      </c>
      <c r="CW243" s="43">
        <v>0</v>
      </c>
      <c r="CX243" s="43">
        <v>2458258216</v>
      </c>
      <c r="CY243" s="43">
        <v>0</v>
      </c>
      <c r="CZ243" s="43">
        <v>0</v>
      </c>
      <c r="DA243" s="43">
        <v>0</v>
      </c>
      <c r="DB243" s="43">
        <v>0</v>
      </c>
      <c r="DC243" s="43">
        <v>0</v>
      </c>
      <c r="DD243" s="43">
        <v>0</v>
      </c>
      <c r="DE243" s="43">
        <v>0</v>
      </c>
      <c r="DF243" s="43">
        <v>0</v>
      </c>
      <c r="DG243" s="43">
        <v>0</v>
      </c>
      <c r="DH243" s="43">
        <v>0</v>
      </c>
      <c r="DI243" s="43">
        <v>0</v>
      </c>
      <c r="DJ243" s="44">
        <f t="shared" si="9"/>
        <v>2458258216</v>
      </c>
      <c r="DK243" s="45">
        <f t="shared" si="5"/>
        <v>9434032864</v>
      </c>
    </row>
    <row r="244" spans="1:115" s="2" customFormat="1" ht="75" x14ac:dyDescent="0.25">
      <c r="A244" s="1"/>
      <c r="B244" s="40" t="s">
        <v>1414</v>
      </c>
      <c r="C244" s="41" t="s">
        <v>1445</v>
      </c>
      <c r="D244" s="30" t="s">
        <v>1419</v>
      </c>
      <c r="E244" s="30" t="s">
        <v>538</v>
      </c>
      <c r="F244" s="30" t="s">
        <v>1418</v>
      </c>
      <c r="G244" s="30" t="s">
        <v>2332</v>
      </c>
      <c r="H244" s="41" t="s">
        <v>539</v>
      </c>
      <c r="I244" s="41">
        <v>5.5</v>
      </c>
      <c r="J244" s="41" t="s">
        <v>1346</v>
      </c>
      <c r="K244" s="41">
        <v>2019</v>
      </c>
      <c r="L244" s="41">
        <v>5.5</v>
      </c>
      <c r="M244" s="42">
        <v>5.5</v>
      </c>
      <c r="N244" s="42">
        <v>5.5</v>
      </c>
      <c r="O244" s="42">
        <v>5.5</v>
      </c>
      <c r="P244" s="42">
        <v>5.5</v>
      </c>
      <c r="Q244" s="42" t="s">
        <v>130</v>
      </c>
      <c r="R244" s="41" t="s">
        <v>100</v>
      </c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 t="s">
        <v>538</v>
      </c>
      <c r="AI244" s="52" t="s">
        <v>1464</v>
      </c>
      <c r="AJ244" s="40">
        <v>4104</v>
      </c>
      <c r="AK244" s="17" t="s">
        <v>1733</v>
      </c>
      <c r="AL244" s="17" t="s">
        <v>546</v>
      </c>
      <c r="AM244" s="42" t="s">
        <v>3016</v>
      </c>
      <c r="AN244" s="42">
        <v>4104015</v>
      </c>
      <c r="AO244" s="42" t="s">
        <v>3017</v>
      </c>
      <c r="AP244" s="41">
        <v>2</v>
      </c>
      <c r="AQ244" s="41">
        <v>2</v>
      </c>
      <c r="AR244" s="42" t="s">
        <v>130</v>
      </c>
      <c r="AS244" s="42" t="s">
        <v>1414</v>
      </c>
      <c r="AT244" s="42">
        <v>2</v>
      </c>
      <c r="AU244" s="42">
        <v>2</v>
      </c>
      <c r="AV244" s="42">
        <v>2</v>
      </c>
      <c r="AW244" s="42">
        <v>2</v>
      </c>
      <c r="AX244" s="43">
        <v>0</v>
      </c>
      <c r="AY244" s="43">
        <v>0</v>
      </c>
      <c r="AZ244" s="43">
        <v>0</v>
      </c>
      <c r="BA244" s="43">
        <v>132700000</v>
      </c>
      <c r="BB244" s="43">
        <v>0</v>
      </c>
      <c r="BC244" s="43">
        <v>19000000</v>
      </c>
      <c r="BD244" s="43">
        <v>0</v>
      </c>
      <c r="BE244" s="43">
        <v>0</v>
      </c>
      <c r="BF244" s="43">
        <v>0</v>
      </c>
      <c r="BG244" s="43">
        <v>0</v>
      </c>
      <c r="BH244" s="43">
        <v>0</v>
      </c>
      <c r="BI244" s="43">
        <v>0</v>
      </c>
      <c r="BJ244" s="43">
        <v>0</v>
      </c>
      <c r="BK244" s="43">
        <v>0</v>
      </c>
      <c r="BL244" s="43">
        <v>0</v>
      </c>
      <c r="BM244" s="43">
        <v>0</v>
      </c>
      <c r="BN244" s="44">
        <f t="shared" si="6"/>
        <v>151700000</v>
      </c>
      <c r="BO244" s="43">
        <v>0</v>
      </c>
      <c r="BP244" s="43">
        <v>0</v>
      </c>
      <c r="BQ244" s="43">
        <v>0</v>
      </c>
      <c r="BR244" s="43">
        <v>132700000</v>
      </c>
      <c r="BS244" s="43">
        <v>19000000</v>
      </c>
      <c r="BT244" s="43">
        <v>0</v>
      </c>
      <c r="BU244" s="43">
        <v>0</v>
      </c>
      <c r="BV244" s="43">
        <v>0</v>
      </c>
      <c r="BW244" s="43">
        <v>0</v>
      </c>
      <c r="BX244" s="43">
        <v>0</v>
      </c>
      <c r="BY244" s="43">
        <v>0</v>
      </c>
      <c r="BZ244" s="43">
        <v>0</v>
      </c>
      <c r="CA244" s="43">
        <v>0</v>
      </c>
      <c r="CB244" s="43">
        <v>0</v>
      </c>
      <c r="CC244" s="43">
        <v>0</v>
      </c>
      <c r="CD244" s="44">
        <f t="shared" si="7"/>
        <v>151700000</v>
      </c>
      <c r="CE244" s="43">
        <v>0</v>
      </c>
      <c r="CF244" s="43">
        <v>0</v>
      </c>
      <c r="CG244" s="43">
        <v>0</v>
      </c>
      <c r="CH244" s="43">
        <v>132700000</v>
      </c>
      <c r="CI244" s="43">
        <v>100000000</v>
      </c>
      <c r="CJ244" s="43">
        <v>0</v>
      </c>
      <c r="CK244" s="43">
        <v>0</v>
      </c>
      <c r="CL244" s="43">
        <v>0</v>
      </c>
      <c r="CM244" s="43">
        <v>0</v>
      </c>
      <c r="CN244" s="43">
        <v>0</v>
      </c>
      <c r="CO244" s="43">
        <v>0</v>
      </c>
      <c r="CP244" s="43">
        <v>0</v>
      </c>
      <c r="CQ244" s="43">
        <v>0</v>
      </c>
      <c r="CR244" s="43">
        <v>0</v>
      </c>
      <c r="CS244" s="43">
        <v>0</v>
      </c>
      <c r="CT244" s="44">
        <f t="shared" si="8"/>
        <v>232700000</v>
      </c>
      <c r="CU244" s="43">
        <v>0</v>
      </c>
      <c r="CV244" s="43">
        <v>0</v>
      </c>
      <c r="CW244" s="43">
        <v>0</v>
      </c>
      <c r="CX244" s="43">
        <v>132700000</v>
      </c>
      <c r="CY244" s="43">
        <v>200000000</v>
      </c>
      <c r="CZ244" s="43">
        <v>0</v>
      </c>
      <c r="DA244" s="43">
        <v>0</v>
      </c>
      <c r="DB244" s="43">
        <v>0</v>
      </c>
      <c r="DC244" s="43">
        <v>0</v>
      </c>
      <c r="DD244" s="43">
        <v>0</v>
      </c>
      <c r="DE244" s="43">
        <v>0</v>
      </c>
      <c r="DF244" s="43">
        <v>0</v>
      </c>
      <c r="DG244" s="43">
        <v>0</v>
      </c>
      <c r="DH244" s="43">
        <v>0</v>
      </c>
      <c r="DI244" s="43">
        <v>0</v>
      </c>
      <c r="DJ244" s="44">
        <f t="shared" si="9"/>
        <v>332700000</v>
      </c>
      <c r="DK244" s="45">
        <f t="shared" si="5"/>
        <v>868800000</v>
      </c>
    </row>
    <row r="245" spans="1:115" s="2" customFormat="1" ht="75" x14ac:dyDescent="0.25">
      <c r="A245" s="1"/>
      <c r="B245" s="40" t="s">
        <v>1414</v>
      </c>
      <c r="C245" s="41" t="s">
        <v>1445</v>
      </c>
      <c r="D245" s="30" t="s">
        <v>1419</v>
      </c>
      <c r="E245" s="30" t="s">
        <v>538</v>
      </c>
      <c r="F245" s="30" t="s">
        <v>1418</v>
      </c>
      <c r="G245" s="30" t="s">
        <v>2332</v>
      </c>
      <c r="H245" s="41" t="s">
        <v>539</v>
      </c>
      <c r="I245" s="41">
        <v>5.5</v>
      </c>
      <c r="J245" s="41" t="s">
        <v>1346</v>
      </c>
      <c r="K245" s="41">
        <v>2019</v>
      </c>
      <c r="L245" s="41">
        <v>5.5</v>
      </c>
      <c r="M245" s="42">
        <v>5.5</v>
      </c>
      <c r="N245" s="42">
        <v>5.5</v>
      </c>
      <c r="O245" s="42">
        <v>5.5</v>
      </c>
      <c r="P245" s="42">
        <v>5.5</v>
      </c>
      <c r="Q245" s="42" t="s">
        <v>130</v>
      </c>
      <c r="R245" s="41" t="s">
        <v>100</v>
      </c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 t="s">
        <v>538</v>
      </c>
      <c r="AI245" s="52" t="s">
        <v>1464</v>
      </c>
      <c r="AJ245" s="40">
        <v>4104</v>
      </c>
      <c r="AK245" s="17" t="s">
        <v>1734</v>
      </c>
      <c r="AL245" s="17" t="s">
        <v>547</v>
      </c>
      <c r="AM245" s="42" t="s">
        <v>3016</v>
      </c>
      <c r="AN245" s="42">
        <v>4104015</v>
      </c>
      <c r="AO245" s="42" t="s">
        <v>3017</v>
      </c>
      <c r="AP245" s="41">
        <v>2</v>
      </c>
      <c r="AQ245" s="41">
        <v>6</v>
      </c>
      <c r="AR245" s="42" t="s">
        <v>132</v>
      </c>
      <c r="AS245" s="42" t="s">
        <v>1414</v>
      </c>
      <c r="AT245" s="42">
        <v>2</v>
      </c>
      <c r="AU245" s="42">
        <v>2</v>
      </c>
      <c r="AV245" s="42">
        <v>1</v>
      </c>
      <c r="AW245" s="42">
        <v>1</v>
      </c>
      <c r="AX245" s="43">
        <v>0</v>
      </c>
      <c r="AY245" s="43">
        <v>0</v>
      </c>
      <c r="AZ245" s="43">
        <v>0</v>
      </c>
      <c r="BA245" s="43">
        <v>29300000</v>
      </c>
      <c r="BB245" s="43">
        <v>0</v>
      </c>
      <c r="BC245" s="43">
        <v>0</v>
      </c>
      <c r="BD245" s="43">
        <v>0</v>
      </c>
      <c r="BE245" s="43">
        <v>0</v>
      </c>
      <c r="BF245" s="43">
        <v>0</v>
      </c>
      <c r="BG245" s="43">
        <v>0</v>
      </c>
      <c r="BH245" s="43">
        <v>0</v>
      </c>
      <c r="BI245" s="43">
        <v>0</v>
      </c>
      <c r="BJ245" s="43">
        <v>0</v>
      </c>
      <c r="BK245" s="43">
        <v>0</v>
      </c>
      <c r="BL245" s="43">
        <v>0</v>
      </c>
      <c r="BM245" s="43">
        <v>0</v>
      </c>
      <c r="BN245" s="44">
        <f t="shared" si="6"/>
        <v>29300000</v>
      </c>
      <c r="BO245" s="43">
        <v>0</v>
      </c>
      <c r="BP245" s="43">
        <v>0</v>
      </c>
      <c r="BQ245" s="43">
        <v>0</v>
      </c>
      <c r="BR245" s="43">
        <v>29300000</v>
      </c>
      <c r="BS245" s="43">
        <v>0</v>
      </c>
      <c r="BT245" s="43">
        <v>0</v>
      </c>
      <c r="BU245" s="43">
        <v>0</v>
      </c>
      <c r="BV245" s="43">
        <v>0</v>
      </c>
      <c r="BW245" s="43">
        <v>0</v>
      </c>
      <c r="BX245" s="43">
        <v>0</v>
      </c>
      <c r="BY245" s="43">
        <v>0</v>
      </c>
      <c r="BZ245" s="43">
        <v>0</v>
      </c>
      <c r="CA245" s="43">
        <v>0</v>
      </c>
      <c r="CB245" s="43">
        <v>0</v>
      </c>
      <c r="CC245" s="43">
        <v>0</v>
      </c>
      <c r="CD245" s="44">
        <f t="shared" si="7"/>
        <v>29300000</v>
      </c>
      <c r="CE245" s="43">
        <v>0</v>
      </c>
      <c r="CF245" s="43">
        <v>0</v>
      </c>
      <c r="CG245" s="43">
        <v>0</v>
      </c>
      <c r="CH245" s="43">
        <v>29300000</v>
      </c>
      <c r="CI245" s="43">
        <v>0</v>
      </c>
      <c r="CJ245" s="43">
        <v>0</v>
      </c>
      <c r="CK245" s="43">
        <v>0</v>
      </c>
      <c r="CL245" s="43">
        <v>0</v>
      </c>
      <c r="CM245" s="43">
        <v>0</v>
      </c>
      <c r="CN245" s="43">
        <v>0</v>
      </c>
      <c r="CO245" s="43">
        <v>0</v>
      </c>
      <c r="CP245" s="43">
        <v>0</v>
      </c>
      <c r="CQ245" s="43">
        <v>0</v>
      </c>
      <c r="CR245" s="43">
        <v>0</v>
      </c>
      <c r="CS245" s="43">
        <v>0</v>
      </c>
      <c r="CT245" s="44">
        <f t="shared" si="8"/>
        <v>29300000</v>
      </c>
      <c r="CU245" s="43">
        <v>0</v>
      </c>
      <c r="CV245" s="43">
        <v>0</v>
      </c>
      <c r="CW245" s="43">
        <v>0</v>
      </c>
      <c r="CX245" s="43">
        <v>29300000</v>
      </c>
      <c r="CY245" s="43">
        <v>0</v>
      </c>
      <c r="CZ245" s="43">
        <v>0</v>
      </c>
      <c r="DA245" s="43">
        <v>0</v>
      </c>
      <c r="DB245" s="43">
        <v>0</v>
      </c>
      <c r="DC245" s="43">
        <v>0</v>
      </c>
      <c r="DD245" s="43">
        <v>0</v>
      </c>
      <c r="DE245" s="43">
        <v>0</v>
      </c>
      <c r="DF245" s="43">
        <v>0</v>
      </c>
      <c r="DG245" s="43">
        <v>0</v>
      </c>
      <c r="DH245" s="43">
        <v>0</v>
      </c>
      <c r="DI245" s="43">
        <v>0</v>
      </c>
      <c r="DJ245" s="44">
        <f t="shared" si="9"/>
        <v>29300000</v>
      </c>
      <c r="DK245" s="45">
        <f t="shared" si="5"/>
        <v>117200000</v>
      </c>
    </row>
    <row r="246" spans="1:115" s="2" customFormat="1" ht="105" x14ac:dyDescent="0.25">
      <c r="A246" s="1"/>
      <c r="B246" s="40" t="s">
        <v>1414</v>
      </c>
      <c r="C246" s="41" t="s">
        <v>1445</v>
      </c>
      <c r="D246" s="30" t="s">
        <v>1419</v>
      </c>
      <c r="E246" s="30" t="s">
        <v>538</v>
      </c>
      <c r="F246" s="30" t="s">
        <v>1418</v>
      </c>
      <c r="G246" s="30" t="s">
        <v>2332</v>
      </c>
      <c r="H246" s="41" t="s">
        <v>539</v>
      </c>
      <c r="I246" s="41">
        <v>5.5</v>
      </c>
      <c r="J246" s="41" t="s">
        <v>1346</v>
      </c>
      <c r="K246" s="41">
        <v>2019</v>
      </c>
      <c r="L246" s="41">
        <v>5.5</v>
      </c>
      <c r="M246" s="42">
        <v>5.5</v>
      </c>
      <c r="N246" s="42">
        <v>5.5</v>
      </c>
      <c r="O246" s="42">
        <v>5.5</v>
      </c>
      <c r="P246" s="42">
        <v>5.5</v>
      </c>
      <c r="Q246" s="42" t="s">
        <v>130</v>
      </c>
      <c r="R246" s="41" t="s">
        <v>100</v>
      </c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 t="s">
        <v>538</v>
      </c>
      <c r="AI246" s="52" t="s">
        <v>1464</v>
      </c>
      <c r="AJ246" s="40">
        <v>4104</v>
      </c>
      <c r="AK246" s="17" t="s">
        <v>1735</v>
      </c>
      <c r="AL246" s="17" t="s">
        <v>548</v>
      </c>
      <c r="AM246" s="42" t="s">
        <v>3018</v>
      </c>
      <c r="AN246" s="42">
        <v>4104008</v>
      </c>
      <c r="AO246" s="42" t="s">
        <v>3019</v>
      </c>
      <c r="AP246" s="41">
        <v>1</v>
      </c>
      <c r="AQ246" s="41">
        <v>2</v>
      </c>
      <c r="AR246" s="42" t="s">
        <v>132</v>
      </c>
      <c r="AS246" s="42" t="s">
        <v>1414</v>
      </c>
      <c r="AT246" s="42">
        <v>0.5</v>
      </c>
      <c r="AU246" s="42">
        <v>1</v>
      </c>
      <c r="AV246" s="42">
        <v>1.5</v>
      </c>
      <c r="AW246" s="42">
        <v>2</v>
      </c>
      <c r="AX246" s="43">
        <v>0</v>
      </c>
      <c r="AY246" s="43">
        <v>0</v>
      </c>
      <c r="AZ246" s="43">
        <v>0</v>
      </c>
      <c r="BA246" s="43">
        <v>6991361784</v>
      </c>
      <c r="BB246" s="43">
        <v>0</v>
      </c>
      <c r="BC246" s="43">
        <v>0</v>
      </c>
      <c r="BD246" s="43">
        <v>0</v>
      </c>
      <c r="BE246" s="43">
        <v>0</v>
      </c>
      <c r="BF246" s="43">
        <v>0</v>
      </c>
      <c r="BG246" s="43">
        <v>0</v>
      </c>
      <c r="BH246" s="43">
        <v>0</v>
      </c>
      <c r="BI246" s="43">
        <v>0</v>
      </c>
      <c r="BJ246" s="43">
        <v>0</v>
      </c>
      <c r="BK246" s="43">
        <v>0</v>
      </c>
      <c r="BL246" s="43">
        <v>0</v>
      </c>
      <c r="BM246" s="43">
        <v>0</v>
      </c>
      <c r="BN246" s="44">
        <f t="shared" si="6"/>
        <v>6991361784</v>
      </c>
      <c r="BO246" s="43">
        <v>0</v>
      </c>
      <c r="BP246" s="43">
        <v>0</v>
      </c>
      <c r="BQ246" s="43">
        <v>0</v>
      </c>
      <c r="BR246" s="43">
        <v>1004521784</v>
      </c>
      <c r="BS246" s="43">
        <v>150000000</v>
      </c>
      <c r="BT246" s="43">
        <v>0</v>
      </c>
      <c r="BU246" s="43">
        <v>0</v>
      </c>
      <c r="BV246" s="43">
        <v>0</v>
      </c>
      <c r="BW246" s="43">
        <v>0</v>
      </c>
      <c r="BX246" s="43">
        <v>0</v>
      </c>
      <c r="BY246" s="43">
        <v>0</v>
      </c>
      <c r="BZ246" s="43">
        <v>0</v>
      </c>
      <c r="CA246" s="43">
        <v>0</v>
      </c>
      <c r="CB246" s="43">
        <v>0</v>
      </c>
      <c r="CC246" s="43">
        <v>0</v>
      </c>
      <c r="CD246" s="44">
        <f t="shared" si="7"/>
        <v>1154521784</v>
      </c>
      <c r="CE246" s="43">
        <v>0</v>
      </c>
      <c r="CF246" s="43">
        <v>0</v>
      </c>
      <c r="CG246" s="43">
        <v>0</v>
      </c>
      <c r="CH246" s="43">
        <v>2231521784</v>
      </c>
      <c r="CI246" s="43">
        <v>300000000</v>
      </c>
      <c r="CJ246" s="43">
        <v>0</v>
      </c>
      <c r="CK246" s="43">
        <v>0</v>
      </c>
      <c r="CL246" s="43">
        <v>0</v>
      </c>
      <c r="CM246" s="43">
        <v>0</v>
      </c>
      <c r="CN246" s="43">
        <v>0</v>
      </c>
      <c r="CO246" s="43">
        <v>0</v>
      </c>
      <c r="CP246" s="43">
        <v>0</v>
      </c>
      <c r="CQ246" s="43">
        <v>0</v>
      </c>
      <c r="CR246" s="43">
        <v>0</v>
      </c>
      <c r="CS246" s="43">
        <v>0</v>
      </c>
      <c r="CT246" s="44">
        <f t="shared" si="8"/>
        <v>2531521784</v>
      </c>
      <c r="CU246" s="43">
        <v>0</v>
      </c>
      <c r="CV246" s="43">
        <v>0</v>
      </c>
      <c r="CW246" s="43">
        <v>0</v>
      </c>
      <c r="CX246" s="43">
        <v>2231521784</v>
      </c>
      <c r="CY246" s="43">
        <v>300000000</v>
      </c>
      <c r="CZ246" s="43">
        <v>0</v>
      </c>
      <c r="DA246" s="43">
        <v>0</v>
      </c>
      <c r="DB246" s="43">
        <v>0</v>
      </c>
      <c r="DC246" s="43">
        <v>0</v>
      </c>
      <c r="DD246" s="43">
        <v>0</v>
      </c>
      <c r="DE246" s="43">
        <v>0</v>
      </c>
      <c r="DF246" s="43">
        <v>0</v>
      </c>
      <c r="DG246" s="43">
        <v>0</v>
      </c>
      <c r="DH246" s="43">
        <v>0</v>
      </c>
      <c r="DI246" s="43">
        <v>0</v>
      </c>
      <c r="DJ246" s="44">
        <f t="shared" si="9"/>
        <v>2531521784</v>
      </c>
      <c r="DK246" s="45">
        <f t="shared" si="5"/>
        <v>13208927136</v>
      </c>
    </row>
    <row r="247" spans="1:115" s="2" customFormat="1" ht="90" x14ac:dyDescent="0.25">
      <c r="A247" s="1"/>
      <c r="B247" s="40" t="s">
        <v>1414</v>
      </c>
      <c r="C247" s="41" t="s">
        <v>1445</v>
      </c>
      <c r="D247" s="30" t="s">
        <v>1419</v>
      </c>
      <c r="E247" s="30" t="s">
        <v>538</v>
      </c>
      <c r="F247" s="30" t="s">
        <v>1418</v>
      </c>
      <c r="G247" s="30" t="s">
        <v>2332</v>
      </c>
      <c r="H247" s="41" t="s">
        <v>539</v>
      </c>
      <c r="I247" s="41">
        <v>5.5</v>
      </c>
      <c r="J247" s="41" t="s">
        <v>1346</v>
      </c>
      <c r="K247" s="41">
        <v>2019</v>
      </c>
      <c r="L247" s="41">
        <v>5.5</v>
      </c>
      <c r="M247" s="42">
        <v>5.5</v>
      </c>
      <c r="N247" s="42">
        <v>5.5</v>
      </c>
      <c r="O247" s="42">
        <v>5.5</v>
      </c>
      <c r="P247" s="42">
        <v>5.5</v>
      </c>
      <c r="Q247" s="42" t="s">
        <v>130</v>
      </c>
      <c r="R247" s="41" t="s">
        <v>100</v>
      </c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 t="s">
        <v>538</v>
      </c>
      <c r="AI247" s="52" t="s">
        <v>1464</v>
      </c>
      <c r="AJ247" s="40">
        <v>4104</v>
      </c>
      <c r="AK247" s="17" t="s">
        <v>1736</v>
      </c>
      <c r="AL247" s="17" t="s">
        <v>549</v>
      </c>
      <c r="AM247" s="42" t="s">
        <v>3020</v>
      </c>
      <c r="AN247" s="42">
        <v>4104009</v>
      </c>
      <c r="AO247" s="42" t="s">
        <v>3021</v>
      </c>
      <c r="AP247" s="41">
        <v>0</v>
      </c>
      <c r="AQ247" s="41">
        <v>1</v>
      </c>
      <c r="AR247" s="42" t="s">
        <v>130</v>
      </c>
      <c r="AS247" s="42" t="s">
        <v>1414</v>
      </c>
      <c r="AT247" s="42">
        <v>1</v>
      </c>
      <c r="AU247" s="42"/>
      <c r="AV247" s="42"/>
      <c r="AW247" s="42"/>
      <c r="AX247" s="43">
        <v>0</v>
      </c>
      <c r="AY247" s="43">
        <v>0</v>
      </c>
      <c r="AZ247" s="43">
        <v>0</v>
      </c>
      <c r="BA247" s="43">
        <v>1666200000</v>
      </c>
      <c r="BB247" s="43">
        <v>0</v>
      </c>
      <c r="BC247" s="43">
        <v>0</v>
      </c>
      <c r="BD247" s="43">
        <v>0</v>
      </c>
      <c r="BE247" s="43">
        <v>0</v>
      </c>
      <c r="BF247" s="43">
        <v>0</v>
      </c>
      <c r="BG247" s="43">
        <v>0</v>
      </c>
      <c r="BH247" s="43">
        <v>0</v>
      </c>
      <c r="BI247" s="43">
        <v>0</v>
      </c>
      <c r="BJ247" s="43">
        <v>0</v>
      </c>
      <c r="BK247" s="43">
        <v>0</v>
      </c>
      <c r="BL247" s="43">
        <v>0</v>
      </c>
      <c r="BM247" s="43">
        <v>0</v>
      </c>
      <c r="BN247" s="44">
        <f t="shared" si="6"/>
        <v>1666200000</v>
      </c>
      <c r="BO247" s="43">
        <v>0</v>
      </c>
      <c r="BP247" s="43">
        <v>0</v>
      </c>
      <c r="BQ247" s="43">
        <v>0</v>
      </c>
      <c r="BR247" s="43">
        <v>340000000</v>
      </c>
      <c r="BS247" s="43">
        <v>0</v>
      </c>
      <c r="BT247" s="43">
        <v>0</v>
      </c>
      <c r="BU247" s="43">
        <v>0</v>
      </c>
      <c r="BV247" s="43">
        <v>0</v>
      </c>
      <c r="BW247" s="43">
        <v>0</v>
      </c>
      <c r="BX247" s="43">
        <v>0</v>
      </c>
      <c r="BY247" s="43">
        <v>0</v>
      </c>
      <c r="BZ247" s="43">
        <v>0</v>
      </c>
      <c r="CA247" s="43">
        <v>0</v>
      </c>
      <c r="CB247" s="43">
        <v>0</v>
      </c>
      <c r="CC247" s="43">
        <v>0</v>
      </c>
      <c r="CD247" s="44">
        <f t="shared" si="7"/>
        <v>340000000</v>
      </c>
      <c r="CE247" s="43">
        <v>0</v>
      </c>
      <c r="CF247" s="43">
        <v>0</v>
      </c>
      <c r="CG247" s="43">
        <v>0</v>
      </c>
      <c r="CH247" s="43">
        <v>1340000000</v>
      </c>
      <c r="CI247" s="43">
        <v>0</v>
      </c>
      <c r="CJ247" s="43">
        <v>0</v>
      </c>
      <c r="CK247" s="43">
        <v>0</v>
      </c>
      <c r="CL247" s="43">
        <v>0</v>
      </c>
      <c r="CM247" s="43">
        <v>0</v>
      </c>
      <c r="CN247" s="43">
        <v>0</v>
      </c>
      <c r="CO247" s="43">
        <v>0</v>
      </c>
      <c r="CP247" s="43">
        <v>0</v>
      </c>
      <c r="CQ247" s="43">
        <v>0</v>
      </c>
      <c r="CR247" s="43">
        <v>0</v>
      </c>
      <c r="CS247" s="43">
        <v>0</v>
      </c>
      <c r="CT247" s="44">
        <f t="shared" si="8"/>
        <v>1340000000</v>
      </c>
      <c r="CU247" s="43">
        <v>0</v>
      </c>
      <c r="CV247" s="43">
        <v>0</v>
      </c>
      <c r="CW247" s="43">
        <v>0</v>
      </c>
      <c r="CX247" s="43">
        <v>1340000000</v>
      </c>
      <c r="CY247" s="43">
        <v>0</v>
      </c>
      <c r="CZ247" s="43">
        <v>0</v>
      </c>
      <c r="DA247" s="43">
        <v>0</v>
      </c>
      <c r="DB247" s="43">
        <v>0</v>
      </c>
      <c r="DC247" s="43">
        <v>0</v>
      </c>
      <c r="DD247" s="43">
        <v>0</v>
      </c>
      <c r="DE247" s="43">
        <v>0</v>
      </c>
      <c r="DF247" s="43">
        <v>0</v>
      </c>
      <c r="DG247" s="43">
        <v>0</v>
      </c>
      <c r="DH247" s="43">
        <v>0</v>
      </c>
      <c r="DI247" s="43">
        <v>0</v>
      </c>
      <c r="DJ247" s="44">
        <f t="shared" si="9"/>
        <v>1340000000</v>
      </c>
      <c r="DK247" s="45">
        <f t="shared" si="5"/>
        <v>4686200000</v>
      </c>
    </row>
    <row r="248" spans="1:115" s="2" customFormat="1" ht="75" x14ac:dyDescent="0.25">
      <c r="A248" s="1"/>
      <c r="B248" s="40" t="s">
        <v>1414</v>
      </c>
      <c r="C248" s="41" t="s">
        <v>1445</v>
      </c>
      <c r="D248" s="30" t="s">
        <v>1419</v>
      </c>
      <c r="E248" s="30" t="s">
        <v>538</v>
      </c>
      <c r="F248" s="30" t="s">
        <v>1418</v>
      </c>
      <c r="G248" s="30" t="s">
        <v>2332</v>
      </c>
      <c r="H248" s="41" t="s">
        <v>539</v>
      </c>
      <c r="I248" s="41">
        <v>5.5</v>
      </c>
      <c r="J248" s="41" t="s">
        <v>1346</v>
      </c>
      <c r="K248" s="41">
        <v>2019</v>
      </c>
      <c r="L248" s="41">
        <v>5.5</v>
      </c>
      <c r="M248" s="42">
        <v>5.5</v>
      </c>
      <c r="N248" s="42">
        <v>5.5</v>
      </c>
      <c r="O248" s="42">
        <v>5.5</v>
      </c>
      <c r="P248" s="42">
        <v>5.5</v>
      </c>
      <c r="Q248" s="42" t="s">
        <v>130</v>
      </c>
      <c r="R248" s="41" t="s">
        <v>100</v>
      </c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 t="s">
        <v>538</v>
      </c>
      <c r="AI248" s="52" t="s">
        <v>1464</v>
      </c>
      <c r="AJ248" s="40">
        <v>4104</v>
      </c>
      <c r="AK248" s="17" t="s">
        <v>1737</v>
      </c>
      <c r="AL248" s="17" t="s">
        <v>550</v>
      </c>
      <c r="AM248" s="42" t="s">
        <v>3016</v>
      </c>
      <c r="AN248" s="42">
        <v>4104015</v>
      </c>
      <c r="AO248" s="42" t="s">
        <v>3017</v>
      </c>
      <c r="AP248" s="41">
        <v>1</v>
      </c>
      <c r="AQ248" s="41">
        <v>1</v>
      </c>
      <c r="AR248" s="42" t="s">
        <v>130</v>
      </c>
      <c r="AS248" s="42" t="s">
        <v>1414</v>
      </c>
      <c r="AT248" s="42">
        <v>1</v>
      </c>
      <c r="AU248" s="42">
        <v>1</v>
      </c>
      <c r="AV248" s="42">
        <v>1</v>
      </c>
      <c r="AW248" s="42">
        <v>1</v>
      </c>
      <c r="AX248" s="43">
        <v>0</v>
      </c>
      <c r="AY248" s="43">
        <v>0</v>
      </c>
      <c r="AZ248" s="43">
        <v>0</v>
      </c>
      <c r="BA248" s="43">
        <v>0</v>
      </c>
      <c r="BB248" s="43">
        <v>0</v>
      </c>
      <c r="BC248" s="43">
        <v>63000000</v>
      </c>
      <c r="BD248" s="43">
        <v>0</v>
      </c>
      <c r="BE248" s="43">
        <v>0</v>
      </c>
      <c r="BF248" s="43">
        <v>0</v>
      </c>
      <c r="BG248" s="43">
        <v>0</v>
      </c>
      <c r="BH248" s="43">
        <v>0</v>
      </c>
      <c r="BI248" s="43">
        <v>0</v>
      </c>
      <c r="BJ248" s="43">
        <v>0</v>
      </c>
      <c r="BK248" s="43">
        <v>0</v>
      </c>
      <c r="BL248" s="43">
        <v>0</v>
      </c>
      <c r="BM248" s="43">
        <v>0</v>
      </c>
      <c r="BN248" s="44">
        <f t="shared" si="6"/>
        <v>63000000</v>
      </c>
      <c r="BO248" s="43">
        <v>0</v>
      </c>
      <c r="BP248" s="43">
        <v>0</v>
      </c>
      <c r="BQ248" s="43">
        <v>0</v>
      </c>
      <c r="BR248" s="43">
        <v>0</v>
      </c>
      <c r="BS248" s="43">
        <v>63000000</v>
      </c>
      <c r="BT248" s="43">
        <v>0</v>
      </c>
      <c r="BU248" s="43">
        <v>0</v>
      </c>
      <c r="BV248" s="43">
        <v>0</v>
      </c>
      <c r="BW248" s="43">
        <v>0</v>
      </c>
      <c r="BX248" s="43">
        <v>0</v>
      </c>
      <c r="BY248" s="43">
        <v>0</v>
      </c>
      <c r="BZ248" s="43">
        <v>0</v>
      </c>
      <c r="CA248" s="43">
        <v>0</v>
      </c>
      <c r="CB248" s="43">
        <v>0</v>
      </c>
      <c r="CC248" s="43">
        <v>0</v>
      </c>
      <c r="CD248" s="44">
        <f t="shared" si="7"/>
        <v>63000000</v>
      </c>
      <c r="CE248" s="43">
        <v>0</v>
      </c>
      <c r="CF248" s="43">
        <v>0</v>
      </c>
      <c r="CG248" s="43">
        <v>0</v>
      </c>
      <c r="CH248" s="43">
        <v>0</v>
      </c>
      <c r="CI248" s="43">
        <v>0</v>
      </c>
      <c r="CJ248" s="43">
        <v>0</v>
      </c>
      <c r="CK248" s="43">
        <v>0</v>
      </c>
      <c r="CL248" s="43">
        <v>0</v>
      </c>
      <c r="CM248" s="43">
        <v>0</v>
      </c>
      <c r="CN248" s="43">
        <v>0</v>
      </c>
      <c r="CO248" s="43">
        <v>0</v>
      </c>
      <c r="CP248" s="43">
        <v>0</v>
      </c>
      <c r="CQ248" s="43">
        <v>0</v>
      </c>
      <c r="CR248" s="43">
        <v>0</v>
      </c>
      <c r="CS248" s="43">
        <v>0</v>
      </c>
      <c r="CT248" s="44">
        <f t="shared" si="8"/>
        <v>0</v>
      </c>
      <c r="CU248" s="43">
        <v>0</v>
      </c>
      <c r="CV248" s="43">
        <v>0</v>
      </c>
      <c r="CW248" s="43">
        <v>0</v>
      </c>
      <c r="CX248" s="43">
        <v>0</v>
      </c>
      <c r="CY248" s="43">
        <v>0</v>
      </c>
      <c r="CZ248" s="43">
        <v>0</v>
      </c>
      <c r="DA248" s="43">
        <v>0</v>
      </c>
      <c r="DB248" s="43">
        <v>0</v>
      </c>
      <c r="DC248" s="43">
        <v>0</v>
      </c>
      <c r="DD248" s="43">
        <v>0</v>
      </c>
      <c r="DE248" s="43">
        <v>0</v>
      </c>
      <c r="DF248" s="43">
        <v>0</v>
      </c>
      <c r="DG248" s="43">
        <v>0</v>
      </c>
      <c r="DH248" s="43">
        <v>0</v>
      </c>
      <c r="DI248" s="43">
        <v>0</v>
      </c>
      <c r="DJ248" s="44">
        <f t="shared" si="9"/>
        <v>0</v>
      </c>
      <c r="DK248" s="45">
        <f t="shared" si="5"/>
        <v>126000000</v>
      </c>
    </row>
    <row r="249" spans="1:115" s="2" customFormat="1" ht="75" x14ac:dyDescent="0.25">
      <c r="A249" s="1"/>
      <c r="B249" s="40" t="s">
        <v>1414</v>
      </c>
      <c r="C249" s="41" t="s">
        <v>1445</v>
      </c>
      <c r="D249" s="30" t="s">
        <v>1419</v>
      </c>
      <c r="E249" s="30" t="s">
        <v>538</v>
      </c>
      <c r="F249" s="30" t="s">
        <v>1418</v>
      </c>
      <c r="G249" s="30" t="s">
        <v>2332</v>
      </c>
      <c r="H249" s="41" t="s">
        <v>539</v>
      </c>
      <c r="I249" s="41">
        <v>5.5</v>
      </c>
      <c r="J249" s="41" t="s">
        <v>1346</v>
      </c>
      <c r="K249" s="41">
        <v>2019</v>
      </c>
      <c r="L249" s="41">
        <v>5.5</v>
      </c>
      <c r="M249" s="42">
        <v>5.5</v>
      </c>
      <c r="N249" s="42">
        <v>5.5</v>
      </c>
      <c r="O249" s="42">
        <v>5.5</v>
      </c>
      <c r="P249" s="42">
        <v>5.5</v>
      </c>
      <c r="Q249" s="42" t="s">
        <v>130</v>
      </c>
      <c r="R249" s="41" t="s">
        <v>100</v>
      </c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 t="s">
        <v>538</v>
      </c>
      <c r="AI249" s="52" t="s">
        <v>1464</v>
      </c>
      <c r="AJ249" s="40">
        <v>4104</v>
      </c>
      <c r="AK249" s="17" t="s">
        <v>1738</v>
      </c>
      <c r="AL249" s="17" t="s">
        <v>551</v>
      </c>
      <c r="AM249" s="42" t="s">
        <v>3016</v>
      </c>
      <c r="AN249" s="42">
        <v>4104015</v>
      </c>
      <c r="AO249" s="42" t="s">
        <v>3017</v>
      </c>
      <c r="AP249" s="41">
        <v>1</v>
      </c>
      <c r="AQ249" s="41">
        <v>1</v>
      </c>
      <c r="AR249" s="42" t="s">
        <v>132</v>
      </c>
      <c r="AS249" s="42" t="s">
        <v>1414</v>
      </c>
      <c r="AT249" s="42">
        <v>0.4</v>
      </c>
      <c r="AU249" s="42">
        <v>0.3</v>
      </c>
      <c r="AV249" s="42">
        <v>0.3</v>
      </c>
      <c r="AW249" s="42"/>
      <c r="AX249" s="43">
        <v>0</v>
      </c>
      <c r="AY249" s="43">
        <v>0</v>
      </c>
      <c r="AZ249" s="43">
        <v>0</v>
      </c>
      <c r="BA249" s="43">
        <v>211960000</v>
      </c>
      <c r="BB249" s="43">
        <v>0</v>
      </c>
      <c r="BC249" s="43">
        <v>34100000</v>
      </c>
      <c r="BD249" s="43">
        <v>0</v>
      </c>
      <c r="BE249" s="43">
        <v>0</v>
      </c>
      <c r="BF249" s="43">
        <v>0</v>
      </c>
      <c r="BG249" s="43">
        <v>0</v>
      </c>
      <c r="BH249" s="43">
        <v>0</v>
      </c>
      <c r="BI249" s="43">
        <v>0</v>
      </c>
      <c r="BJ249" s="43">
        <v>0</v>
      </c>
      <c r="BK249" s="43">
        <v>0</v>
      </c>
      <c r="BL249" s="43">
        <v>0</v>
      </c>
      <c r="BM249" s="43">
        <v>0</v>
      </c>
      <c r="BN249" s="44">
        <f t="shared" si="6"/>
        <v>246060000</v>
      </c>
      <c r="BO249" s="43">
        <v>0</v>
      </c>
      <c r="BP249" s="43">
        <v>0</v>
      </c>
      <c r="BQ249" s="43">
        <v>0</v>
      </c>
      <c r="BR249" s="43">
        <v>0</v>
      </c>
      <c r="BS249" s="43">
        <v>34100000</v>
      </c>
      <c r="BT249" s="43">
        <v>0</v>
      </c>
      <c r="BU249" s="43">
        <v>0</v>
      </c>
      <c r="BV249" s="43">
        <v>0</v>
      </c>
      <c r="BW249" s="43">
        <v>0</v>
      </c>
      <c r="BX249" s="43">
        <v>0</v>
      </c>
      <c r="BY249" s="43">
        <v>0</v>
      </c>
      <c r="BZ249" s="43">
        <v>0</v>
      </c>
      <c r="CA249" s="43">
        <v>0</v>
      </c>
      <c r="CB249" s="43">
        <v>0</v>
      </c>
      <c r="CC249" s="43">
        <v>0</v>
      </c>
      <c r="CD249" s="44">
        <f t="shared" si="7"/>
        <v>34100000</v>
      </c>
      <c r="CE249" s="43">
        <v>0</v>
      </c>
      <c r="CF249" s="43">
        <v>0</v>
      </c>
      <c r="CG249" s="43">
        <v>0</v>
      </c>
      <c r="CH249" s="43">
        <v>0</v>
      </c>
      <c r="CI249" s="43">
        <v>0</v>
      </c>
      <c r="CJ249" s="43">
        <v>0</v>
      </c>
      <c r="CK249" s="43">
        <v>0</v>
      </c>
      <c r="CL249" s="43">
        <v>0</v>
      </c>
      <c r="CM249" s="43">
        <v>0</v>
      </c>
      <c r="CN249" s="43">
        <v>0</v>
      </c>
      <c r="CO249" s="43">
        <v>0</v>
      </c>
      <c r="CP249" s="43">
        <v>0</v>
      </c>
      <c r="CQ249" s="43">
        <v>0</v>
      </c>
      <c r="CR249" s="43">
        <v>0</v>
      </c>
      <c r="CS249" s="43">
        <v>0</v>
      </c>
      <c r="CT249" s="44">
        <f t="shared" si="8"/>
        <v>0</v>
      </c>
      <c r="CU249" s="43">
        <v>0</v>
      </c>
      <c r="CV249" s="43">
        <v>0</v>
      </c>
      <c r="CW249" s="43">
        <v>0</v>
      </c>
      <c r="CX249" s="43">
        <v>0</v>
      </c>
      <c r="CY249" s="43">
        <v>0</v>
      </c>
      <c r="CZ249" s="43">
        <v>0</v>
      </c>
      <c r="DA249" s="43">
        <v>0</v>
      </c>
      <c r="DB249" s="43">
        <v>0</v>
      </c>
      <c r="DC249" s="43">
        <v>0</v>
      </c>
      <c r="DD249" s="43">
        <v>0</v>
      </c>
      <c r="DE249" s="43">
        <v>0</v>
      </c>
      <c r="DF249" s="43">
        <v>0</v>
      </c>
      <c r="DG249" s="43">
        <v>0</v>
      </c>
      <c r="DH249" s="43">
        <v>0</v>
      </c>
      <c r="DI249" s="43">
        <v>0</v>
      </c>
      <c r="DJ249" s="44">
        <f t="shared" si="9"/>
        <v>0</v>
      </c>
      <c r="DK249" s="45">
        <f t="shared" si="5"/>
        <v>280160000</v>
      </c>
    </row>
    <row r="250" spans="1:115" s="2" customFormat="1" ht="75" x14ac:dyDescent="0.25">
      <c r="A250" s="1"/>
      <c r="B250" s="40" t="s">
        <v>1414</v>
      </c>
      <c r="C250" s="41" t="s">
        <v>1445</v>
      </c>
      <c r="D250" s="30" t="s">
        <v>1419</v>
      </c>
      <c r="E250" s="30" t="s">
        <v>538</v>
      </c>
      <c r="F250" s="30" t="s">
        <v>1418</v>
      </c>
      <c r="G250" s="30" t="s">
        <v>2332</v>
      </c>
      <c r="H250" s="41" t="s">
        <v>539</v>
      </c>
      <c r="I250" s="41">
        <v>5.5</v>
      </c>
      <c r="J250" s="41" t="s">
        <v>1346</v>
      </c>
      <c r="K250" s="41">
        <v>2019</v>
      </c>
      <c r="L250" s="41">
        <v>5.5</v>
      </c>
      <c r="M250" s="42">
        <v>5.5</v>
      </c>
      <c r="N250" s="42">
        <v>5.5</v>
      </c>
      <c r="O250" s="42">
        <v>5.5</v>
      </c>
      <c r="P250" s="42">
        <v>5.5</v>
      </c>
      <c r="Q250" s="42" t="s">
        <v>130</v>
      </c>
      <c r="R250" s="41" t="s">
        <v>100</v>
      </c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 t="s">
        <v>538</v>
      </c>
      <c r="AI250" s="52" t="s">
        <v>1464</v>
      </c>
      <c r="AJ250" s="40">
        <v>4104</v>
      </c>
      <c r="AK250" s="17" t="s">
        <v>1739</v>
      </c>
      <c r="AL250" s="17" t="s">
        <v>552</v>
      </c>
      <c r="AM250" s="42" t="s">
        <v>3016</v>
      </c>
      <c r="AN250" s="42">
        <v>4104015</v>
      </c>
      <c r="AO250" s="42" t="s">
        <v>3017</v>
      </c>
      <c r="AP250" s="41">
        <v>15648</v>
      </c>
      <c r="AQ250" s="41">
        <v>1352</v>
      </c>
      <c r="AR250" s="42" t="s">
        <v>132</v>
      </c>
      <c r="AS250" s="42" t="s">
        <v>1414</v>
      </c>
      <c r="AT250" s="42">
        <v>250</v>
      </c>
      <c r="AU250" s="42">
        <v>317</v>
      </c>
      <c r="AV250" s="42">
        <v>367</v>
      </c>
      <c r="AW250" s="42">
        <v>418</v>
      </c>
      <c r="AX250" s="43">
        <v>0</v>
      </c>
      <c r="AY250" s="43">
        <v>0</v>
      </c>
      <c r="AZ250" s="43">
        <v>0</v>
      </c>
      <c r="BA250" s="43">
        <v>0</v>
      </c>
      <c r="BB250" s="43">
        <v>0</v>
      </c>
      <c r="BC250" s="43">
        <v>83900000</v>
      </c>
      <c r="BD250" s="43">
        <v>0</v>
      </c>
      <c r="BE250" s="43">
        <v>0</v>
      </c>
      <c r="BF250" s="43">
        <v>0</v>
      </c>
      <c r="BG250" s="43">
        <v>0</v>
      </c>
      <c r="BH250" s="43">
        <v>0</v>
      </c>
      <c r="BI250" s="43">
        <v>0</v>
      </c>
      <c r="BJ250" s="43">
        <v>0</v>
      </c>
      <c r="BK250" s="43">
        <v>0</v>
      </c>
      <c r="BL250" s="43">
        <v>0</v>
      </c>
      <c r="BM250" s="43">
        <v>0</v>
      </c>
      <c r="BN250" s="44">
        <f t="shared" si="6"/>
        <v>83900000</v>
      </c>
      <c r="BO250" s="43">
        <v>0</v>
      </c>
      <c r="BP250" s="43">
        <v>0</v>
      </c>
      <c r="BQ250" s="43">
        <v>0</v>
      </c>
      <c r="BR250" s="43">
        <v>0</v>
      </c>
      <c r="BS250" s="43">
        <v>83900000</v>
      </c>
      <c r="BT250" s="43">
        <v>0</v>
      </c>
      <c r="BU250" s="43">
        <v>0</v>
      </c>
      <c r="BV250" s="43">
        <v>0</v>
      </c>
      <c r="BW250" s="43">
        <v>0</v>
      </c>
      <c r="BX250" s="43">
        <v>0</v>
      </c>
      <c r="BY250" s="43">
        <v>0</v>
      </c>
      <c r="BZ250" s="43">
        <v>0</v>
      </c>
      <c r="CA250" s="43">
        <v>0</v>
      </c>
      <c r="CB250" s="43">
        <v>0</v>
      </c>
      <c r="CC250" s="43">
        <v>0</v>
      </c>
      <c r="CD250" s="44">
        <f t="shared" si="7"/>
        <v>83900000</v>
      </c>
      <c r="CE250" s="43">
        <v>0</v>
      </c>
      <c r="CF250" s="43">
        <v>0</v>
      </c>
      <c r="CG250" s="43">
        <v>0</v>
      </c>
      <c r="CH250" s="43">
        <v>0</v>
      </c>
      <c r="CI250" s="43">
        <v>0</v>
      </c>
      <c r="CJ250" s="43">
        <v>0</v>
      </c>
      <c r="CK250" s="43">
        <v>0</v>
      </c>
      <c r="CL250" s="43">
        <v>0</v>
      </c>
      <c r="CM250" s="43">
        <v>0</v>
      </c>
      <c r="CN250" s="43">
        <v>0</v>
      </c>
      <c r="CO250" s="43">
        <v>0</v>
      </c>
      <c r="CP250" s="43">
        <v>0</v>
      </c>
      <c r="CQ250" s="43">
        <v>0</v>
      </c>
      <c r="CR250" s="43">
        <v>0</v>
      </c>
      <c r="CS250" s="43">
        <v>0</v>
      </c>
      <c r="CT250" s="44">
        <f t="shared" si="8"/>
        <v>0</v>
      </c>
      <c r="CU250" s="43">
        <v>0</v>
      </c>
      <c r="CV250" s="43">
        <v>0</v>
      </c>
      <c r="CW250" s="43">
        <v>0</v>
      </c>
      <c r="CX250" s="43">
        <v>0</v>
      </c>
      <c r="CY250" s="43">
        <v>0</v>
      </c>
      <c r="CZ250" s="43">
        <v>0</v>
      </c>
      <c r="DA250" s="43">
        <v>0</v>
      </c>
      <c r="DB250" s="43">
        <v>0</v>
      </c>
      <c r="DC250" s="43">
        <v>0</v>
      </c>
      <c r="DD250" s="43">
        <v>0</v>
      </c>
      <c r="DE250" s="43">
        <v>0</v>
      </c>
      <c r="DF250" s="43">
        <v>0</v>
      </c>
      <c r="DG250" s="43">
        <v>0</v>
      </c>
      <c r="DH250" s="43">
        <v>0</v>
      </c>
      <c r="DI250" s="43">
        <v>0</v>
      </c>
      <c r="DJ250" s="44">
        <f t="shared" si="9"/>
        <v>0</v>
      </c>
      <c r="DK250" s="45">
        <f t="shared" si="5"/>
        <v>167800000</v>
      </c>
    </row>
    <row r="251" spans="1:115" s="2" customFormat="1" ht="75" x14ac:dyDescent="0.25">
      <c r="A251" s="1"/>
      <c r="B251" s="40" t="s">
        <v>1414</v>
      </c>
      <c r="C251" s="41" t="s">
        <v>1445</v>
      </c>
      <c r="D251" s="30" t="s">
        <v>1419</v>
      </c>
      <c r="E251" s="30" t="s">
        <v>553</v>
      </c>
      <c r="F251" s="30" t="s">
        <v>1418</v>
      </c>
      <c r="G251" s="30" t="s">
        <v>2333</v>
      </c>
      <c r="H251" s="41" t="s">
        <v>554</v>
      </c>
      <c r="I251" s="41">
        <v>100</v>
      </c>
      <c r="J251" s="41" t="s">
        <v>1345</v>
      </c>
      <c r="K251" s="41">
        <v>2019</v>
      </c>
      <c r="L251" s="41">
        <v>100</v>
      </c>
      <c r="M251" s="42">
        <v>100</v>
      </c>
      <c r="N251" s="42">
        <v>100</v>
      </c>
      <c r="O251" s="42">
        <v>100</v>
      </c>
      <c r="P251" s="42">
        <v>100</v>
      </c>
      <c r="Q251" s="42" t="s">
        <v>130</v>
      </c>
      <c r="R251" s="41" t="s">
        <v>100</v>
      </c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 t="s">
        <v>553</v>
      </c>
      <c r="AI251" s="52" t="s">
        <v>1464</v>
      </c>
      <c r="AJ251" s="40">
        <v>4104</v>
      </c>
      <c r="AK251" s="17" t="s">
        <v>1740</v>
      </c>
      <c r="AL251" s="17" t="s">
        <v>555</v>
      </c>
      <c r="AM251" s="42" t="s">
        <v>3022</v>
      </c>
      <c r="AN251" s="42">
        <v>4104027</v>
      </c>
      <c r="AO251" s="42" t="s">
        <v>3023</v>
      </c>
      <c r="AP251" s="41" t="s">
        <v>1298</v>
      </c>
      <c r="AQ251" s="41">
        <v>70</v>
      </c>
      <c r="AR251" s="42" t="s">
        <v>130</v>
      </c>
      <c r="AS251" s="42" t="s">
        <v>1414</v>
      </c>
      <c r="AT251" s="42">
        <v>70</v>
      </c>
      <c r="AU251" s="42"/>
      <c r="AV251" s="42"/>
      <c r="AW251" s="42"/>
      <c r="AX251" s="43">
        <v>0</v>
      </c>
      <c r="AY251" s="43">
        <v>0</v>
      </c>
      <c r="AZ251" s="43">
        <v>0</v>
      </c>
      <c r="BA251" s="43">
        <v>0</v>
      </c>
      <c r="BB251" s="43">
        <v>0</v>
      </c>
      <c r="BC251" s="43">
        <v>8000000</v>
      </c>
      <c r="BD251" s="43">
        <v>0</v>
      </c>
      <c r="BE251" s="43">
        <v>0</v>
      </c>
      <c r="BF251" s="43">
        <v>0</v>
      </c>
      <c r="BG251" s="43">
        <v>0</v>
      </c>
      <c r="BH251" s="43">
        <v>0</v>
      </c>
      <c r="BI251" s="43">
        <v>0</v>
      </c>
      <c r="BJ251" s="43">
        <v>0</v>
      </c>
      <c r="BK251" s="43">
        <v>0</v>
      </c>
      <c r="BL251" s="43">
        <v>0</v>
      </c>
      <c r="BM251" s="43">
        <v>0</v>
      </c>
      <c r="BN251" s="44">
        <f t="shared" si="6"/>
        <v>8000000</v>
      </c>
      <c r="BO251" s="43">
        <v>0</v>
      </c>
      <c r="BP251" s="43">
        <v>0</v>
      </c>
      <c r="BQ251" s="43">
        <v>0</v>
      </c>
      <c r="BR251" s="43">
        <v>0</v>
      </c>
      <c r="BS251" s="43">
        <v>8000000</v>
      </c>
      <c r="BT251" s="43">
        <v>0</v>
      </c>
      <c r="BU251" s="43">
        <v>0</v>
      </c>
      <c r="BV251" s="43">
        <v>0</v>
      </c>
      <c r="BW251" s="43">
        <v>0</v>
      </c>
      <c r="BX251" s="43">
        <v>0</v>
      </c>
      <c r="BY251" s="43">
        <v>0</v>
      </c>
      <c r="BZ251" s="43">
        <v>0</v>
      </c>
      <c r="CA251" s="43">
        <v>0</v>
      </c>
      <c r="CB251" s="43">
        <v>0</v>
      </c>
      <c r="CC251" s="43">
        <v>0</v>
      </c>
      <c r="CD251" s="44">
        <f t="shared" si="7"/>
        <v>8000000</v>
      </c>
      <c r="CE251" s="43">
        <v>0</v>
      </c>
      <c r="CF251" s="43">
        <v>0</v>
      </c>
      <c r="CG251" s="43">
        <v>0</v>
      </c>
      <c r="CH251" s="43">
        <v>0</v>
      </c>
      <c r="CI251" s="43">
        <v>8000000</v>
      </c>
      <c r="CJ251" s="43">
        <v>0</v>
      </c>
      <c r="CK251" s="43">
        <v>0</v>
      </c>
      <c r="CL251" s="43">
        <v>0</v>
      </c>
      <c r="CM251" s="43">
        <v>0</v>
      </c>
      <c r="CN251" s="43">
        <v>0</v>
      </c>
      <c r="CO251" s="43">
        <v>0</v>
      </c>
      <c r="CP251" s="43">
        <v>0</v>
      </c>
      <c r="CQ251" s="43">
        <v>0</v>
      </c>
      <c r="CR251" s="43">
        <v>0</v>
      </c>
      <c r="CS251" s="43">
        <v>0</v>
      </c>
      <c r="CT251" s="44">
        <f t="shared" si="8"/>
        <v>8000000</v>
      </c>
      <c r="CU251" s="43">
        <v>0</v>
      </c>
      <c r="CV251" s="43">
        <v>0</v>
      </c>
      <c r="CW251" s="43">
        <v>0</v>
      </c>
      <c r="CX251" s="43">
        <v>0</v>
      </c>
      <c r="CY251" s="43">
        <v>8000000</v>
      </c>
      <c r="CZ251" s="43">
        <v>0</v>
      </c>
      <c r="DA251" s="43">
        <v>0</v>
      </c>
      <c r="DB251" s="43">
        <v>0</v>
      </c>
      <c r="DC251" s="43">
        <v>0</v>
      </c>
      <c r="DD251" s="43">
        <v>0</v>
      </c>
      <c r="DE251" s="43">
        <v>0</v>
      </c>
      <c r="DF251" s="43">
        <v>0</v>
      </c>
      <c r="DG251" s="43">
        <v>0</v>
      </c>
      <c r="DH251" s="43">
        <v>0</v>
      </c>
      <c r="DI251" s="43">
        <v>0</v>
      </c>
      <c r="DJ251" s="44">
        <f t="shared" si="9"/>
        <v>8000000</v>
      </c>
      <c r="DK251" s="45">
        <f t="shared" si="5"/>
        <v>32000000</v>
      </c>
    </row>
    <row r="252" spans="1:115" s="2" customFormat="1" ht="75" x14ac:dyDescent="0.25">
      <c r="A252" s="1"/>
      <c r="B252" s="40" t="s">
        <v>1414</v>
      </c>
      <c r="C252" s="41" t="s">
        <v>1445</v>
      </c>
      <c r="D252" s="30" t="s">
        <v>1419</v>
      </c>
      <c r="E252" s="30" t="s">
        <v>553</v>
      </c>
      <c r="F252" s="30" t="s">
        <v>1418</v>
      </c>
      <c r="G252" s="30" t="s">
        <v>2333</v>
      </c>
      <c r="H252" s="41" t="s">
        <v>554</v>
      </c>
      <c r="I252" s="41">
        <v>100</v>
      </c>
      <c r="J252" s="41" t="s">
        <v>1345</v>
      </c>
      <c r="K252" s="41">
        <v>2019</v>
      </c>
      <c r="L252" s="41">
        <v>100</v>
      </c>
      <c r="M252" s="42">
        <v>100</v>
      </c>
      <c r="N252" s="42">
        <v>100</v>
      </c>
      <c r="O252" s="42">
        <v>100</v>
      </c>
      <c r="P252" s="42">
        <v>100</v>
      </c>
      <c r="Q252" s="42" t="s">
        <v>130</v>
      </c>
      <c r="R252" s="41" t="s">
        <v>100</v>
      </c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 t="s">
        <v>553</v>
      </c>
      <c r="AI252" s="52" t="s">
        <v>1464</v>
      </c>
      <c r="AJ252" s="40">
        <v>4104</v>
      </c>
      <c r="AK252" s="17" t="s">
        <v>1741</v>
      </c>
      <c r="AL252" s="17" t="s">
        <v>556</v>
      </c>
      <c r="AM252" s="42" t="s">
        <v>3022</v>
      </c>
      <c r="AN252" s="42">
        <v>4104027</v>
      </c>
      <c r="AO252" s="42" t="s">
        <v>3023</v>
      </c>
      <c r="AP252" s="41">
        <v>7</v>
      </c>
      <c r="AQ252" s="41">
        <v>7</v>
      </c>
      <c r="AR252" s="42" t="s">
        <v>130</v>
      </c>
      <c r="AS252" s="42" t="s">
        <v>1414</v>
      </c>
      <c r="AT252" s="42">
        <v>7</v>
      </c>
      <c r="AU252" s="42">
        <v>7</v>
      </c>
      <c r="AV252" s="42">
        <v>7</v>
      </c>
      <c r="AW252" s="42">
        <v>7</v>
      </c>
      <c r="AX252" s="43">
        <v>0</v>
      </c>
      <c r="AY252" s="43">
        <v>0</v>
      </c>
      <c r="AZ252" s="43">
        <v>0</v>
      </c>
      <c r="BA252" s="43">
        <v>0</v>
      </c>
      <c r="BB252" s="43">
        <v>0</v>
      </c>
      <c r="BC252" s="43">
        <v>29441666</v>
      </c>
      <c r="BD252" s="43">
        <v>0</v>
      </c>
      <c r="BE252" s="43">
        <v>0</v>
      </c>
      <c r="BF252" s="43">
        <v>0</v>
      </c>
      <c r="BG252" s="43">
        <v>0</v>
      </c>
      <c r="BH252" s="43">
        <v>0</v>
      </c>
      <c r="BI252" s="43">
        <v>0</v>
      </c>
      <c r="BJ252" s="43">
        <v>0</v>
      </c>
      <c r="BK252" s="43">
        <v>0</v>
      </c>
      <c r="BL252" s="43">
        <v>0</v>
      </c>
      <c r="BM252" s="43">
        <v>0</v>
      </c>
      <c r="BN252" s="44">
        <f t="shared" si="6"/>
        <v>29441666</v>
      </c>
      <c r="BO252" s="43">
        <v>0</v>
      </c>
      <c r="BP252" s="43">
        <v>0</v>
      </c>
      <c r="BQ252" s="43">
        <v>0</v>
      </c>
      <c r="BR252" s="43">
        <v>0</v>
      </c>
      <c r="BS252" s="43">
        <v>29441666</v>
      </c>
      <c r="BT252" s="43">
        <v>0</v>
      </c>
      <c r="BU252" s="43">
        <v>0</v>
      </c>
      <c r="BV252" s="43">
        <v>0</v>
      </c>
      <c r="BW252" s="43">
        <v>0</v>
      </c>
      <c r="BX252" s="43">
        <v>0</v>
      </c>
      <c r="BY252" s="43">
        <v>0</v>
      </c>
      <c r="BZ252" s="43">
        <v>0</v>
      </c>
      <c r="CA252" s="43">
        <v>0</v>
      </c>
      <c r="CB252" s="43">
        <v>0</v>
      </c>
      <c r="CC252" s="43">
        <v>0</v>
      </c>
      <c r="CD252" s="44">
        <f t="shared" si="7"/>
        <v>29441666</v>
      </c>
      <c r="CE252" s="43">
        <v>0</v>
      </c>
      <c r="CF252" s="43">
        <v>0</v>
      </c>
      <c r="CG252" s="43">
        <v>0</v>
      </c>
      <c r="CH252" s="43">
        <v>0</v>
      </c>
      <c r="CI252" s="43">
        <v>29441666</v>
      </c>
      <c r="CJ252" s="43">
        <v>0</v>
      </c>
      <c r="CK252" s="43">
        <v>0</v>
      </c>
      <c r="CL252" s="43">
        <v>0</v>
      </c>
      <c r="CM252" s="43">
        <v>0</v>
      </c>
      <c r="CN252" s="43">
        <v>0</v>
      </c>
      <c r="CO252" s="43">
        <v>0</v>
      </c>
      <c r="CP252" s="43">
        <v>0</v>
      </c>
      <c r="CQ252" s="43">
        <v>0</v>
      </c>
      <c r="CR252" s="43">
        <v>0</v>
      </c>
      <c r="CS252" s="43">
        <v>0</v>
      </c>
      <c r="CT252" s="44">
        <f t="shared" si="8"/>
        <v>29441666</v>
      </c>
      <c r="CU252" s="43">
        <v>0</v>
      </c>
      <c r="CV252" s="43">
        <v>0</v>
      </c>
      <c r="CW252" s="43">
        <v>0</v>
      </c>
      <c r="CX252" s="43">
        <v>0</v>
      </c>
      <c r="CY252" s="43">
        <v>29441666</v>
      </c>
      <c r="CZ252" s="43">
        <v>0</v>
      </c>
      <c r="DA252" s="43">
        <v>0</v>
      </c>
      <c r="DB252" s="43">
        <v>0</v>
      </c>
      <c r="DC252" s="43">
        <v>0</v>
      </c>
      <c r="DD252" s="43">
        <v>0</v>
      </c>
      <c r="DE252" s="43">
        <v>0</v>
      </c>
      <c r="DF252" s="43">
        <v>0</v>
      </c>
      <c r="DG252" s="43">
        <v>0</v>
      </c>
      <c r="DH252" s="43">
        <v>0</v>
      </c>
      <c r="DI252" s="43">
        <v>0</v>
      </c>
      <c r="DJ252" s="44">
        <f t="shared" si="9"/>
        <v>29441666</v>
      </c>
      <c r="DK252" s="45">
        <f t="shared" si="5"/>
        <v>117766664</v>
      </c>
    </row>
    <row r="253" spans="1:115" s="2" customFormat="1" ht="75" x14ac:dyDescent="0.25">
      <c r="A253" s="1"/>
      <c r="B253" s="40" t="s">
        <v>1414</v>
      </c>
      <c r="C253" s="41" t="s">
        <v>1445</v>
      </c>
      <c r="D253" s="30" t="s">
        <v>1419</v>
      </c>
      <c r="E253" s="30" t="s">
        <v>553</v>
      </c>
      <c r="F253" s="30" t="s">
        <v>1418</v>
      </c>
      <c r="G253" s="30" t="s">
        <v>2333</v>
      </c>
      <c r="H253" s="41" t="s">
        <v>554</v>
      </c>
      <c r="I253" s="41">
        <v>100</v>
      </c>
      <c r="J253" s="41" t="s">
        <v>1345</v>
      </c>
      <c r="K253" s="41">
        <v>2019</v>
      </c>
      <c r="L253" s="41">
        <v>100</v>
      </c>
      <c r="M253" s="42">
        <v>100</v>
      </c>
      <c r="N253" s="42">
        <v>100</v>
      </c>
      <c r="O253" s="42">
        <v>100</v>
      </c>
      <c r="P253" s="42">
        <v>100</v>
      </c>
      <c r="Q253" s="42" t="s">
        <v>130</v>
      </c>
      <c r="R253" s="41" t="s">
        <v>100</v>
      </c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 t="s">
        <v>553</v>
      </c>
      <c r="AI253" s="52" t="s">
        <v>1464</v>
      </c>
      <c r="AJ253" s="40">
        <v>4104</v>
      </c>
      <c r="AK253" s="17" t="s">
        <v>1742</v>
      </c>
      <c r="AL253" s="17" t="s">
        <v>557</v>
      </c>
      <c r="AM253" s="42" t="s">
        <v>3022</v>
      </c>
      <c r="AN253" s="42">
        <v>4104027</v>
      </c>
      <c r="AO253" s="42" t="s">
        <v>3023</v>
      </c>
      <c r="AP253" s="41">
        <v>0</v>
      </c>
      <c r="AQ253" s="41">
        <v>1</v>
      </c>
      <c r="AR253" s="42" t="s">
        <v>130</v>
      </c>
      <c r="AS253" s="42" t="s">
        <v>1414</v>
      </c>
      <c r="AT253" s="42">
        <v>1</v>
      </c>
      <c r="AU253" s="42">
        <v>1</v>
      </c>
      <c r="AV253" s="42">
        <v>1</v>
      </c>
      <c r="AW253" s="42">
        <v>1</v>
      </c>
      <c r="AX253" s="43">
        <v>0</v>
      </c>
      <c r="AY253" s="43">
        <v>0</v>
      </c>
      <c r="AZ253" s="43">
        <v>0</v>
      </c>
      <c r="BA253" s="43">
        <v>0</v>
      </c>
      <c r="BB253" s="43">
        <v>0</v>
      </c>
      <c r="BC253" s="43">
        <v>7900000</v>
      </c>
      <c r="BD253" s="43">
        <v>0</v>
      </c>
      <c r="BE253" s="43">
        <v>0</v>
      </c>
      <c r="BF253" s="43">
        <v>0</v>
      </c>
      <c r="BG253" s="43">
        <v>0</v>
      </c>
      <c r="BH253" s="43">
        <v>0</v>
      </c>
      <c r="BI253" s="43">
        <v>0</v>
      </c>
      <c r="BJ253" s="43">
        <v>0</v>
      </c>
      <c r="BK253" s="43">
        <v>0</v>
      </c>
      <c r="BL253" s="43">
        <v>0</v>
      </c>
      <c r="BM253" s="43">
        <v>0</v>
      </c>
      <c r="BN253" s="44">
        <f t="shared" si="6"/>
        <v>7900000</v>
      </c>
      <c r="BO253" s="43">
        <v>0</v>
      </c>
      <c r="BP253" s="43">
        <v>0</v>
      </c>
      <c r="BQ253" s="43">
        <v>0</v>
      </c>
      <c r="BR253" s="43">
        <v>0</v>
      </c>
      <c r="BS253" s="43">
        <v>7900000</v>
      </c>
      <c r="BT253" s="43">
        <v>0</v>
      </c>
      <c r="BU253" s="43">
        <v>0</v>
      </c>
      <c r="BV253" s="43">
        <v>0</v>
      </c>
      <c r="BW253" s="43">
        <v>0</v>
      </c>
      <c r="BX253" s="43">
        <v>0</v>
      </c>
      <c r="BY253" s="43">
        <v>0</v>
      </c>
      <c r="BZ253" s="43">
        <v>0</v>
      </c>
      <c r="CA253" s="43">
        <v>0</v>
      </c>
      <c r="CB253" s="43">
        <v>0</v>
      </c>
      <c r="CC253" s="43">
        <v>0</v>
      </c>
      <c r="CD253" s="44">
        <f t="shared" si="7"/>
        <v>7900000</v>
      </c>
      <c r="CE253" s="43">
        <v>0</v>
      </c>
      <c r="CF253" s="43">
        <v>0</v>
      </c>
      <c r="CG253" s="43">
        <v>0</v>
      </c>
      <c r="CH253" s="43">
        <v>0</v>
      </c>
      <c r="CI253" s="43">
        <v>7900000</v>
      </c>
      <c r="CJ253" s="43">
        <v>0</v>
      </c>
      <c r="CK253" s="43">
        <v>0</v>
      </c>
      <c r="CL253" s="43">
        <v>0</v>
      </c>
      <c r="CM253" s="43">
        <v>0</v>
      </c>
      <c r="CN253" s="43">
        <v>0</v>
      </c>
      <c r="CO253" s="43">
        <v>0</v>
      </c>
      <c r="CP253" s="43">
        <v>0</v>
      </c>
      <c r="CQ253" s="43">
        <v>0</v>
      </c>
      <c r="CR253" s="43">
        <v>0</v>
      </c>
      <c r="CS253" s="43">
        <v>0</v>
      </c>
      <c r="CT253" s="44">
        <f t="shared" si="8"/>
        <v>7900000</v>
      </c>
      <c r="CU253" s="43">
        <v>0</v>
      </c>
      <c r="CV253" s="43">
        <v>0</v>
      </c>
      <c r="CW253" s="43">
        <v>0</v>
      </c>
      <c r="CX253" s="43">
        <v>0</v>
      </c>
      <c r="CY253" s="43">
        <v>7900000</v>
      </c>
      <c r="CZ253" s="43">
        <v>0</v>
      </c>
      <c r="DA253" s="43">
        <v>0</v>
      </c>
      <c r="DB253" s="43">
        <v>0</v>
      </c>
      <c r="DC253" s="43">
        <v>0</v>
      </c>
      <c r="DD253" s="43">
        <v>0</v>
      </c>
      <c r="DE253" s="43">
        <v>0</v>
      </c>
      <c r="DF253" s="43">
        <v>0</v>
      </c>
      <c r="DG253" s="43">
        <v>0</v>
      </c>
      <c r="DH253" s="43">
        <v>0</v>
      </c>
      <c r="DI253" s="43">
        <v>0</v>
      </c>
      <c r="DJ253" s="44">
        <f t="shared" si="9"/>
        <v>7900000</v>
      </c>
      <c r="DK253" s="45">
        <f t="shared" si="5"/>
        <v>31600000</v>
      </c>
    </row>
    <row r="254" spans="1:115" s="2" customFormat="1" ht="75" x14ac:dyDescent="0.25">
      <c r="A254" s="1"/>
      <c r="B254" s="40" t="s">
        <v>1414</v>
      </c>
      <c r="C254" s="41" t="s">
        <v>1445</v>
      </c>
      <c r="D254" s="30" t="s">
        <v>1419</v>
      </c>
      <c r="E254" s="30" t="s">
        <v>553</v>
      </c>
      <c r="F254" s="30" t="s">
        <v>1418</v>
      </c>
      <c r="G254" s="30" t="s">
        <v>2333</v>
      </c>
      <c r="H254" s="41" t="s">
        <v>554</v>
      </c>
      <c r="I254" s="41">
        <v>100</v>
      </c>
      <c r="J254" s="41" t="s">
        <v>1345</v>
      </c>
      <c r="K254" s="41">
        <v>2019</v>
      </c>
      <c r="L254" s="41">
        <v>100</v>
      </c>
      <c r="M254" s="42">
        <v>100</v>
      </c>
      <c r="N254" s="42">
        <v>100</v>
      </c>
      <c r="O254" s="42">
        <v>100</v>
      </c>
      <c r="P254" s="42">
        <v>100</v>
      </c>
      <c r="Q254" s="42" t="s">
        <v>130</v>
      </c>
      <c r="R254" s="41" t="s">
        <v>100</v>
      </c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 t="s">
        <v>553</v>
      </c>
      <c r="AI254" s="52" t="s">
        <v>1464</v>
      </c>
      <c r="AJ254" s="40">
        <v>4104</v>
      </c>
      <c r="AK254" s="17" t="s">
        <v>1743</v>
      </c>
      <c r="AL254" s="17" t="s">
        <v>558</v>
      </c>
      <c r="AM254" s="42" t="s">
        <v>3022</v>
      </c>
      <c r="AN254" s="42">
        <v>4104027</v>
      </c>
      <c r="AO254" s="42" t="s">
        <v>3023</v>
      </c>
      <c r="AP254" s="41">
        <v>4</v>
      </c>
      <c r="AQ254" s="41">
        <v>4</v>
      </c>
      <c r="AR254" s="42" t="s">
        <v>132</v>
      </c>
      <c r="AS254" s="42" t="s">
        <v>1414</v>
      </c>
      <c r="AT254" s="42">
        <v>1</v>
      </c>
      <c r="AU254" s="42">
        <v>1</v>
      </c>
      <c r="AV254" s="42">
        <v>1</v>
      </c>
      <c r="AW254" s="42">
        <v>1</v>
      </c>
      <c r="AX254" s="43">
        <v>0</v>
      </c>
      <c r="AY254" s="43">
        <v>0</v>
      </c>
      <c r="AZ254" s="43">
        <v>0</v>
      </c>
      <c r="BA254" s="43">
        <v>0</v>
      </c>
      <c r="BB254" s="43">
        <v>0</v>
      </c>
      <c r="BC254" s="43">
        <v>15000000</v>
      </c>
      <c r="BD254" s="43">
        <v>0</v>
      </c>
      <c r="BE254" s="43">
        <v>0</v>
      </c>
      <c r="BF254" s="43">
        <v>0</v>
      </c>
      <c r="BG254" s="43">
        <v>0</v>
      </c>
      <c r="BH254" s="43">
        <v>0</v>
      </c>
      <c r="BI254" s="43">
        <v>0</v>
      </c>
      <c r="BJ254" s="43">
        <v>0</v>
      </c>
      <c r="BK254" s="43">
        <v>0</v>
      </c>
      <c r="BL254" s="43">
        <v>0</v>
      </c>
      <c r="BM254" s="43">
        <v>0</v>
      </c>
      <c r="BN254" s="44">
        <f t="shared" si="6"/>
        <v>15000000</v>
      </c>
      <c r="BO254" s="43">
        <v>0</v>
      </c>
      <c r="BP254" s="43">
        <v>0</v>
      </c>
      <c r="BQ254" s="43">
        <v>0</v>
      </c>
      <c r="BR254" s="43">
        <v>0</v>
      </c>
      <c r="BS254" s="43">
        <v>15000000</v>
      </c>
      <c r="BT254" s="43">
        <v>0</v>
      </c>
      <c r="BU254" s="43">
        <v>0</v>
      </c>
      <c r="BV254" s="43">
        <v>0</v>
      </c>
      <c r="BW254" s="43">
        <v>0</v>
      </c>
      <c r="BX254" s="43">
        <v>0</v>
      </c>
      <c r="BY254" s="43">
        <v>0</v>
      </c>
      <c r="BZ254" s="43">
        <v>0</v>
      </c>
      <c r="CA254" s="43">
        <v>0</v>
      </c>
      <c r="CB254" s="43">
        <v>0</v>
      </c>
      <c r="CC254" s="43">
        <v>0</v>
      </c>
      <c r="CD254" s="44">
        <f t="shared" si="7"/>
        <v>15000000</v>
      </c>
      <c r="CE254" s="43">
        <v>0</v>
      </c>
      <c r="CF254" s="43">
        <v>0</v>
      </c>
      <c r="CG254" s="43">
        <v>0</v>
      </c>
      <c r="CH254" s="43">
        <v>0</v>
      </c>
      <c r="CI254" s="43">
        <v>15000000</v>
      </c>
      <c r="CJ254" s="43">
        <v>0</v>
      </c>
      <c r="CK254" s="43">
        <v>0</v>
      </c>
      <c r="CL254" s="43">
        <v>0</v>
      </c>
      <c r="CM254" s="43">
        <v>0</v>
      </c>
      <c r="CN254" s="43">
        <v>0</v>
      </c>
      <c r="CO254" s="43">
        <v>0</v>
      </c>
      <c r="CP254" s="43">
        <v>0</v>
      </c>
      <c r="CQ254" s="43">
        <v>0</v>
      </c>
      <c r="CR254" s="43">
        <v>0</v>
      </c>
      <c r="CS254" s="43">
        <v>0</v>
      </c>
      <c r="CT254" s="44">
        <f t="shared" si="8"/>
        <v>15000000</v>
      </c>
      <c r="CU254" s="43">
        <v>0</v>
      </c>
      <c r="CV254" s="43">
        <v>0</v>
      </c>
      <c r="CW254" s="43">
        <v>0</v>
      </c>
      <c r="CX254" s="43">
        <v>0</v>
      </c>
      <c r="CY254" s="43">
        <v>15000000</v>
      </c>
      <c r="CZ254" s="43">
        <v>0</v>
      </c>
      <c r="DA254" s="43">
        <v>0</v>
      </c>
      <c r="DB254" s="43">
        <v>0</v>
      </c>
      <c r="DC254" s="43">
        <v>0</v>
      </c>
      <c r="DD254" s="43">
        <v>0</v>
      </c>
      <c r="DE254" s="43">
        <v>0</v>
      </c>
      <c r="DF254" s="43">
        <v>0</v>
      </c>
      <c r="DG254" s="43">
        <v>0</v>
      </c>
      <c r="DH254" s="43">
        <v>0</v>
      </c>
      <c r="DI254" s="43">
        <v>0</v>
      </c>
      <c r="DJ254" s="44">
        <f t="shared" si="9"/>
        <v>15000000</v>
      </c>
      <c r="DK254" s="45">
        <f t="shared" si="5"/>
        <v>60000000</v>
      </c>
    </row>
    <row r="255" spans="1:115" s="2" customFormat="1" ht="75" x14ac:dyDescent="0.25">
      <c r="A255" s="1"/>
      <c r="B255" s="40" t="s">
        <v>1414</v>
      </c>
      <c r="C255" s="41" t="s">
        <v>1445</v>
      </c>
      <c r="D255" s="30" t="s">
        <v>1419</v>
      </c>
      <c r="E255" s="30" t="s">
        <v>553</v>
      </c>
      <c r="F255" s="30" t="s">
        <v>1418</v>
      </c>
      <c r="G255" s="30" t="s">
        <v>2333</v>
      </c>
      <c r="H255" s="41" t="s">
        <v>554</v>
      </c>
      <c r="I255" s="41">
        <v>100</v>
      </c>
      <c r="J255" s="41" t="s">
        <v>1345</v>
      </c>
      <c r="K255" s="41">
        <v>2019</v>
      </c>
      <c r="L255" s="41">
        <v>100</v>
      </c>
      <c r="M255" s="42">
        <v>100</v>
      </c>
      <c r="N255" s="42">
        <v>100</v>
      </c>
      <c r="O255" s="42">
        <v>100</v>
      </c>
      <c r="P255" s="42">
        <v>100</v>
      </c>
      <c r="Q255" s="42" t="s">
        <v>130</v>
      </c>
      <c r="R255" s="41" t="s">
        <v>100</v>
      </c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 t="s">
        <v>553</v>
      </c>
      <c r="AI255" s="52" t="s">
        <v>1464</v>
      </c>
      <c r="AJ255" s="40">
        <v>4104</v>
      </c>
      <c r="AK255" s="17" t="s">
        <v>1744</v>
      </c>
      <c r="AL255" s="17" t="s">
        <v>559</v>
      </c>
      <c r="AM255" s="42" t="s">
        <v>3022</v>
      </c>
      <c r="AN255" s="42">
        <v>4104027</v>
      </c>
      <c r="AO255" s="42" t="s">
        <v>3023</v>
      </c>
      <c r="AP255" s="41">
        <v>1</v>
      </c>
      <c r="AQ255" s="41">
        <v>1</v>
      </c>
      <c r="AR255" s="42" t="s">
        <v>130</v>
      </c>
      <c r="AS255" s="42" t="s">
        <v>1414</v>
      </c>
      <c r="AT255" s="42">
        <v>1</v>
      </c>
      <c r="AU255" s="42">
        <v>1</v>
      </c>
      <c r="AV255" s="42">
        <v>1</v>
      </c>
      <c r="AW255" s="42">
        <v>1</v>
      </c>
      <c r="AX255" s="43">
        <v>0</v>
      </c>
      <c r="AY255" s="43">
        <v>0</v>
      </c>
      <c r="AZ255" s="43">
        <v>0</v>
      </c>
      <c r="BA255" s="43">
        <v>0</v>
      </c>
      <c r="BB255" s="43">
        <v>0</v>
      </c>
      <c r="BC255" s="43">
        <v>8066667</v>
      </c>
      <c r="BD255" s="43">
        <v>0</v>
      </c>
      <c r="BE255" s="43">
        <v>0</v>
      </c>
      <c r="BF255" s="43">
        <v>0</v>
      </c>
      <c r="BG255" s="43">
        <v>0</v>
      </c>
      <c r="BH255" s="43">
        <v>0</v>
      </c>
      <c r="BI255" s="43">
        <v>0</v>
      </c>
      <c r="BJ255" s="43">
        <v>0</v>
      </c>
      <c r="BK255" s="43">
        <v>0</v>
      </c>
      <c r="BL255" s="43">
        <v>0</v>
      </c>
      <c r="BM255" s="43">
        <v>0</v>
      </c>
      <c r="BN255" s="44">
        <f t="shared" si="6"/>
        <v>8066667</v>
      </c>
      <c r="BO255" s="43">
        <v>0</v>
      </c>
      <c r="BP255" s="43">
        <v>0</v>
      </c>
      <c r="BQ255" s="43">
        <v>0</v>
      </c>
      <c r="BR255" s="43">
        <v>0</v>
      </c>
      <c r="BS255" s="43">
        <v>8066667</v>
      </c>
      <c r="BT255" s="43">
        <v>0</v>
      </c>
      <c r="BU255" s="43">
        <v>0</v>
      </c>
      <c r="BV255" s="43">
        <v>0</v>
      </c>
      <c r="BW255" s="43">
        <v>0</v>
      </c>
      <c r="BX255" s="43">
        <v>0</v>
      </c>
      <c r="BY255" s="43">
        <v>0</v>
      </c>
      <c r="BZ255" s="43">
        <v>0</v>
      </c>
      <c r="CA255" s="43">
        <v>0</v>
      </c>
      <c r="CB255" s="43">
        <v>0</v>
      </c>
      <c r="CC255" s="43">
        <v>0</v>
      </c>
      <c r="CD255" s="44">
        <f t="shared" si="7"/>
        <v>8066667</v>
      </c>
      <c r="CE255" s="43">
        <v>0</v>
      </c>
      <c r="CF255" s="43">
        <v>0</v>
      </c>
      <c r="CG255" s="43">
        <v>0</v>
      </c>
      <c r="CH255" s="43">
        <v>0</v>
      </c>
      <c r="CI255" s="43">
        <v>8066667</v>
      </c>
      <c r="CJ255" s="43">
        <v>0</v>
      </c>
      <c r="CK255" s="43">
        <v>0</v>
      </c>
      <c r="CL255" s="43">
        <v>0</v>
      </c>
      <c r="CM255" s="43">
        <v>0</v>
      </c>
      <c r="CN255" s="43">
        <v>0</v>
      </c>
      <c r="CO255" s="43">
        <v>0</v>
      </c>
      <c r="CP255" s="43">
        <v>0</v>
      </c>
      <c r="CQ255" s="43">
        <v>0</v>
      </c>
      <c r="CR255" s="43">
        <v>0</v>
      </c>
      <c r="CS255" s="43">
        <v>0</v>
      </c>
      <c r="CT255" s="44">
        <f t="shared" si="8"/>
        <v>8066667</v>
      </c>
      <c r="CU255" s="43">
        <v>0</v>
      </c>
      <c r="CV255" s="43">
        <v>0</v>
      </c>
      <c r="CW255" s="43">
        <v>0</v>
      </c>
      <c r="CX255" s="43">
        <v>0</v>
      </c>
      <c r="CY255" s="43">
        <v>8066667</v>
      </c>
      <c r="CZ255" s="43">
        <v>0</v>
      </c>
      <c r="DA255" s="43">
        <v>0</v>
      </c>
      <c r="DB255" s="43">
        <v>0</v>
      </c>
      <c r="DC255" s="43">
        <v>0</v>
      </c>
      <c r="DD255" s="43">
        <v>0</v>
      </c>
      <c r="DE255" s="43">
        <v>0</v>
      </c>
      <c r="DF255" s="43">
        <v>0</v>
      </c>
      <c r="DG255" s="43">
        <v>0</v>
      </c>
      <c r="DH255" s="43">
        <v>0</v>
      </c>
      <c r="DI255" s="43">
        <v>0</v>
      </c>
      <c r="DJ255" s="44">
        <f t="shared" si="9"/>
        <v>8066667</v>
      </c>
      <c r="DK255" s="45">
        <f t="shared" si="5"/>
        <v>32266668</v>
      </c>
    </row>
    <row r="256" spans="1:115" s="2" customFormat="1" ht="75" x14ac:dyDescent="0.25">
      <c r="A256" s="1"/>
      <c r="B256" s="40" t="s">
        <v>1414</v>
      </c>
      <c r="C256" s="41" t="s">
        <v>1445</v>
      </c>
      <c r="D256" s="30" t="s">
        <v>1419</v>
      </c>
      <c r="E256" s="30" t="s">
        <v>553</v>
      </c>
      <c r="F256" s="30" t="s">
        <v>1418</v>
      </c>
      <c r="G256" s="30" t="s">
        <v>2333</v>
      </c>
      <c r="H256" s="41" t="s">
        <v>554</v>
      </c>
      <c r="I256" s="41">
        <v>100</v>
      </c>
      <c r="J256" s="41" t="s">
        <v>1345</v>
      </c>
      <c r="K256" s="41">
        <v>2019</v>
      </c>
      <c r="L256" s="41">
        <v>100</v>
      </c>
      <c r="M256" s="42">
        <v>100</v>
      </c>
      <c r="N256" s="42">
        <v>100</v>
      </c>
      <c r="O256" s="42">
        <v>100</v>
      </c>
      <c r="P256" s="42">
        <v>100</v>
      </c>
      <c r="Q256" s="42" t="s">
        <v>130</v>
      </c>
      <c r="R256" s="41" t="s">
        <v>100</v>
      </c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 t="s">
        <v>553</v>
      </c>
      <c r="AI256" s="52" t="s">
        <v>1464</v>
      </c>
      <c r="AJ256" s="40">
        <v>4104</v>
      </c>
      <c r="AK256" s="17" t="s">
        <v>1745</v>
      </c>
      <c r="AL256" s="17" t="s">
        <v>560</v>
      </c>
      <c r="AM256" s="42" t="s">
        <v>3022</v>
      </c>
      <c r="AN256" s="42">
        <v>4104027</v>
      </c>
      <c r="AO256" s="42" t="s">
        <v>3023</v>
      </c>
      <c r="AP256" s="41">
        <v>1</v>
      </c>
      <c r="AQ256" s="41">
        <v>1</v>
      </c>
      <c r="AR256" s="42" t="s">
        <v>130</v>
      </c>
      <c r="AS256" s="42" t="s">
        <v>1414</v>
      </c>
      <c r="AT256" s="42">
        <v>1</v>
      </c>
      <c r="AU256" s="42">
        <v>1</v>
      </c>
      <c r="AV256" s="42">
        <v>1</v>
      </c>
      <c r="AW256" s="42">
        <v>1</v>
      </c>
      <c r="AX256" s="43">
        <v>0</v>
      </c>
      <c r="AY256" s="43">
        <v>0</v>
      </c>
      <c r="AZ256" s="43">
        <v>0</v>
      </c>
      <c r="BA256" s="43">
        <v>0</v>
      </c>
      <c r="BB256" s="43">
        <v>0</v>
      </c>
      <c r="BC256" s="43">
        <v>6225000</v>
      </c>
      <c r="BD256" s="43">
        <v>0</v>
      </c>
      <c r="BE256" s="43">
        <v>0</v>
      </c>
      <c r="BF256" s="43">
        <v>0</v>
      </c>
      <c r="BG256" s="43">
        <v>0</v>
      </c>
      <c r="BH256" s="43">
        <v>0</v>
      </c>
      <c r="BI256" s="43">
        <v>0</v>
      </c>
      <c r="BJ256" s="43">
        <v>0</v>
      </c>
      <c r="BK256" s="43">
        <v>0</v>
      </c>
      <c r="BL256" s="43">
        <v>0</v>
      </c>
      <c r="BM256" s="43">
        <v>0</v>
      </c>
      <c r="BN256" s="44">
        <f t="shared" si="6"/>
        <v>6225000</v>
      </c>
      <c r="BO256" s="43">
        <v>0</v>
      </c>
      <c r="BP256" s="43">
        <v>0</v>
      </c>
      <c r="BQ256" s="43">
        <v>0</v>
      </c>
      <c r="BR256" s="43">
        <v>0</v>
      </c>
      <c r="BS256" s="43">
        <v>6225000</v>
      </c>
      <c r="BT256" s="43">
        <v>0</v>
      </c>
      <c r="BU256" s="43">
        <v>0</v>
      </c>
      <c r="BV256" s="43">
        <v>0</v>
      </c>
      <c r="BW256" s="43">
        <v>0</v>
      </c>
      <c r="BX256" s="43">
        <v>0</v>
      </c>
      <c r="BY256" s="43">
        <v>0</v>
      </c>
      <c r="BZ256" s="43">
        <v>0</v>
      </c>
      <c r="CA256" s="43">
        <v>0</v>
      </c>
      <c r="CB256" s="43">
        <v>0</v>
      </c>
      <c r="CC256" s="43">
        <v>0</v>
      </c>
      <c r="CD256" s="44">
        <f t="shared" si="7"/>
        <v>6225000</v>
      </c>
      <c r="CE256" s="43">
        <v>0</v>
      </c>
      <c r="CF256" s="43">
        <v>0</v>
      </c>
      <c r="CG256" s="43">
        <v>0</v>
      </c>
      <c r="CH256" s="43">
        <v>0</v>
      </c>
      <c r="CI256" s="43">
        <v>6225000</v>
      </c>
      <c r="CJ256" s="43">
        <v>0</v>
      </c>
      <c r="CK256" s="43">
        <v>0</v>
      </c>
      <c r="CL256" s="43">
        <v>0</v>
      </c>
      <c r="CM256" s="43">
        <v>0</v>
      </c>
      <c r="CN256" s="43">
        <v>0</v>
      </c>
      <c r="CO256" s="43">
        <v>0</v>
      </c>
      <c r="CP256" s="43">
        <v>0</v>
      </c>
      <c r="CQ256" s="43">
        <v>0</v>
      </c>
      <c r="CR256" s="43">
        <v>0</v>
      </c>
      <c r="CS256" s="43">
        <v>0</v>
      </c>
      <c r="CT256" s="44">
        <f t="shared" si="8"/>
        <v>6225000</v>
      </c>
      <c r="CU256" s="43">
        <v>0</v>
      </c>
      <c r="CV256" s="43">
        <v>0</v>
      </c>
      <c r="CW256" s="43">
        <v>0</v>
      </c>
      <c r="CX256" s="43">
        <v>0</v>
      </c>
      <c r="CY256" s="43">
        <v>6225000</v>
      </c>
      <c r="CZ256" s="43">
        <v>0</v>
      </c>
      <c r="DA256" s="43">
        <v>0</v>
      </c>
      <c r="DB256" s="43">
        <v>0</v>
      </c>
      <c r="DC256" s="43">
        <v>0</v>
      </c>
      <c r="DD256" s="43">
        <v>0</v>
      </c>
      <c r="DE256" s="43">
        <v>0</v>
      </c>
      <c r="DF256" s="43">
        <v>0</v>
      </c>
      <c r="DG256" s="43">
        <v>0</v>
      </c>
      <c r="DH256" s="43">
        <v>0</v>
      </c>
      <c r="DI256" s="43">
        <v>0</v>
      </c>
      <c r="DJ256" s="44">
        <f t="shared" si="9"/>
        <v>6225000</v>
      </c>
      <c r="DK256" s="45">
        <f t="shared" si="5"/>
        <v>24900000</v>
      </c>
    </row>
    <row r="257" spans="1:115" s="2" customFormat="1" ht="75" x14ac:dyDescent="0.25">
      <c r="A257" s="1"/>
      <c r="B257" s="40" t="s">
        <v>1414</v>
      </c>
      <c r="C257" s="41" t="s">
        <v>1445</v>
      </c>
      <c r="D257" s="30" t="s">
        <v>1419</v>
      </c>
      <c r="E257" s="30" t="s">
        <v>553</v>
      </c>
      <c r="F257" s="30" t="s">
        <v>1418</v>
      </c>
      <c r="G257" s="30" t="s">
        <v>2333</v>
      </c>
      <c r="H257" s="41" t="s">
        <v>554</v>
      </c>
      <c r="I257" s="41">
        <v>100</v>
      </c>
      <c r="J257" s="41" t="s">
        <v>1345</v>
      </c>
      <c r="K257" s="41">
        <v>2019</v>
      </c>
      <c r="L257" s="41">
        <v>100</v>
      </c>
      <c r="M257" s="42">
        <v>100</v>
      </c>
      <c r="N257" s="42">
        <v>100</v>
      </c>
      <c r="O257" s="42">
        <v>100</v>
      </c>
      <c r="P257" s="42">
        <v>100</v>
      </c>
      <c r="Q257" s="42" t="s">
        <v>130</v>
      </c>
      <c r="R257" s="41" t="s">
        <v>100</v>
      </c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 t="s">
        <v>553</v>
      </c>
      <c r="AI257" s="52" t="s">
        <v>1464</v>
      </c>
      <c r="AJ257" s="40">
        <v>4104</v>
      </c>
      <c r="AK257" s="17" t="s">
        <v>1746</v>
      </c>
      <c r="AL257" s="17" t="s">
        <v>561</v>
      </c>
      <c r="AM257" s="42" t="s">
        <v>3022</v>
      </c>
      <c r="AN257" s="42">
        <v>4104027</v>
      </c>
      <c r="AO257" s="42" t="s">
        <v>3023</v>
      </c>
      <c r="AP257" s="41">
        <v>1</v>
      </c>
      <c r="AQ257" s="41">
        <v>1</v>
      </c>
      <c r="AR257" s="42" t="s">
        <v>130</v>
      </c>
      <c r="AS257" s="42" t="s">
        <v>1414</v>
      </c>
      <c r="AT257" s="42">
        <v>1</v>
      </c>
      <c r="AU257" s="42">
        <v>1</v>
      </c>
      <c r="AV257" s="42">
        <v>1</v>
      </c>
      <c r="AW257" s="42">
        <v>1</v>
      </c>
      <c r="AX257" s="43">
        <v>100000000</v>
      </c>
      <c r="AY257" s="43">
        <v>0</v>
      </c>
      <c r="AZ257" s="43">
        <v>0</v>
      </c>
      <c r="BA257" s="43">
        <v>0</v>
      </c>
      <c r="BB257" s="43">
        <v>0</v>
      </c>
      <c r="BC257" s="43">
        <v>67300000</v>
      </c>
      <c r="BD257" s="43">
        <v>0</v>
      </c>
      <c r="BE257" s="43">
        <v>0</v>
      </c>
      <c r="BF257" s="43">
        <v>0</v>
      </c>
      <c r="BG257" s="43">
        <v>0</v>
      </c>
      <c r="BH257" s="43">
        <v>0</v>
      </c>
      <c r="BI257" s="43">
        <v>0</v>
      </c>
      <c r="BJ257" s="43">
        <v>200000000</v>
      </c>
      <c r="BK257" s="43">
        <v>0</v>
      </c>
      <c r="BL257" s="43">
        <v>0</v>
      </c>
      <c r="BM257" s="43">
        <v>0</v>
      </c>
      <c r="BN257" s="44">
        <f t="shared" si="6"/>
        <v>367300000</v>
      </c>
      <c r="BO257" s="43">
        <v>0</v>
      </c>
      <c r="BP257" s="43">
        <v>0</v>
      </c>
      <c r="BQ257" s="43">
        <v>0</v>
      </c>
      <c r="BR257" s="43">
        <v>0</v>
      </c>
      <c r="BS257" s="43">
        <v>117300000</v>
      </c>
      <c r="BT257" s="43">
        <v>0</v>
      </c>
      <c r="BU257" s="43">
        <v>0</v>
      </c>
      <c r="BV257" s="43">
        <v>0</v>
      </c>
      <c r="BW257" s="43">
        <v>0</v>
      </c>
      <c r="BX257" s="43">
        <v>0</v>
      </c>
      <c r="BY257" s="43">
        <v>0</v>
      </c>
      <c r="BZ257" s="43">
        <v>200000000</v>
      </c>
      <c r="CA257" s="43">
        <v>0</v>
      </c>
      <c r="CB257" s="43">
        <v>0</v>
      </c>
      <c r="CC257" s="43">
        <v>0</v>
      </c>
      <c r="CD257" s="44">
        <f t="shared" si="7"/>
        <v>317300000</v>
      </c>
      <c r="CE257" s="43">
        <v>0</v>
      </c>
      <c r="CF257" s="43">
        <v>0</v>
      </c>
      <c r="CG257" s="43">
        <v>0</v>
      </c>
      <c r="CH257" s="43">
        <v>0</v>
      </c>
      <c r="CI257" s="43">
        <v>117300000</v>
      </c>
      <c r="CJ257" s="43">
        <v>0</v>
      </c>
      <c r="CK257" s="43">
        <v>0</v>
      </c>
      <c r="CL257" s="43">
        <v>0</v>
      </c>
      <c r="CM257" s="43">
        <v>0</v>
      </c>
      <c r="CN257" s="43">
        <v>0</v>
      </c>
      <c r="CO257" s="43">
        <v>0</v>
      </c>
      <c r="CP257" s="43">
        <v>300000000</v>
      </c>
      <c r="CQ257" s="43">
        <v>0</v>
      </c>
      <c r="CR257" s="43">
        <v>0</v>
      </c>
      <c r="CS257" s="43">
        <v>0</v>
      </c>
      <c r="CT257" s="44">
        <f t="shared" si="8"/>
        <v>417300000</v>
      </c>
      <c r="CU257" s="43">
        <v>0</v>
      </c>
      <c r="CV257" s="43">
        <v>0</v>
      </c>
      <c r="CW257" s="43">
        <v>0</v>
      </c>
      <c r="CX257" s="43">
        <v>0</v>
      </c>
      <c r="CY257" s="43">
        <v>267300000</v>
      </c>
      <c r="CZ257" s="43">
        <v>0</v>
      </c>
      <c r="DA257" s="43">
        <v>0</v>
      </c>
      <c r="DB257" s="43">
        <v>0</v>
      </c>
      <c r="DC257" s="43">
        <v>0</v>
      </c>
      <c r="DD257" s="43">
        <v>0</v>
      </c>
      <c r="DE257" s="43">
        <v>0</v>
      </c>
      <c r="DF257" s="43" t="s">
        <v>3027</v>
      </c>
      <c r="DG257" s="43">
        <v>0</v>
      </c>
      <c r="DH257" s="43">
        <v>0</v>
      </c>
      <c r="DI257" s="43">
        <v>0</v>
      </c>
      <c r="DJ257" s="44">
        <f t="shared" si="9"/>
        <v>267300000</v>
      </c>
      <c r="DK257" s="45">
        <f t="shared" si="5"/>
        <v>1369200000</v>
      </c>
    </row>
    <row r="258" spans="1:115" s="2" customFormat="1" ht="75" x14ac:dyDescent="0.25">
      <c r="A258" s="1"/>
      <c r="B258" s="40" t="s">
        <v>1414</v>
      </c>
      <c r="C258" s="41" t="s">
        <v>1445</v>
      </c>
      <c r="D258" s="30" t="s">
        <v>1419</v>
      </c>
      <c r="E258" s="30" t="s">
        <v>553</v>
      </c>
      <c r="F258" s="30" t="s">
        <v>1418</v>
      </c>
      <c r="G258" s="30" t="s">
        <v>2333</v>
      </c>
      <c r="H258" s="41" t="s">
        <v>554</v>
      </c>
      <c r="I258" s="41">
        <v>100</v>
      </c>
      <c r="J258" s="41" t="s">
        <v>1345</v>
      </c>
      <c r="K258" s="41">
        <v>2019</v>
      </c>
      <c r="L258" s="41">
        <v>100</v>
      </c>
      <c r="M258" s="42">
        <v>100</v>
      </c>
      <c r="N258" s="42">
        <v>100</v>
      </c>
      <c r="O258" s="42">
        <v>100</v>
      </c>
      <c r="P258" s="42">
        <v>100</v>
      </c>
      <c r="Q258" s="42" t="s">
        <v>130</v>
      </c>
      <c r="R258" s="41" t="s">
        <v>100</v>
      </c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 t="s">
        <v>553</v>
      </c>
      <c r="AI258" s="52" t="s">
        <v>1464</v>
      </c>
      <c r="AJ258" s="40">
        <v>4104</v>
      </c>
      <c r="AK258" s="17" t="s">
        <v>1747</v>
      </c>
      <c r="AL258" s="17" t="s">
        <v>562</v>
      </c>
      <c r="AM258" s="42" t="s">
        <v>3022</v>
      </c>
      <c r="AN258" s="42">
        <v>4104027</v>
      </c>
      <c r="AO258" s="42" t="s">
        <v>3023</v>
      </c>
      <c r="AP258" s="41">
        <v>1</v>
      </c>
      <c r="AQ258" s="41">
        <v>1</v>
      </c>
      <c r="AR258" s="42" t="s">
        <v>130</v>
      </c>
      <c r="AS258" s="42" t="s">
        <v>1414</v>
      </c>
      <c r="AT258" s="42">
        <v>1</v>
      </c>
      <c r="AU258" s="42">
        <v>1</v>
      </c>
      <c r="AV258" s="42">
        <v>1</v>
      </c>
      <c r="AW258" s="42">
        <v>1</v>
      </c>
      <c r="AX258" s="43">
        <v>0</v>
      </c>
      <c r="AY258" s="43">
        <v>0</v>
      </c>
      <c r="AZ258" s="43">
        <v>0</v>
      </c>
      <c r="BA258" s="43">
        <v>0</v>
      </c>
      <c r="BB258" s="43">
        <v>0</v>
      </c>
      <c r="BC258" s="43">
        <v>8066667</v>
      </c>
      <c r="BD258" s="43">
        <v>0</v>
      </c>
      <c r="BE258" s="43">
        <v>0</v>
      </c>
      <c r="BF258" s="43">
        <v>0</v>
      </c>
      <c r="BG258" s="43">
        <v>0</v>
      </c>
      <c r="BH258" s="43">
        <v>0</v>
      </c>
      <c r="BI258" s="43">
        <v>0</v>
      </c>
      <c r="BJ258" s="43">
        <v>0</v>
      </c>
      <c r="BK258" s="43">
        <v>0</v>
      </c>
      <c r="BL258" s="43">
        <v>0</v>
      </c>
      <c r="BM258" s="43">
        <v>0</v>
      </c>
      <c r="BN258" s="44">
        <f t="shared" si="6"/>
        <v>8066667</v>
      </c>
      <c r="BO258" s="43">
        <v>0</v>
      </c>
      <c r="BP258" s="43">
        <v>0</v>
      </c>
      <c r="BQ258" s="43">
        <v>0</v>
      </c>
      <c r="BR258" s="43">
        <v>0</v>
      </c>
      <c r="BS258" s="43">
        <v>8066667</v>
      </c>
      <c r="BT258" s="43">
        <v>0</v>
      </c>
      <c r="BU258" s="43">
        <v>0</v>
      </c>
      <c r="BV258" s="43">
        <v>0</v>
      </c>
      <c r="BW258" s="43">
        <v>0</v>
      </c>
      <c r="BX258" s="43">
        <v>0</v>
      </c>
      <c r="BY258" s="43">
        <v>0</v>
      </c>
      <c r="BZ258" s="43">
        <v>0</v>
      </c>
      <c r="CA258" s="43">
        <v>0</v>
      </c>
      <c r="CB258" s="43">
        <v>0</v>
      </c>
      <c r="CC258" s="43">
        <v>0</v>
      </c>
      <c r="CD258" s="44">
        <f t="shared" si="7"/>
        <v>8066667</v>
      </c>
      <c r="CE258" s="43">
        <v>0</v>
      </c>
      <c r="CF258" s="43">
        <v>0</v>
      </c>
      <c r="CG258" s="43">
        <v>0</v>
      </c>
      <c r="CH258" s="43">
        <v>0</v>
      </c>
      <c r="CI258" s="43">
        <v>8066667</v>
      </c>
      <c r="CJ258" s="43">
        <v>0</v>
      </c>
      <c r="CK258" s="43">
        <v>0</v>
      </c>
      <c r="CL258" s="43">
        <v>0</v>
      </c>
      <c r="CM258" s="43">
        <v>0</v>
      </c>
      <c r="CN258" s="43">
        <v>0</v>
      </c>
      <c r="CO258" s="43">
        <v>0</v>
      </c>
      <c r="CP258" s="43">
        <v>0</v>
      </c>
      <c r="CQ258" s="43">
        <v>0</v>
      </c>
      <c r="CR258" s="43">
        <v>0</v>
      </c>
      <c r="CS258" s="43">
        <v>0</v>
      </c>
      <c r="CT258" s="44">
        <f t="shared" si="8"/>
        <v>8066667</v>
      </c>
      <c r="CU258" s="43">
        <v>0</v>
      </c>
      <c r="CV258" s="43">
        <v>0</v>
      </c>
      <c r="CW258" s="43">
        <v>0</v>
      </c>
      <c r="CX258" s="43">
        <v>0</v>
      </c>
      <c r="CY258" s="43">
        <v>8066667</v>
      </c>
      <c r="CZ258" s="43">
        <v>0</v>
      </c>
      <c r="DA258" s="43">
        <v>0</v>
      </c>
      <c r="DB258" s="43">
        <v>0</v>
      </c>
      <c r="DC258" s="43">
        <v>0</v>
      </c>
      <c r="DD258" s="43">
        <v>0</v>
      </c>
      <c r="DE258" s="43">
        <v>0</v>
      </c>
      <c r="DF258" s="43">
        <v>0</v>
      </c>
      <c r="DG258" s="43">
        <v>0</v>
      </c>
      <c r="DH258" s="43">
        <v>0</v>
      </c>
      <c r="DI258" s="43">
        <v>0</v>
      </c>
      <c r="DJ258" s="44">
        <f t="shared" si="9"/>
        <v>8066667</v>
      </c>
      <c r="DK258" s="45">
        <f t="shared" si="5"/>
        <v>32266668</v>
      </c>
    </row>
    <row r="259" spans="1:115" s="2" customFormat="1" ht="90" x14ac:dyDescent="0.25">
      <c r="A259" s="1"/>
      <c r="B259" s="40" t="s">
        <v>1414</v>
      </c>
      <c r="C259" s="41" t="s">
        <v>1445</v>
      </c>
      <c r="D259" s="30" t="s">
        <v>1419</v>
      </c>
      <c r="E259" s="30" t="s">
        <v>563</v>
      </c>
      <c r="F259" s="30" t="s">
        <v>1418</v>
      </c>
      <c r="G259" s="30" t="s">
        <v>2334</v>
      </c>
      <c r="H259" s="41" t="s">
        <v>564</v>
      </c>
      <c r="I259" s="41">
        <v>8.5</v>
      </c>
      <c r="J259" s="41" t="s">
        <v>1345</v>
      </c>
      <c r="K259" s="41">
        <v>2019</v>
      </c>
      <c r="L259" s="41">
        <v>10</v>
      </c>
      <c r="M259" s="42">
        <v>10</v>
      </c>
      <c r="N259" s="42">
        <v>10</v>
      </c>
      <c r="O259" s="42">
        <v>10</v>
      </c>
      <c r="P259" s="42">
        <v>10</v>
      </c>
      <c r="Q259" s="42" t="s">
        <v>130</v>
      </c>
      <c r="R259" s="41" t="s">
        <v>107</v>
      </c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 t="s">
        <v>563</v>
      </c>
      <c r="AI259" s="52" t="s">
        <v>1464</v>
      </c>
      <c r="AJ259" s="40">
        <v>4104</v>
      </c>
      <c r="AK259" s="17" t="s">
        <v>1748</v>
      </c>
      <c r="AL259" s="17" t="s">
        <v>565</v>
      </c>
      <c r="AM259" s="42" t="s">
        <v>3024</v>
      </c>
      <c r="AN259" s="42">
        <v>4104035</v>
      </c>
      <c r="AO259" s="42" t="s">
        <v>3023</v>
      </c>
      <c r="AP259" s="41" t="s">
        <v>1298</v>
      </c>
      <c r="AQ259" s="41">
        <v>750</v>
      </c>
      <c r="AR259" s="42" t="s">
        <v>130</v>
      </c>
      <c r="AS259" s="42" t="s">
        <v>1414</v>
      </c>
      <c r="AT259" s="42">
        <v>750</v>
      </c>
      <c r="AU259" s="42"/>
      <c r="AV259" s="42"/>
      <c r="AW259" s="42"/>
      <c r="AX259" s="43">
        <v>0</v>
      </c>
      <c r="AY259" s="43">
        <v>0</v>
      </c>
      <c r="AZ259" s="43">
        <v>0</v>
      </c>
      <c r="BA259" s="43">
        <v>0</v>
      </c>
      <c r="BB259" s="43">
        <v>0</v>
      </c>
      <c r="BC259" s="43">
        <v>50000000</v>
      </c>
      <c r="BD259" s="43">
        <v>0</v>
      </c>
      <c r="BE259" s="43">
        <v>0</v>
      </c>
      <c r="BF259" s="43">
        <v>0</v>
      </c>
      <c r="BG259" s="43">
        <v>0</v>
      </c>
      <c r="BH259" s="43">
        <v>0</v>
      </c>
      <c r="BI259" s="43">
        <v>0</v>
      </c>
      <c r="BJ259" s="43">
        <v>0</v>
      </c>
      <c r="BK259" s="43">
        <v>0</v>
      </c>
      <c r="BL259" s="43">
        <v>0</v>
      </c>
      <c r="BM259" s="43">
        <v>0</v>
      </c>
      <c r="BN259" s="44">
        <f t="shared" si="6"/>
        <v>50000000</v>
      </c>
      <c r="BO259" s="43">
        <v>0</v>
      </c>
      <c r="BP259" s="43">
        <v>0</v>
      </c>
      <c r="BQ259" s="43">
        <v>0</v>
      </c>
      <c r="BR259" s="43">
        <v>0</v>
      </c>
      <c r="BS259" s="43">
        <v>50000000</v>
      </c>
      <c r="BT259" s="43">
        <v>0</v>
      </c>
      <c r="BU259" s="43">
        <v>0</v>
      </c>
      <c r="BV259" s="43">
        <v>0</v>
      </c>
      <c r="BW259" s="43">
        <v>0</v>
      </c>
      <c r="BX259" s="43">
        <v>0</v>
      </c>
      <c r="BY259" s="43">
        <v>0</v>
      </c>
      <c r="BZ259" s="43">
        <v>0</v>
      </c>
      <c r="CA259" s="43">
        <v>0</v>
      </c>
      <c r="CB259" s="43">
        <v>0</v>
      </c>
      <c r="CC259" s="43">
        <v>0</v>
      </c>
      <c r="CD259" s="44">
        <f t="shared" si="7"/>
        <v>50000000</v>
      </c>
      <c r="CE259" s="43">
        <v>0</v>
      </c>
      <c r="CF259" s="43">
        <v>0</v>
      </c>
      <c r="CG259" s="43">
        <v>0</v>
      </c>
      <c r="CH259" s="43">
        <v>0</v>
      </c>
      <c r="CI259" s="43">
        <v>150000000</v>
      </c>
      <c r="CJ259" s="43">
        <v>0</v>
      </c>
      <c r="CK259" s="43">
        <v>0</v>
      </c>
      <c r="CL259" s="43">
        <v>0</v>
      </c>
      <c r="CM259" s="43">
        <v>0</v>
      </c>
      <c r="CN259" s="43">
        <v>0</v>
      </c>
      <c r="CO259" s="43">
        <v>0</v>
      </c>
      <c r="CP259" s="43">
        <v>0</v>
      </c>
      <c r="CQ259" s="43">
        <v>0</v>
      </c>
      <c r="CR259" s="43">
        <v>0</v>
      </c>
      <c r="CS259" s="43">
        <v>0</v>
      </c>
      <c r="CT259" s="44">
        <f t="shared" si="8"/>
        <v>150000000</v>
      </c>
      <c r="CU259" s="43">
        <v>0</v>
      </c>
      <c r="CV259" s="43">
        <v>0</v>
      </c>
      <c r="CW259" s="43">
        <v>0</v>
      </c>
      <c r="CX259" s="43">
        <v>0</v>
      </c>
      <c r="CY259" s="43">
        <v>250000000</v>
      </c>
      <c r="CZ259" s="43">
        <v>0</v>
      </c>
      <c r="DA259" s="43">
        <v>0</v>
      </c>
      <c r="DB259" s="43">
        <v>0</v>
      </c>
      <c r="DC259" s="43">
        <v>0</v>
      </c>
      <c r="DD259" s="43">
        <v>0</v>
      </c>
      <c r="DE259" s="43">
        <v>0</v>
      </c>
      <c r="DF259" s="43">
        <v>0</v>
      </c>
      <c r="DG259" s="43">
        <v>0</v>
      </c>
      <c r="DH259" s="43">
        <v>0</v>
      </c>
      <c r="DI259" s="43">
        <v>0</v>
      </c>
      <c r="DJ259" s="44">
        <f t="shared" si="9"/>
        <v>250000000</v>
      </c>
      <c r="DK259" s="45">
        <f t="shared" si="5"/>
        <v>500000000</v>
      </c>
    </row>
    <row r="260" spans="1:115" s="2" customFormat="1" ht="90" x14ac:dyDescent="0.25">
      <c r="A260" s="1"/>
      <c r="B260" s="40" t="s">
        <v>1414</v>
      </c>
      <c r="C260" s="41" t="s">
        <v>1445</v>
      </c>
      <c r="D260" s="30" t="s">
        <v>1419</v>
      </c>
      <c r="E260" s="30" t="s">
        <v>563</v>
      </c>
      <c r="F260" s="30" t="s">
        <v>1418</v>
      </c>
      <c r="G260" s="30" t="s">
        <v>2334</v>
      </c>
      <c r="H260" s="41" t="s">
        <v>564</v>
      </c>
      <c r="I260" s="41">
        <v>8.5</v>
      </c>
      <c r="J260" s="41" t="s">
        <v>1345</v>
      </c>
      <c r="K260" s="41">
        <v>2019</v>
      </c>
      <c r="L260" s="41">
        <v>10</v>
      </c>
      <c r="M260" s="42">
        <v>10</v>
      </c>
      <c r="N260" s="42">
        <v>10</v>
      </c>
      <c r="O260" s="42">
        <v>10</v>
      </c>
      <c r="P260" s="42">
        <v>10</v>
      </c>
      <c r="Q260" s="42" t="s">
        <v>130</v>
      </c>
      <c r="R260" s="41" t="s">
        <v>107</v>
      </c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 t="s">
        <v>563</v>
      </c>
      <c r="AI260" s="52" t="s">
        <v>1464</v>
      </c>
      <c r="AJ260" s="40">
        <v>4104</v>
      </c>
      <c r="AK260" s="17" t="s">
        <v>1749</v>
      </c>
      <c r="AL260" s="17" t="s">
        <v>566</v>
      </c>
      <c r="AM260" s="42" t="s">
        <v>3024</v>
      </c>
      <c r="AN260" s="42">
        <v>4104035</v>
      </c>
      <c r="AO260" s="42" t="s">
        <v>3023</v>
      </c>
      <c r="AP260" s="41">
        <v>1</v>
      </c>
      <c r="AQ260" s="41">
        <v>1</v>
      </c>
      <c r="AR260" s="42" t="s">
        <v>130</v>
      </c>
      <c r="AS260" s="42" t="s">
        <v>1414</v>
      </c>
      <c r="AT260" s="42">
        <v>1</v>
      </c>
      <c r="AU260" s="42">
        <v>1</v>
      </c>
      <c r="AV260" s="42">
        <v>1</v>
      </c>
      <c r="AW260" s="42">
        <v>1</v>
      </c>
      <c r="AX260" s="43">
        <v>0</v>
      </c>
      <c r="AY260" s="43">
        <v>0</v>
      </c>
      <c r="AZ260" s="43">
        <v>0</v>
      </c>
      <c r="BA260" s="43">
        <v>0</v>
      </c>
      <c r="BB260" s="43">
        <v>0</v>
      </c>
      <c r="BC260" s="43">
        <v>13900000</v>
      </c>
      <c r="BD260" s="43">
        <v>0</v>
      </c>
      <c r="BE260" s="43">
        <v>0</v>
      </c>
      <c r="BF260" s="43">
        <v>0</v>
      </c>
      <c r="BG260" s="43">
        <v>0</v>
      </c>
      <c r="BH260" s="43">
        <v>0</v>
      </c>
      <c r="BI260" s="43">
        <v>0</v>
      </c>
      <c r="BJ260" s="43">
        <v>0</v>
      </c>
      <c r="BK260" s="43">
        <v>0</v>
      </c>
      <c r="BL260" s="43">
        <v>0</v>
      </c>
      <c r="BM260" s="43">
        <v>0</v>
      </c>
      <c r="BN260" s="44">
        <f t="shared" si="6"/>
        <v>13900000</v>
      </c>
      <c r="BO260" s="43">
        <v>0</v>
      </c>
      <c r="BP260" s="43">
        <v>0</v>
      </c>
      <c r="BQ260" s="43">
        <v>0</v>
      </c>
      <c r="BR260" s="43">
        <v>0</v>
      </c>
      <c r="BS260" s="43">
        <v>13900000</v>
      </c>
      <c r="BT260" s="43">
        <v>0</v>
      </c>
      <c r="BU260" s="43">
        <v>0</v>
      </c>
      <c r="BV260" s="43">
        <v>0</v>
      </c>
      <c r="BW260" s="43">
        <v>0</v>
      </c>
      <c r="BX260" s="43">
        <v>0</v>
      </c>
      <c r="BY260" s="43">
        <v>0</v>
      </c>
      <c r="BZ260" s="43">
        <v>0</v>
      </c>
      <c r="CA260" s="43">
        <v>0</v>
      </c>
      <c r="CB260" s="43">
        <v>0</v>
      </c>
      <c r="CC260" s="43">
        <v>0</v>
      </c>
      <c r="CD260" s="44">
        <f t="shared" si="7"/>
        <v>13900000</v>
      </c>
      <c r="CE260" s="43">
        <v>0</v>
      </c>
      <c r="CF260" s="43">
        <v>0</v>
      </c>
      <c r="CG260" s="43">
        <v>0</v>
      </c>
      <c r="CH260" s="43">
        <v>0</v>
      </c>
      <c r="CI260" s="43">
        <v>13900000</v>
      </c>
      <c r="CJ260" s="43">
        <v>0</v>
      </c>
      <c r="CK260" s="43">
        <v>0</v>
      </c>
      <c r="CL260" s="43">
        <v>0</v>
      </c>
      <c r="CM260" s="43">
        <v>0</v>
      </c>
      <c r="CN260" s="43">
        <v>0</v>
      </c>
      <c r="CO260" s="43">
        <v>0</v>
      </c>
      <c r="CP260" s="43">
        <v>0</v>
      </c>
      <c r="CQ260" s="43">
        <v>0</v>
      </c>
      <c r="CR260" s="43">
        <v>0</v>
      </c>
      <c r="CS260" s="43">
        <v>0</v>
      </c>
      <c r="CT260" s="44">
        <f t="shared" si="8"/>
        <v>13900000</v>
      </c>
      <c r="CU260" s="43">
        <v>0</v>
      </c>
      <c r="CV260" s="43">
        <v>0</v>
      </c>
      <c r="CW260" s="43">
        <v>0</v>
      </c>
      <c r="CX260" s="43">
        <v>0</v>
      </c>
      <c r="CY260" s="43">
        <v>13900000</v>
      </c>
      <c r="CZ260" s="43">
        <v>0</v>
      </c>
      <c r="DA260" s="43">
        <v>0</v>
      </c>
      <c r="DB260" s="43">
        <v>0</v>
      </c>
      <c r="DC260" s="43">
        <v>0</v>
      </c>
      <c r="DD260" s="43">
        <v>0</v>
      </c>
      <c r="DE260" s="43">
        <v>0</v>
      </c>
      <c r="DF260" s="43">
        <v>0</v>
      </c>
      <c r="DG260" s="43">
        <v>0</v>
      </c>
      <c r="DH260" s="43">
        <v>0</v>
      </c>
      <c r="DI260" s="43">
        <v>0</v>
      </c>
      <c r="DJ260" s="44">
        <f t="shared" si="9"/>
        <v>13900000</v>
      </c>
      <c r="DK260" s="45">
        <f t="shared" ref="DK260:DK323" si="10">BN260+CD260+CT260+DJ260</f>
        <v>55600000</v>
      </c>
    </row>
    <row r="261" spans="1:115" s="2" customFormat="1" ht="90" x14ac:dyDescent="0.25">
      <c r="A261" s="1"/>
      <c r="B261" s="40" t="s">
        <v>1414</v>
      </c>
      <c r="C261" s="41" t="s">
        <v>1445</v>
      </c>
      <c r="D261" s="30" t="s">
        <v>1419</v>
      </c>
      <c r="E261" s="30" t="s">
        <v>563</v>
      </c>
      <c r="F261" s="30" t="s">
        <v>1418</v>
      </c>
      <c r="G261" s="30" t="s">
        <v>2334</v>
      </c>
      <c r="H261" s="41" t="s">
        <v>564</v>
      </c>
      <c r="I261" s="41">
        <v>8.5</v>
      </c>
      <c r="J261" s="41" t="s">
        <v>1345</v>
      </c>
      <c r="K261" s="41">
        <v>2019</v>
      </c>
      <c r="L261" s="41">
        <v>10</v>
      </c>
      <c r="M261" s="42">
        <v>10</v>
      </c>
      <c r="N261" s="42">
        <v>10</v>
      </c>
      <c r="O261" s="42">
        <v>10</v>
      </c>
      <c r="P261" s="42">
        <v>10</v>
      </c>
      <c r="Q261" s="42" t="s">
        <v>130</v>
      </c>
      <c r="R261" s="41" t="s">
        <v>107</v>
      </c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 t="s">
        <v>563</v>
      </c>
      <c r="AI261" s="52" t="s">
        <v>1464</v>
      </c>
      <c r="AJ261" s="40">
        <v>4104</v>
      </c>
      <c r="AK261" s="17" t="s">
        <v>1750</v>
      </c>
      <c r="AL261" s="17" t="s">
        <v>567</v>
      </c>
      <c r="AM261" s="42" t="s">
        <v>3024</v>
      </c>
      <c r="AN261" s="42">
        <v>4104035</v>
      </c>
      <c r="AO261" s="42" t="s">
        <v>3023</v>
      </c>
      <c r="AP261" s="41">
        <v>350</v>
      </c>
      <c r="AQ261" s="41">
        <v>50</v>
      </c>
      <c r="AR261" s="42" t="s">
        <v>132</v>
      </c>
      <c r="AS261" s="42" t="s">
        <v>1414</v>
      </c>
      <c r="AT261" s="42">
        <v>350</v>
      </c>
      <c r="AU261" s="42">
        <v>20</v>
      </c>
      <c r="AV261" s="42">
        <v>20</v>
      </c>
      <c r="AW261" s="42">
        <v>10</v>
      </c>
      <c r="AX261" s="43">
        <v>0</v>
      </c>
      <c r="AY261" s="43">
        <v>0</v>
      </c>
      <c r="AZ261" s="43">
        <v>0</v>
      </c>
      <c r="BA261" s="43">
        <v>0</v>
      </c>
      <c r="BB261" s="43">
        <v>0</v>
      </c>
      <c r="BC261" s="43">
        <v>34000000</v>
      </c>
      <c r="BD261" s="43">
        <v>0</v>
      </c>
      <c r="BE261" s="43">
        <v>0</v>
      </c>
      <c r="BF261" s="43">
        <v>0</v>
      </c>
      <c r="BG261" s="43">
        <v>0</v>
      </c>
      <c r="BH261" s="43">
        <v>0</v>
      </c>
      <c r="BI261" s="43">
        <v>0</v>
      </c>
      <c r="BJ261" s="43">
        <v>30000000</v>
      </c>
      <c r="BK261" s="43">
        <v>0</v>
      </c>
      <c r="BL261" s="43">
        <v>0</v>
      </c>
      <c r="BM261" s="43">
        <v>0</v>
      </c>
      <c r="BN261" s="44">
        <f t="shared" si="6"/>
        <v>64000000</v>
      </c>
      <c r="BO261" s="43">
        <v>0</v>
      </c>
      <c r="BP261" s="43">
        <v>0</v>
      </c>
      <c r="BQ261" s="43">
        <v>0</v>
      </c>
      <c r="BR261" s="43">
        <v>0</v>
      </c>
      <c r="BS261" s="43">
        <v>34000000</v>
      </c>
      <c r="BT261" s="43">
        <v>0</v>
      </c>
      <c r="BU261" s="43">
        <v>0</v>
      </c>
      <c r="BV261" s="43">
        <v>0</v>
      </c>
      <c r="BW261" s="43">
        <v>0</v>
      </c>
      <c r="BX261" s="43">
        <v>0</v>
      </c>
      <c r="BY261" s="43">
        <v>0</v>
      </c>
      <c r="BZ261" s="43">
        <v>80000000</v>
      </c>
      <c r="CA261" s="43">
        <v>0</v>
      </c>
      <c r="CB261" s="43">
        <v>0</v>
      </c>
      <c r="CC261" s="43">
        <v>0</v>
      </c>
      <c r="CD261" s="44">
        <f t="shared" si="7"/>
        <v>114000000</v>
      </c>
      <c r="CE261" s="43">
        <v>0</v>
      </c>
      <c r="CF261" s="43">
        <v>0</v>
      </c>
      <c r="CG261" s="43">
        <v>0</v>
      </c>
      <c r="CH261" s="43">
        <v>0</v>
      </c>
      <c r="CI261" s="43">
        <v>34000000</v>
      </c>
      <c r="CJ261" s="43">
        <v>0</v>
      </c>
      <c r="CK261" s="43">
        <v>0</v>
      </c>
      <c r="CL261" s="43">
        <v>0</v>
      </c>
      <c r="CM261" s="43">
        <v>0</v>
      </c>
      <c r="CN261" s="43">
        <v>0</v>
      </c>
      <c r="CO261" s="43">
        <v>0</v>
      </c>
      <c r="CP261" s="43">
        <v>80000000</v>
      </c>
      <c r="CQ261" s="43">
        <v>0</v>
      </c>
      <c r="CR261" s="43">
        <v>0</v>
      </c>
      <c r="CS261" s="43">
        <v>0</v>
      </c>
      <c r="CT261" s="44">
        <f t="shared" si="8"/>
        <v>114000000</v>
      </c>
      <c r="CU261" s="43">
        <v>0</v>
      </c>
      <c r="CV261" s="43">
        <v>0</v>
      </c>
      <c r="CW261" s="43">
        <v>0</v>
      </c>
      <c r="CX261" s="43">
        <v>0</v>
      </c>
      <c r="CY261" s="43">
        <v>34000000</v>
      </c>
      <c r="CZ261" s="43">
        <v>0</v>
      </c>
      <c r="DA261" s="43">
        <v>0</v>
      </c>
      <c r="DB261" s="43">
        <v>0</v>
      </c>
      <c r="DC261" s="43">
        <v>0</v>
      </c>
      <c r="DD261" s="43">
        <v>0</v>
      </c>
      <c r="DE261" s="43">
        <v>0</v>
      </c>
      <c r="DF261" s="43">
        <v>80000000</v>
      </c>
      <c r="DG261" s="43">
        <v>0</v>
      </c>
      <c r="DH261" s="43">
        <v>0</v>
      </c>
      <c r="DI261" s="43">
        <v>0</v>
      </c>
      <c r="DJ261" s="44">
        <f t="shared" si="9"/>
        <v>114000000</v>
      </c>
      <c r="DK261" s="45">
        <f t="shared" si="10"/>
        <v>406000000</v>
      </c>
    </row>
    <row r="262" spans="1:115" s="2" customFormat="1" ht="90" x14ac:dyDescent="0.25">
      <c r="A262" s="1"/>
      <c r="B262" s="40" t="s">
        <v>1414</v>
      </c>
      <c r="C262" s="41" t="s">
        <v>1445</v>
      </c>
      <c r="D262" s="30" t="s">
        <v>1419</v>
      </c>
      <c r="E262" s="30" t="s">
        <v>563</v>
      </c>
      <c r="F262" s="30" t="s">
        <v>1418</v>
      </c>
      <c r="G262" s="30" t="s">
        <v>2334</v>
      </c>
      <c r="H262" s="41" t="s">
        <v>564</v>
      </c>
      <c r="I262" s="41">
        <v>8.5</v>
      </c>
      <c r="J262" s="41" t="s">
        <v>1345</v>
      </c>
      <c r="K262" s="41">
        <v>2019</v>
      </c>
      <c r="L262" s="41">
        <v>10</v>
      </c>
      <c r="M262" s="42">
        <v>10</v>
      </c>
      <c r="N262" s="42">
        <v>10</v>
      </c>
      <c r="O262" s="42">
        <v>10</v>
      </c>
      <c r="P262" s="42">
        <v>10</v>
      </c>
      <c r="Q262" s="42" t="s">
        <v>130</v>
      </c>
      <c r="R262" s="41" t="s">
        <v>107</v>
      </c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 t="s">
        <v>563</v>
      </c>
      <c r="AI262" s="52" t="s">
        <v>1464</v>
      </c>
      <c r="AJ262" s="40">
        <v>4104</v>
      </c>
      <c r="AK262" s="17" t="s">
        <v>1751</v>
      </c>
      <c r="AL262" s="17" t="s">
        <v>568</v>
      </c>
      <c r="AM262" s="42" t="s">
        <v>3024</v>
      </c>
      <c r="AN262" s="42">
        <v>4104035</v>
      </c>
      <c r="AO262" s="42" t="s">
        <v>3023</v>
      </c>
      <c r="AP262" s="41">
        <v>250</v>
      </c>
      <c r="AQ262" s="41">
        <v>750</v>
      </c>
      <c r="AR262" s="42" t="s">
        <v>132</v>
      </c>
      <c r="AS262" s="42" t="s">
        <v>1414</v>
      </c>
      <c r="AT262" s="42">
        <v>200</v>
      </c>
      <c r="AU262" s="42">
        <v>200</v>
      </c>
      <c r="AV262" s="42">
        <v>200</v>
      </c>
      <c r="AW262" s="42">
        <v>150</v>
      </c>
      <c r="AX262" s="43">
        <v>0</v>
      </c>
      <c r="AY262" s="43">
        <v>0</v>
      </c>
      <c r="AZ262" s="43">
        <v>0</v>
      </c>
      <c r="BA262" s="43">
        <v>0</v>
      </c>
      <c r="BB262" s="43">
        <v>0</v>
      </c>
      <c r="BC262" s="43">
        <v>6900000</v>
      </c>
      <c r="BD262" s="43">
        <v>0</v>
      </c>
      <c r="BE262" s="43">
        <v>0</v>
      </c>
      <c r="BF262" s="43">
        <v>0</v>
      </c>
      <c r="BG262" s="43">
        <v>0</v>
      </c>
      <c r="BH262" s="43">
        <v>0</v>
      </c>
      <c r="BI262" s="43">
        <v>0</v>
      </c>
      <c r="BJ262" s="43">
        <v>0</v>
      </c>
      <c r="BK262" s="43">
        <v>0</v>
      </c>
      <c r="BL262" s="43">
        <v>0</v>
      </c>
      <c r="BM262" s="43">
        <v>0</v>
      </c>
      <c r="BN262" s="44">
        <f t="shared" si="6"/>
        <v>6900000</v>
      </c>
      <c r="BO262" s="43">
        <v>0</v>
      </c>
      <c r="BP262" s="43">
        <v>0</v>
      </c>
      <c r="BQ262" s="43">
        <v>0</v>
      </c>
      <c r="BR262" s="43">
        <v>0</v>
      </c>
      <c r="BS262" s="43">
        <v>6900000</v>
      </c>
      <c r="BT262" s="43">
        <v>0</v>
      </c>
      <c r="BU262" s="43">
        <v>0</v>
      </c>
      <c r="BV262" s="43">
        <v>0</v>
      </c>
      <c r="BW262" s="43">
        <v>0</v>
      </c>
      <c r="BX262" s="43">
        <v>0</v>
      </c>
      <c r="BY262" s="43">
        <v>0</v>
      </c>
      <c r="BZ262" s="43">
        <v>0</v>
      </c>
      <c r="CA262" s="43">
        <v>0</v>
      </c>
      <c r="CB262" s="43">
        <v>0</v>
      </c>
      <c r="CC262" s="43">
        <v>0</v>
      </c>
      <c r="CD262" s="44">
        <f t="shared" si="7"/>
        <v>6900000</v>
      </c>
      <c r="CE262" s="43">
        <v>0</v>
      </c>
      <c r="CF262" s="43">
        <v>0</v>
      </c>
      <c r="CG262" s="43">
        <v>0</v>
      </c>
      <c r="CH262" s="43">
        <v>0</v>
      </c>
      <c r="CI262" s="43">
        <v>6900000</v>
      </c>
      <c r="CJ262" s="43">
        <v>0</v>
      </c>
      <c r="CK262" s="43">
        <v>0</v>
      </c>
      <c r="CL262" s="43">
        <v>0</v>
      </c>
      <c r="CM262" s="43">
        <v>0</v>
      </c>
      <c r="CN262" s="43">
        <v>0</v>
      </c>
      <c r="CO262" s="43">
        <v>0</v>
      </c>
      <c r="CP262" s="43">
        <v>0</v>
      </c>
      <c r="CQ262" s="43">
        <v>0</v>
      </c>
      <c r="CR262" s="43">
        <v>0</v>
      </c>
      <c r="CS262" s="43">
        <v>0</v>
      </c>
      <c r="CT262" s="44">
        <f t="shared" si="8"/>
        <v>6900000</v>
      </c>
      <c r="CU262" s="43">
        <v>0</v>
      </c>
      <c r="CV262" s="43">
        <v>0</v>
      </c>
      <c r="CW262" s="43">
        <v>0</v>
      </c>
      <c r="CX262" s="43">
        <v>0</v>
      </c>
      <c r="CY262" s="43">
        <v>6900000</v>
      </c>
      <c r="CZ262" s="43">
        <v>0</v>
      </c>
      <c r="DA262" s="43">
        <v>0</v>
      </c>
      <c r="DB262" s="43">
        <v>0</v>
      </c>
      <c r="DC262" s="43">
        <v>0</v>
      </c>
      <c r="DD262" s="43">
        <v>0</v>
      </c>
      <c r="DE262" s="43">
        <v>0</v>
      </c>
      <c r="DF262" s="43">
        <v>0</v>
      </c>
      <c r="DG262" s="43">
        <v>0</v>
      </c>
      <c r="DH262" s="43">
        <v>0</v>
      </c>
      <c r="DI262" s="43">
        <v>0</v>
      </c>
      <c r="DJ262" s="44">
        <f t="shared" si="9"/>
        <v>6900000</v>
      </c>
      <c r="DK262" s="45">
        <f t="shared" si="10"/>
        <v>27600000</v>
      </c>
    </row>
    <row r="263" spans="1:115" s="2" customFormat="1" ht="90" x14ac:dyDescent="0.25">
      <c r="A263" s="1"/>
      <c r="B263" s="40" t="s">
        <v>1414</v>
      </c>
      <c r="C263" s="41" t="s">
        <v>1445</v>
      </c>
      <c r="D263" s="30" t="s">
        <v>1419</v>
      </c>
      <c r="E263" s="30" t="s">
        <v>563</v>
      </c>
      <c r="F263" s="30" t="s">
        <v>1418</v>
      </c>
      <c r="G263" s="30" t="s">
        <v>2334</v>
      </c>
      <c r="H263" s="41" t="s">
        <v>564</v>
      </c>
      <c r="I263" s="41">
        <v>8.5</v>
      </c>
      <c r="J263" s="41" t="s">
        <v>1345</v>
      </c>
      <c r="K263" s="41">
        <v>2019</v>
      </c>
      <c r="L263" s="41">
        <v>10</v>
      </c>
      <c r="M263" s="42">
        <v>10</v>
      </c>
      <c r="N263" s="42">
        <v>10</v>
      </c>
      <c r="O263" s="42">
        <v>10</v>
      </c>
      <c r="P263" s="42">
        <v>10</v>
      </c>
      <c r="Q263" s="42" t="s">
        <v>130</v>
      </c>
      <c r="R263" s="41" t="s">
        <v>107</v>
      </c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 t="s">
        <v>563</v>
      </c>
      <c r="AI263" s="52" t="s">
        <v>1464</v>
      </c>
      <c r="AJ263" s="40">
        <v>4104</v>
      </c>
      <c r="AK263" s="17" t="s">
        <v>1752</v>
      </c>
      <c r="AL263" s="17" t="s">
        <v>569</v>
      </c>
      <c r="AM263" s="42" t="s">
        <v>3024</v>
      </c>
      <c r="AN263" s="42">
        <v>4104035</v>
      </c>
      <c r="AO263" s="42" t="s">
        <v>3023</v>
      </c>
      <c r="AP263" s="41">
        <v>1</v>
      </c>
      <c r="AQ263" s="41">
        <v>1</v>
      </c>
      <c r="AR263" s="42" t="s">
        <v>130</v>
      </c>
      <c r="AS263" s="42" t="s">
        <v>1414</v>
      </c>
      <c r="AT263" s="42">
        <v>1</v>
      </c>
      <c r="AU263" s="42">
        <v>1</v>
      </c>
      <c r="AV263" s="42">
        <v>1</v>
      </c>
      <c r="AW263" s="42">
        <v>1</v>
      </c>
      <c r="AX263" s="43">
        <v>0</v>
      </c>
      <c r="AY263" s="43">
        <v>0</v>
      </c>
      <c r="AZ263" s="43">
        <v>0</v>
      </c>
      <c r="BA263" s="43">
        <v>0</v>
      </c>
      <c r="BB263" s="43">
        <v>0</v>
      </c>
      <c r="BC263" s="43">
        <v>8800000</v>
      </c>
      <c r="BD263" s="43">
        <v>0</v>
      </c>
      <c r="BE263" s="43">
        <v>0</v>
      </c>
      <c r="BF263" s="43">
        <v>0</v>
      </c>
      <c r="BG263" s="43">
        <v>0</v>
      </c>
      <c r="BH263" s="43">
        <v>0</v>
      </c>
      <c r="BI263" s="43">
        <v>0</v>
      </c>
      <c r="BJ263" s="43">
        <v>0</v>
      </c>
      <c r="BK263" s="43">
        <v>0</v>
      </c>
      <c r="BL263" s="43">
        <v>0</v>
      </c>
      <c r="BM263" s="43">
        <v>0</v>
      </c>
      <c r="BN263" s="44">
        <f t="shared" si="6"/>
        <v>8800000</v>
      </c>
      <c r="BO263" s="43">
        <v>0</v>
      </c>
      <c r="BP263" s="43">
        <v>0</v>
      </c>
      <c r="BQ263" s="43">
        <v>0</v>
      </c>
      <c r="BR263" s="43">
        <v>0</v>
      </c>
      <c r="BS263" s="43">
        <v>8800000</v>
      </c>
      <c r="BT263" s="43">
        <v>0</v>
      </c>
      <c r="BU263" s="43">
        <v>0</v>
      </c>
      <c r="BV263" s="43">
        <v>0</v>
      </c>
      <c r="BW263" s="43">
        <v>0</v>
      </c>
      <c r="BX263" s="43">
        <v>0</v>
      </c>
      <c r="BY263" s="43">
        <v>0</v>
      </c>
      <c r="BZ263" s="43">
        <v>0</v>
      </c>
      <c r="CA263" s="43">
        <v>0</v>
      </c>
      <c r="CB263" s="43">
        <v>0</v>
      </c>
      <c r="CC263" s="43">
        <v>0</v>
      </c>
      <c r="CD263" s="44">
        <f t="shared" si="7"/>
        <v>8800000</v>
      </c>
      <c r="CE263" s="43">
        <v>0</v>
      </c>
      <c r="CF263" s="43">
        <v>0</v>
      </c>
      <c r="CG263" s="43">
        <v>0</v>
      </c>
      <c r="CH263" s="43">
        <v>0</v>
      </c>
      <c r="CI263" s="43">
        <v>8800000</v>
      </c>
      <c r="CJ263" s="43">
        <v>0</v>
      </c>
      <c r="CK263" s="43">
        <v>0</v>
      </c>
      <c r="CL263" s="43">
        <v>0</v>
      </c>
      <c r="CM263" s="43">
        <v>0</v>
      </c>
      <c r="CN263" s="43">
        <v>0</v>
      </c>
      <c r="CO263" s="43">
        <v>0</v>
      </c>
      <c r="CP263" s="43">
        <v>0</v>
      </c>
      <c r="CQ263" s="43">
        <v>0</v>
      </c>
      <c r="CR263" s="43">
        <v>0</v>
      </c>
      <c r="CS263" s="43">
        <v>0</v>
      </c>
      <c r="CT263" s="44">
        <f t="shared" si="8"/>
        <v>8800000</v>
      </c>
      <c r="CU263" s="43">
        <v>0</v>
      </c>
      <c r="CV263" s="43">
        <v>0</v>
      </c>
      <c r="CW263" s="43">
        <v>0</v>
      </c>
      <c r="CX263" s="43">
        <v>0</v>
      </c>
      <c r="CY263" s="43">
        <v>8800000</v>
      </c>
      <c r="CZ263" s="43">
        <v>0</v>
      </c>
      <c r="DA263" s="43">
        <v>0</v>
      </c>
      <c r="DB263" s="43">
        <v>0</v>
      </c>
      <c r="DC263" s="43">
        <v>0</v>
      </c>
      <c r="DD263" s="43">
        <v>0</v>
      </c>
      <c r="DE263" s="43">
        <v>0</v>
      </c>
      <c r="DF263" s="43">
        <v>0</v>
      </c>
      <c r="DG263" s="43">
        <v>0</v>
      </c>
      <c r="DH263" s="43">
        <v>0</v>
      </c>
      <c r="DI263" s="43">
        <v>0</v>
      </c>
      <c r="DJ263" s="44">
        <f t="shared" si="9"/>
        <v>8800000</v>
      </c>
      <c r="DK263" s="45">
        <f t="shared" si="10"/>
        <v>35200000</v>
      </c>
    </row>
    <row r="264" spans="1:115" s="2" customFormat="1" ht="90" x14ac:dyDescent="0.25">
      <c r="A264" s="1"/>
      <c r="B264" s="40" t="s">
        <v>1414</v>
      </c>
      <c r="C264" s="41" t="s">
        <v>1445</v>
      </c>
      <c r="D264" s="30" t="s">
        <v>1419</v>
      </c>
      <c r="E264" s="30" t="s">
        <v>563</v>
      </c>
      <c r="F264" s="30" t="s">
        <v>1418</v>
      </c>
      <c r="G264" s="30" t="s">
        <v>2334</v>
      </c>
      <c r="H264" s="41" t="s">
        <v>564</v>
      </c>
      <c r="I264" s="41">
        <v>8.5</v>
      </c>
      <c r="J264" s="41" t="s">
        <v>1345</v>
      </c>
      <c r="K264" s="41">
        <v>2019</v>
      </c>
      <c r="L264" s="41">
        <v>10</v>
      </c>
      <c r="M264" s="42">
        <v>10</v>
      </c>
      <c r="N264" s="42">
        <v>10</v>
      </c>
      <c r="O264" s="42">
        <v>10</v>
      </c>
      <c r="P264" s="42">
        <v>10</v>
      </c>
      <c r="Q264" s="42" t="s">
        <v>130</v>
      </c>
      <c r="R264" s="41" t="s">
        <v>107</v>
      </c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 t="s">
        <v>563</v>
      </c>
      <c r="AI264" s="52" t="s">
        <v>1464</v>
      </c>
      <c r="AJ264" s="40">
        <v>4104</v>
      </c>
      <c r="AK264" s="17" t="s">
        <v>1753</v>
      </c>
      <c r="AL264" s="17" t="s">
        <v>570</v>
      </c>
      <c r="AM264" s="42" t="s">
        <v>3024</v>
      </c>
      <c r="AN264" s="42">
        <v>4104035</v>
      </c>
      <c r="AO264" s="42" t="s">
        <v>3023</v>
      </c>
      <c r="AP264" s="41">
        <v>75</v>
      </c>
      <c r="AQ264" s="41">
        <v>340</v>
      </c>
      <c r="AR264" s="42" t="s">
        <v>132</v>
      </c>
      <c r="AS264" s="42" t="s">
        <v>1414</v>
      </c>
      <c r="AT264" s="42">
        <v>100</v>
      </c>
      <c r="AU264" s="42">
        <v>100</v>
      </c>
      <c r="AV264" s="42">
        <v>100</v>
      </c>
      <c r="AW264" s="42">
        <v>40</v>
      </c>
      <c r="AX264" s="43">
        <v>0</v>
      </c>
      <c r="AY264" s="43">
        <v>0</v>
      </c>
      <c r="AZ264" s="43">
        <v>0</v>
      </c>
      <c r="BA264" s="43">
        <v>0</v>
      </c>
      <c r="BB264" s="43">
        <v>0</v>
      </c>
      <c r="BC264" s="43">
        <v>8700000</v>
      </c>
      <c r="BD264" s="43">
        <v>0</v>
      </c>
      <c r="BE264" s="43">
        <v>0</v>
      </c>
      <c r="BF264" s="43">
        <v>0</v>
      </c>
      <c r="BG264" s="43">
        <v>0</v>
      </c>
      <c r="BH264" s="43">
        <v>0</v>
      </c>
      <c r="BI264" s="43">
        <v>0</v>
      </c>
      <c r="BJ264" s="43">
        <v>70000000</v>
      </c>
      <c r="BK264" s="43">
        <v>0</v>
      </c>
      <c r="BL264" s="43">
        <v>0</v>
      </c>
      <c r="BM264" s="43">
        <v>0</v>
      </c>
      <c r="BN264" s="44">
        <f t="shared" si="6"/>
        <v>78700000</v>
      </c>
      <c r="BO264" s="43">
        <v>0</v>
      </c>
      <c r="BP264" s="43">
        <v>0</v>
      </c>
      <c r="BQ264" s="43">
        <v>0</v>
      </c>
      <c r="BR264" s="43">
        <v>0</v>
      </c>
      <c r="BS264" s="43">
        <v>8700000</v>
      </c>
      <c r="BT264" s="43">
        <v>0</v>
      </c>
      <c r="BU264" s="43">
        <v>0</v>
      </c>
      <c r="BV264" s="43">
        <v>0</v>
      </c>
      <c r="BW264" s="43">
        <v>0</v>
      </c>
      <c r="BX264" s="43">
        <v>0</v>
      </c>
      <c r="BY264" s="43">
        <v>0</v>
      </c>
      <c r="BZ264" s="43">
        <v>170000000</v>
      </c>
      <c r="CA264" s="43">
        <v>0</v>
      </c>
      <c r="CB264" s="43">
        <v>0</v>
      </c>
      <c r="CC264" s="43">
        <v>0</v>
      </c>
      <c r="CD264" s="44">
        <f t="shared" si="7"/>
        <v>178700000</v>
      </c>
      <c r="CE264" s="43">
        <v>0</v>
      </c>
      <c r="CF264" s="43">
        <v>0</v>
      </c>
      <c r="CG264" s="43">
        <v>0</v>
      </c>
      <c r="CH264" s="43">
        <v>0</v>
      </c>
      <c r="CI264" s="43">
        <v>8700000</v>
      </c>
      <c r="CJ264" s="43">
        <v>0</v>
      </c>
      <c r="CK264" s="43">
        <v>0</v>
      </c>
      <c r="CL264" s="43">
        <v>0</v>
      </c>
      <c r="CM264" s="43">
        <v>0</v>
      </c>
      <c r="CN264" s="43">
        <v>0</v>
      </c>
      <c r="CO264" s="43">
        <v>0</v>
      </c>
      <c r="CP264" s="43">
        <v>120000000</v>
      </c>
      <c r="CQ264" s="43">
        <v>0</v>
      </c>
      <c r="CR264" s="43">
        <v>0</v>
      </c>
      <c r="CS264" s="43">
        <v>0</v>
      </c>
      <c r="CT264" s="44">
        <f t="shared" si="8"/>
        <v>128700000</v>
      </c>
      <c r="CU264" s="43">
        <v>0</v>
      </c>
      <c r="CV264" s="43">
        <v>0</v>
      </c>
      <c r="CW264" s="43">
        <v>0</v>
      </c>
      <c r="CX264" s="43">
        <v>0</v>
      </c>
      <c r="CY264" s="43">
        <v>8700000</v>
      </c>
      <c r="CZ264" s="43">
        <v>0</v>
      </c>
      <c r="DA264" s="43">
        <v>0</v>
      </c>
      <c r="DB264" s="43">
        <v>0</v>
      </c>
      <c r="DC264" s="43">
        <v>0</v>
      </c>
      <c r="DD264" s="43">
        <v>0</v>
      </c>
      <c r="DE264" s="43">
        <v>0</v>
      </c>
      <c r="DF264" s="43">
        <v>170000000</v>
      </c>
      <c r="DG264" s="43">
        <v>0</v>
      </c>
      <c r="DH264" s="43">
        <v>0</v>
      </c>
      <c r="DI264" s="43">
        <v>0</v>
      </c>
      <c r="DJ264" s="44">
        <f t="shared" si="9"/>
        <v>178700000</v>
      </c>
      <c r="DK264" s="45">
        <f t="shared" si="10"/>
        <v>564800000</v>
      </c>
    </row>
    <row r="265" spans="1:115" s="2" customFormat="1" ht="90" x14ac:dyDescent="0.25">
      <c r="A265" s="1"/>
      <c r="B265" s="40" t="s">
        <v>1414</v>
      </c>
      <c r="C265" s="41" t="s">
        <v>1445</v>
      </c>
      <c r="D265" s="30" t="s">
        <v>1419</v>
      </c>
      <c r="E265" s="30" t="s">
        <v>563</v>
      </c>
      <c r="F265" s="30" t="s">
        <v>1418</v>
      </c>
      <c r="G265" s="30" t="s">
        <v>2334</v>
      </c>
      <c r="H265" s="41" t="s">
        <v>564</v>
      </c>
      <c r="I265" s="41">
        <v>8.5</v>
      </c>
      <c r="J265" s="41" t="s">
        <v>1345</v>
      </c>
      <c r="K265" s="41">
        <v>2019</v>
      </c>
      <c r="L265" s="41">
        <v>10</v>
      </c>
      <c r="M265" s="42">
        <v>10</v>
      </c>
      <c r="N265" s="42">
        <v>10</v>
      </c>
      <c r="O265" s="42">
        <v>10</v>
      </c>
      <c r="P265" s="42">
        <v>10</v>
      </c>
      <c r="Q265" s="42" t="s">
        <v>130</v>
      </c>
      <c r="R265" s="41" t="s">
        <v>107</v>
      </c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 t="s">
        <v>563</v>
      </c>
      <c r="AI265" s="52" t="s">
        <v>1464</v>
      </c>
      <c r="AJ265" s="40">
        <v>4104</v>
      </c>
      <c r="AK265" s="17" t="s">
        <v>1754</v>
      </c>
      <c r="AL265" s="17" t="s">
        <v>571</v>
      </c>
      <c r="AM265" s="42" t="s">
        <v>3024</v>
      </c>
      <c r="AN265" s="42">
        <v>4104035</v>
      </c>
      <c r="AO265" s="42" t="s">
        <v>3023</v>
      </c>
      <c r="AP265" s="41">
        <v>1</v>
      </c>
      <c r="AQ265" s="41">
        <v>4</v>
      </c>
      <c r="AR265" s="42" t="s">
        <v>132</v>
      </c>
      <c r="AS265" s="42" t="s">
        <v>1414</v>
      </c>
      <c r="AT265" s="42">
        <v>1</v>
      </c>
      <c r="AU265" s="42">
        <v>1</v>
      </c>
      <c r="AV265" s="42">
        <v>1</v>
      </c>
      <c r="AW265" s="42">
        <v>1</v>
      </c>
      <c r="AX265" s="43">
        <v>0</v>
      </c>
      <c r="AY265" s="43">
        <v>0</v>
      </c>
      <c r="AZ265" s="43">
        <v>0</v>
      </c>
      <c r="BA265" s="43">
        <v>0</v>
      </c>
      <c r="BB265" s="43">
        <v>0</v>
      </c>
      <c r="BC265" s="43">
        <v>34500000</v>
      </c>
      <c r="BD265" s="43">
        <v>0</v>
      </c>
      <c r="BE265" s="43">
        <v>0</v>
      </c>
      <c r="BF265" s="43">
        <v>0</v>
      </c>
      <c r="BG265" s="43">
        <v>0</v>
      </c>
      <c r="BH265" s="43">
        <v>0</v>
      </c>
      <c r="BI265" s="43">
        <v>0</v>
      </c>
      <c r="BJ265" s="43">
        <v>0</v>
      </c>
      <c r="BK265" s="43">
        <v>0</v>
      </c>
      <c r="BL265" s="43">
        <v>0</v>
      </c>
      <c r="BM265" s="43">
        <v>0</v>
      </c>
      <c r="BN265" s="44">
        <f t="shared" si="6"/>
        <v>34500000</v>
      </c>
      <c r="BO265" s="43">
        <v>0</v>
      </c>
      <c r="BP265" s="43">
        <v>0</v>
      </c>
      <c r="BQ265" s="43">
        <v>0</v>
      </c>
      <c r="BR265" s="43">
        <v>0</v>
      </c>
      <c r="BS265" s="43">
        <v>34500000</v>
      </c>
      <c r="BT265" s="43">
        <v>0</v>
      </c>
      <c r="BU265" s="43">
        <v>0</v>
      </c>
      <c r="BV265" s="43">
        <v>0</v>
      </c>
      <c r="BW265" s="43">
        <v>0</v>
      </c>
      <c r="BX265" s="43">
        <v>0</v>
      </c>
      <c r="BY265" s="43">
        <v>0</v>
      </c>
      <c r="BZ265" s="43">
        <v>0</v>
      </c>
      <c r="CA265" s="43">
        <v>0</v>
      </c>
      <c r="CB265" s="43">
        <v>0</v>
      </c>
      <c r="CC265" s="43">
        <v>0</v>
      </c>
      <c r="CD265" s="44">
        <f t="shared" si="7"/>
        <v>34500000</v>
      </c>
      <c r="CE265" s="43">
        <v>0</v>
      </c>
      <c r="CF265" s="43">
        <v>0</v>
      </c>
      <c r="CG265" s="43">
        <v>0</v>
      </c>
      <c r="CH265" s="43">
        <v>0</v>
      </c>
      <c r="CI265" s="43">
        <v>34500000</v>
      </c>
      <c r="CJ265" s="43">
        <v>0</v>
      </c>
      <c r="CK265" s="43">
        <v>0</v>
      </c>
      <c r="CL265" s="43">
        <v>0</v>
      </c>
      <c r="CM265" s="43">
        <v>0</v>
      </c>
      <c r="CN265" s="43">
        <v>0</v>
      </c>
      <c r="CO265" s="43">
        <v>0</v>
      </c>
      <c r="CP265" s="43">
        <v>0</v>
      </c>
      <c r="CQ265" s="43">
        <v>0</v>
      </c>
      <c r="CR265" s="43">
        <v>0</v>
      </c>
      <c r="CS265" s="43">
        <v>0</v>
      </c>
      <c r="CT265" s="44">
        <f t="shared" si="8"/>
        <v>34500000</v>
      </c>
      <c r="CU265" s="43">
        <v>0</v>
      </c>
      <c r="CV265" s="43">
        <v>0</v>
      </c>
      <c r="CW265" s="43">
        <v>0</v>
      </c>
      <c r="CX265" s="43">
        <v>0</v>
      </c>
      <c r="CY265" s="43">
        <v>34500000</v>
      </c>
      <c r="CZ265" s="43">
        <v>0</v>
      </c>
      <c r="DA265" s="43">
        <v>0</v>
      </c>
      <c r="DB265" s="43">
        <v>0</v>
      </c>
      <c r="DC265" s="43">
        <v>0</v>
      </c>
      <c r="DD265" s="43">
        <v>0</v>
      </c>
      <c r="DE265" s="43">
        <v>0</v>
      </c>
      <c r="DF265" s="43">
        <v>0</v>
      </c>
      <c r="DG265" s="43">
        <v>0</v>
      </c>
      <c r="DH265" s="43">
        <v>0</v>
      </c>
      <c r="DI265" s="43">
        <v>0</v>
      </c>
      <c r="DJ265" s="44">
        <f t="shared" si="9"/>
        <v>34500000</v>
      </c>
      <c r="DK265" s="45">
        <f t="shared" si="10"/>
        <v>138000000</v>
      </c>
    </row>
    <row r="266" spans="1:115" s="2" customFormat="1" ht="90" x14ac:dyDescent="0.25">
      <c r="A266" s="1"/>
      <c r="B266" s="40" t="s">
        <v>1414</v>
      </c>
      <c r="C266" s="41" t="s">
        <v>1445</v>
      </c>
      <c r="D266" s="30" t="s">
        <v>1419</v>
      </c>
      <c r="E266" s="30" t="s">
        <v>563</v>
      </c>
      <c r="F266" s="30" t="s">
        <v>1418</v>
      </c>
      <c r="G266" s="30" t="s">
        <v>564</v>
      </c>
      <c r="H266" s="41" t="s">
        <v>564</v>
      </c>
      <c r="I266" s="41">
        <v>8.5</v>
      </c>
      <c r="J266" s="41" t="s">
        <v>1345</v>
      </c>
      <c r="K266" s="41">
        <v>2019</v>
      </c>
      <c r="L266" s="41">
        <v>10</v>
      </c>
      <c r="M266" s="42">
        <v>10</v>
      </c>
      <c r="N266" s="42">
        <v>10</v>
      </c>
      <c r="O266" s="42">
        <v>10</v>
      </c>
      <c r="P266" s="42">
        <v>10</v>
      </c>
      <c r="Q266" s="42" t="s">
        <v>130</v>
      </c>
      <c r="R266" s="41" t="s">
        <v>107</v>
      </c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 t="s">
        <v>563</v>
      </c>
      <c r="AI266" s="52" t="s">
        <v>1464</v>
      </c>
      <c r="AJ266" s="40">
        <v>4104</v>
      </c>
      <c r="AK266" s="17" t="s">
        <v>1755</v>
      </c>
      <c r="AL266" s="17" t="s">
        <v>572</v>
      </c>
      <c r="AM266" s="42" t="s">
        <v>3024</v>
      </c>
      <c r="AN266" s="42">
        <v>4104035</v>
      </c>
      <c r="AO266" s="42" t="s">
        <v>3023</v>
      </c>
      <c r="AP266" s="41">
        <v>0</v>
      </c>
      <c r="AQ266" s="41">
        <v>10</v>
      </c>
      <c r="AR266" s="42" t="s">
        <v>132</v>
      </c>
      <c r="AS266" s="42" t="s">
        <v>1414</v>
      </c>
      <c r="AT266" s="42">
        <v>1</v>
      </c>
      <c r="AU266" s="42">
        <v>3</v>
      </c>
      <c r="AV266" s="42">
        <v>3</v>
      </c>
      <c r="AW266" s="42">
        <v>3</v>
      </c>
      <c r="AX266" s="43">
        <v>0</v>
      </c>
      <c r="AY266" s="43">
        <v>0</v>
      </c>
      <c r="AZ266" s="43">
        <v>0</v>
      </c>
      <c r="BA266" s="43">
        <v>0</v>
      </c>
      <c r="BB266" s="43">
        <v>0</v>
      </c>
      <c r="BC266" s="43">
        <v>3000000</v>
      </c>
      <c r="BD266" s="43">
        <v>0</v>
      </c>
      <c r="BE266" s="43">
        <v>0</v>
      </c>
      <c r="BF266" s="43">
        <v>0</v>
      </c>
      <c r="BG266" s="43">
        <v>0</v>
      </c>
      <c r="BH266" s="43">
        <v>0</v>
      </c>
      <c r="BI266" s="43">
        <v>0</v>
      </c>
      <c r="BJ266" s="43">
        <v>0</v>
      </c>
      <c r="BK266" s="43">
        <v>0</v>
      </c>
      <c r="BL266" s="43">
        <v>0</v>
      </c>
      <c r="BM266" s="43">
        <v>0</v>
      </c>
      <c r="BN266" s="44">
        <f t="shared" si="6"/>
        <v>3000000</v>
      </c>
      <c r="BO266" s="43">
        <v>0</v>
      </c>
      <c r="BP266" s="43">
        <v>0</v>
      </c>
      <c r="BQ266" s="43">
        <v>0</v>
      </c>
      <c r="BR266" s="43">
        <v>0</v>
      </c>
      <c r="BS266" s="43">
        <v>3000000</v>
      </c>
      <c r="BT266" s="43">
        <v>0</v>
      </c>
      <c r="BU266" s="43">
        <v>0</v>
      </c>
      <c r="BV266" s="43">
        <v>0</v>
      </c>
      <c r="BW266" s="43">
        <v>0</v>
      </c>
      <c r="BX266" s="43">
        <v>0</v>
      </c>
      <c r="BY266" s="43">
        <v>0</v>
      </c>
      <c r="BZ266" s="43">
        <v>0</v>
      </c>
      <c r="CA266" s="43">
        <v>0</v>
      </c>
      <c r="CB266" s="43">
        <v>0</v>
      </c>
      <c r="CC266" s="43">
        <v>0</v>
      </c>
      <c r="CD266" s="44">
        <f t="shared" si="7"/>
        <v>3000000</v>
      </c>
      <c r="CE266" s="43">
        <v>0</v>
      </c>
      <c r="CF266" s="43">
        <v>0</v>
      </c>
      <c r="CG266" s="43">
        <v>0</v>
      </c>
      <c r="CH266" s="43">
        <v>0</v>
      </c>
      <c r="CI266" s="43">
        <v>3000000</v>
      </c>
      <c r="CJ266" s="43">
        <v>0</v>
      </c>
      <c r="CK266" s="43">
        <v>0</v>
      </c>
      <c r="CL266" s="43">
        <v>0</v>
      </c>
      <c r="CM266" s="43">
        <v>0</v>
      </c>
      <c r="CN266" s="43">
        <v>0</v>
      </c>
      <c r="CO266" s="43">
        <v>0</v>
      </c>
      <c r="CP266" s="43">
        <v>0</v>
      </c>
      <c r="CQ266" s="43">
        <v>0</v>
      </c>
      <c r="CR266" s="43">
        <v>0</v>
      </c>
      <c r="CS266" s="43">
        <v>0</v>
      </c>
      <c r="CT266" s="44">
        <f t="shared" si="8"/>
        <v>3000000</v>
      </c>
      <c r="CU266" s="43">
        <v>0</v>
      </c>
      <c r="CV266" s="43">
        <v>0</v>
      </c>
      <c r="CW266" s="43">
        <v>0</v>
      </c>
      <c r="CX266" s="43">
        <v>0</v>
      </c>
      <c r="CY266" s="43">
        <v>3000000</v>
      </c>
      <c r="CZ266" s="43">
        <v>0</v>
      </c>
      <c r="DA266" s="43">
        <v>0</v>
      </c>
      <c r="DB266" s="43">
        <v>0</v>
      </c>
      <c r="DC266" s="43">
        <v>0</v>
      </c>
      <c r="DD266" s="43">
        <v>0</v>
      </c>
      <c r="DE266" s="43">
        <v>0</v>
      </c>
      <c r="DF266" s="43">
        <v>0</v>
      </c>
      <c r="DG266" s="43">
        <v>0</v>
      </c>
      <c r="DH266" s="43">
        <v>0</v>
      </c>
      <c r="DI266" s="43">
        <v>0</v>
      </c>
      <c r="DJ266" s="44">
        <f t="shared" si="9"/>
        <v>3000000</v>
      </c>
      <c r="DK266" s="45">
        <f t="shared" si="10"/>
        <v>12000000</v>
      </c>
    </row>
    <row r="267" spans="1:115" s="2" customFormat="1" ht="90" x14ac:dyDescent="0.25">
      <c r="A267" s="1"/>
      <c r="B267" s="40" t="s">
        <v>1414</v>
      </c>
      <c r="C267" s="41" t="s">
        <v>1445</v>
      </c>
      <c r="D267" s="30" t="s">
        <v>1419</v>
      </c>
      <c r="E267" s="30" t="s">
        <v>563</v>
      </c>
      <c r="F267" s="30" t="s">
        <v>1418</v>
      </c>
      <c r="G267" s="30" t="s">
        <v>564</v>
      </c>
      <c r="H267" s="41" t="s">
        <v>564</v>
      </c>
      <c r="I267" s="41">
        <v>8.5</v>
      </c>
      <c r="J267" s="41" t="s">
        <v>1345</v>
      </c>
      <c r="K267" s="41">
        <v>2019</v>
      </c>
      <c r="L267" s="41">
        <v>10</v>
      </c>
      <c r="M267" s="42">
        <v>10</v>
      </c>
      <c r="N267" s="42">
        <v>10</v>
      </c>
      <c r="O267" s="42">
        <v>10</v>
      </c>
      <c r="P267" s="42">
        <v>10</v>
      </c>
      <c r="Q267" s="42" t="s">
        <v>130</v>
      </c>
      <c r="R267" s="41" t="s">
        <v>107</v>
      </c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 t="s">
        <v>563</v>
      </c>
      <c r="AI267" s="52" t="s">
        <v>1464</v>
      </c>
      <c r="AJ267" s="40">
        <v>4104</v>
      </c>
      <c r="AK267" s="17" t="s">
        <v>1756</v>
      </c>
      <c r="AL267" s="17" t="s">
        <v>573</v>
      </c>
      <c r="AM267" s="42" t="s">
        <v>3024</v>
      </c>
      <c r="AN267" s="42">
        <v>4104035</v>
      </c>
      <c r="AO267" s="42" t="s">
        <v>3023</v>
      </c>
      <c r="AP267" s="41">
        <v>200</v>
      </c>
      <c r="AQ267" s="41">
        <v>600</v>
      </c>
      <c r="AR267" s="42" t="s">
        <v>132</v>
      </c>
      <c r="AS267" s="42" t="s">
        <v>1414</v>
      </c>
      <c r="AT267" s="42">
        <v>150</v>
      </c>
      <c r="AU267" s="42">
        <v>150</v>
      </c>
      <c r="AV267" s="42">
        <v>150</v>
      </c>
      <c r="AW267" s="42">
        <v>150</v>
      </c>
      <c r="AX267" s="43">
        <v>0</v>
      </c>
      <c r="AY267" s="43">
        <v>0</v>
      </c>
      <c r="AZ267" s="43">
        <v>0</v>
      </c>
      <c r="BA267" s="43">
        <v>0</v>
      </c>
      <c r="BB267" s="43">
        <v>0</v>
      </c>
      <c r="BC267" s="43">
        <v>40200000</v>
      </c>
      <c r="BD267" s="43">
        <v>0</v>
      </c>
      <c r="BE267" s="43">
        <v>0</v>
      </c>
      <c r="BF267" s="43">
        <v>0</v>
      </c>
      <c r="BG267" s="43">
        <v>0</v>
      </c>
      <c r="BH267" s="43">
        <v>0</v>
      </c>
      <c r="BI267" s="43">
        <v>0</v>
      </c>
      <c r="BJ267" s="43">
        <v>0</v>
      </c>
      <c r="BK267" s="43">
        <v>0</v>
      </c>
      <c r="BL267" s="43">
        <v>0</v>
      </c>
      <c r="BM267" s="43">
        <v>0</v>
      </c>
      <c r="BN267" s="44">
        <f t="shared" si="6"/>
        <v>40200000</v>
      </c>
      <c r="BO267" s="43">
        <v>0</v>
      </c>
      <c r="BP267" s="43">
        <v>0</v>
      </c>
      <c r="BQ267" s="43">
        <v>0</v>
      </c>
      <c r="BR267" s="43">
        <v>0</v>
      </c>
      <c r="BS267" s="43">
        <v>40200000</v>
      </c>
      <c r="BT267" s="43">
        <v>0</v>
      </c>
      <c r="BU267" s="43">
        <v>0</v>
      </c>
      <c r="BV267" s="43">
        <v>0</v>
      </c>
      <c r="BW267" s="43">
        <v>0</v>
      </c>
      <c r="BX267" s="43">
        <v>0</v>
      </c>
      <c r="BY267" s="43">
        <v>0</v>
      </c>
      <c r="BZ267" s="43">
        <v>0</v>
      </c>
      <c r="CA267" s="43">
        <v>0</v>
      </c>
      <c r="CB267" s="43">
        <v>0</v>
      </c>
      <c r="CC267" s="43">
        <v>0</v>
      </c>
      <c r="CD267" s="44">
        <f t="shared" si="7"/>
        <v>40200000</v>
      </c>
      <c r="CE267" s="43">
        <v>0</v>
      </c>
      <c r="CF267" s="43">
        <v>0</v>
      </c>
      <c r="CG267" s="43">
        <v>0</v>
      </c>
      <c r="CH267" s="43">
        <v>0</v>
      </c>
      <c r="CI267" s="43">
        <v>90200000</v>
      </c>
      <c r="CJ267" s="43">
        <v>0</v>
      </c>
      <c r="CK267" s="43">
        <v>0</v>
      </c>
      <c r="CL267" s="43">
        <v>0</v>
      </c>
      <c r="CM267" s="43">
        <v>0</v>
      </c>
      <c r="CN267" s="43">
        <v>0</v>
      </c>
      <c r="CO267" s="43">
        <v>0</v>
      </c>
      <c r="CP267" s="43">
        <v>0</v>
      </c>
      <c r="CQ267" s="43">
        <v>0</v>
      </c>
      <c r="CR267" s="43">
        <v>0</v>
      </c>
      <c r="CS267" s="43">
        <v>0</v>
      </c>
      <c r="CT267" s="44">
        <f t="shared" si="8"/>
        <v>90200000</v>
      </c>
      <c r="CU267" s="43">
        <v>0</v>
      </c>
      <c r="CV267" s="43">
        <v>0</v>
      </c>
      <c r="CW267" s="43">
        <v>0</v>
      </c>
      <c r="CX267" s="43">
        <v>0</v>
      </c>
      <c r="CY267" s="43">
        <v>90200000</v>
      </c>
      <c r="CZ267" s="43">
        <v>0</v>
      </c>
      <c r="DA267" s="43">
        <v>0</v>
      </c>
      <c r="DB267" s="43">
        <v>0</v>
      </c>
      <c r="DC267" s="43">
        <v>0</v>
      </c>
      <c r="DD267" s="43">
        <v>0</v>
      </c>
      <c r="DE267" s="43">
        <v>0</v>
      </c>
      <c r="DF267" s="43">
        <v>0</v>
      </c>
      <c r="DG267" s="43">
        <v>0</v>
      </c>
      <c r="DH267" s="43">
        <v>0</v>
      </c>
      <c r="DI267" s="43">
        <v>0</v>
      </c>
      <c r="DJ267" s="44">
        <f t="shared" si="9"/>
        <v>90200000</v>
      </c>
      <c r="DK267" s="45">
        <f t="shared" si="10"/>
        <v>260800000</v>
      </c>
    </row>
    <row r="268" spans="1:115" s="2" customFormat="1" ht="120" x14ac:dyDescent="0.25">
      <c r="A268" s="1"/>
      <c r="B268" s="40" t="s">
        <v>574</v>
      </c>
      <c r="C268" s="41" t="s">
        <v>1445</v>
      </c>
      <c r="D268" s="30" t="s">
        <v>1419</v>
      </c>
      <c r="E268" s="30" t="s">
        <v>575</v>
      </c>
      <c r="F268" s="30" t="s">
        <v>1418</v>
      </c>
      <c r="G268" s="30" t="s">
        <v>2335</v>
      </c>
      <c r="H268" s="41" t="s">
        <v>576</v>
      </c>
      <c r="I268" s="41">
        <v>198.6</v>
      </c>
      <c r="J268" s="41" t="s">
        <v>1347</v>
      </c>
      <c r="K268" s="41">
        <v>2019</v>
      </c>
      <c r="L268" s="41">
        <v>198.6</v>
      </c>
      <c r="M268" s="42">
        <v>198.6</v>
      </c>
      <c r="N268" s="42">
        <v>198.6</v>
      </c>
      <c r="O268" s="42">
        <v>198.6</v>
      </c>
      <c r="P268" s="42">
        <v>198.6</v>
      </c>
      <c r="Q268" s="42" t="s">
        <v>130</v>
      </c>
      <c r="R268" s="34" t="s">
        <v>113</v>
      </c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 t="s">
        <v>575</v>
      </c>
      <c r="AI268" s="52" t="s">
        <v>1465</v>
      </c>
      <c r="AJ268" s="40">
        <v>4101</v>
      </c>
      <c r="AK268" s="17" t="s">
        <v>1757</v>
      </c>
      <c r="AL268" s="17" t="s">
        <v>577</v>
      </c>
      <c r="AM268" s="42" t="s">
        <v>2885</v>
      </c>
      <c r="AN268" s="42" t="s">
        <v>2791</v>
      </c>
      <c r="AO268" s="42" t="s">
        <v>2792</v>
      </c>
      <c r="AP268" s="41">
        <v>1</v>
      </c>
      <c r="AQ268" s="41">
        <v>1</v>
      </c>
      <c r="AR268" s="42" t="s">
        <v>132</v>
      </c>
      <c r="AS268" s="42" t="s">
        <v>574</v>
      </c>
      <c r="AT268" s="42">
        <v>1</v>
      </c>
      <c r="AU268" s="42">
        <v>1</v>
      </c>
      <c r="AV268" s="42">
        <v>1</v>
      </c>
      <c r="AW268" s="42">
        <v>1</v>
      </c>
      <c r="AX268" s="43">
        <v>0</v>
      </c>
      <c r="AY268" s="43">
        <v>0</v>
      </c>
      <c r="AZ268" s="43">
        <v>0</v>
      </c>
      <c r="BA268" s="43">
        <v>0</v>
      </c>
      <c r="BB268" s="43">
        <v>0</v>
      </c>
      <c r="BC268" s="43">
        <v>8800000</v>
      </c>
      <c r="BD268" s="43">
        <v>0</v>
      </c>
      <c r="BE268" s="43">
        <v>0</v>
      </c>
      <c r="BF268" s="43">
        <v>0</v>
      </c>
      <c r="BG268" s="43">
        <v>0</v>
      </c>
      <c r="BH268" s="43">
        <v>0</v>
      </c>
      <c r="BI268" s="43">
        <v>0</v>
      </c>
      <c r="BJ268" s="43">
        <v>0</v>
      </c>
      <c r="BK268" s="43">
        <v>0</v>
      </c>
      <c r="BL268" s="43">
        <v>0</v>
      </c>
      <c r="BM268" s="43">
        <v>0</v>
      </c>
      <c r="BN268" s="44">
        <f t="shared" ref="BN268:BN295" si="11">SUM(AX268:BM268)</f>
        <v>8800000</v>
      </c>
      <c r="BO268" s="43">
        <v>0</v>
      </c>
      <c r="BP268" s="43">
        <v>0</v>
      </c>
      <c r="BQ268" s="43">
        <v>0</v>
      </c>
      <c r="BR268" s="43">
        <v>0</v>
      </c>
      <c r="BS268" s="43">
        <v>0</v>
      </c>
      <c r="BT268" s="43">
        <v>0</v>
      </c>
      <c r="BU268" s="43">
        <v>0</v>
      </c>
      <c r="BV268" s="43">
        <v>0</v>
      </c>
      <c r="BW268" s="43">
        <v>0</v>
      </c>
      <c r="BX268" s="43">
        <v>0</v>
      </c>
      <c r="BY268" s="43">
        <v>0</v>
      </c>
      <c r="BZ268" s="43">
        <v>0</v>
      </c>
      <c r="CA268" s="43">
        <v>0</v>
      </c>
      <c r="CB268" s="43">
        <v>0</v>
      </c>
      <c r="CC268" s="43">
        <v>0</v>
      </c>
      <c r="CD268" s="44">
        <f t="shared" ref="CD268:CD295" si="12">SUM(BO268:CC268)</f>
        <v>0</v>
      </c>
      <c r="CE268" s="43">
        <v>0</v>
      </c>
      <c r="CF268" s="43">
        <v>0</v>
      </c>
      <c r="CG268" s="43">
        <v>0</v>
      </c>
      <c r="CH268" s="43">
        <v>0</v>
      </c>
      <c r="CI268" s="43">
        <v>0</v>
      </c>
      <c r="CJ268" s="43">
        <v>0</v>
      </c>
      <c r="CK268" s="43">
        <v>0</v>
      </c>
      <c r="CL268" s="43">
        <v>0</v>
      </c>
      <c r="CM268" s="43">
        <v>0</v>
      </c>
      <c r="CN268" s="43">
        <v>0</v>
      </c>
      <c r="CO268" s="43">
        <v>0</v>
      </c>
      <c r="CP268" s="43">
        <v>0</v>
      </c>
      <c r="CQ268" s="43">
        <v>0</v>
      </c>
      <c r="CR268" s="43">
        <v>0</v>
      </c>
      <c r="CS268" s="43">
        <v>0</v>
      </c>
      <c r="CT268" s="44">
        <f t="shared" ref="CT268:CT295" si="13">SUM(CE268:CS268)</f>
        <v>0</v>
      </c>
      <c r="CU268" s="43">
        <v>0</v>
      </c>
      <c r="CV268" s="43">
        <v>0</v>
      </c>
      <c r="CW268" s="43">
        <v>0</v>
      </c>
      <c r="CX268" s="43">
        <v>0</v>
      </c>
      <c r="CY268" s="43">
        <v>0</v>
      </c>
      <c r="CZ268" s="43">
        <v>0</v>
      </c>
      <c r="DA268" s="43">
        <v>0</v>
      </c>
      <c r="DB268" s="43">
        <v>0</v>
      </c>
      <c r="DC268" s="43">
        <v>0</v>
      </c>
      <c r="DD268" s="43">
        <v>0</v>
      </c>
      <c r="DE268" s="43">
        <v>0</v>
      </c>
      <c r="DF268" s="43">
        <v>0</v>
      </c>
      <c r="DG268" s="43">
        <v>0</v>
      </c>
      <c r="DH268" s="43">
        <v>0</v>
      </c>
      <c r="DI268" s="43">
        <v>0</v>
      </c>
      <c r="DJ268" s="44">
        <f t="shared" ref="DJ268:DJ295" si="14">SUM(CU268:DI268)</f>
        <v>0</v>
      </c>
      <c r="DK268" s="45">
        <f t="shared" si="10"/>
        <v>8800000</v>
      </c>
    </row>
    <row r="269" spans="1:115" s="2" customFormat="1" ht="120" x14ac:dyDescent="0.25">
      <c r="A269" s="1"/>
      <c r="B269" s="40" t="s">
        <v>574</v>
      </c>
      <c r="C269" s="41" t="s">
        <v>1445</v>
      </c>
      <c r="D269" s="30" t="s">
        <v>1419</v>
      </c>
      <c r="E269" s="30" t="s">
        <v>575</v>
      </c>
      <c r="F269" s="30" t="s">
        <v>1418</v>
      </c>
      <c r="G269" s="30" t="s">
        <v>2335</v>
      </c>
      <c r="H269" s="41" t="s">
        <v>576</v>
      </c>
      <c r="I269" s="41">
        <v>198.6</v>
      </c>
      <c r="J269" s="41" t="s">
        <v>1347</v>
      </c>
      <c r="K269" s="41">
        <v>2019</v>
      </c>
      <c r="L269" s="41">
        <v>198.6</v>
      </c>
      <c r="M269" s="42">
        <v>198.6</v>
      </c>
      <c r="N269" s="42">
        <v>198.6</v>
      </c>
      <c r="O269" s="42">
        <v>198.6</v>
      </c>
      <c r="P269" s="42">
        <v>198.6</v>
      </c>
      <c r="Q269" s="42" t="s">
        <v>130</v>
      </c>
      <c r="R269" s="34" t="s">
        <v>113</v>
      </c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 t="s">
        <v>575</v>
      </c>
      <c r="AI269" s="52" t="s">
        <v>1465</v>
      </c>
      <c r="AJ269" s="40">
        <v>4101</v>
      </c>
      <c r="AK269" s="17" t="s">
        <v>1758</v>
      </c>
      <c r="AL269" s="17" t="s">
        <v>578</v>
      </c>
      <c r="AM269" s="42" t="s">
        <v>2885</v>
      </c>
      <c r="AN269" s="42" t="s">
        <v>2791</v>
      </c>
      <c r="AO269" s="42" t="s">
        <v>2792</v>
      </c>
      <c r="AP269" s="41">
        <v>1</v>
      </c>
      <c r="AQ269" s="41">
        <v>1</v>
      </c>
      <c r="AR269" s="42" t="s">
        <v>132</v>
      </c>
      <c r="AS269" s="42" t="s">
        <v>574</v>
      </c>
      <c r="AT269" s="42">
        <v>1</v>
      </c>
      <c r="AU269" s="42">
        <v>1</v>
      </c>
      <c r="AV269" s="42">
        <v>1</v>
      </c>
      <c r="AW269" s="42">
        <v>1</v>
      </c>
      <c r="AX269" s="43">
        <v>0</v>
      </c>
      <c r="AY269" s="43">
        <v>0</v>
      </c>
      <c r="AZ269" s="43">
        <v>0</v>
      </c>
      <c r="BA269" s="43">
        <v>0</v>
      </c>
      <c r="BB269" s="43">
        <v>0</v>
      </c>
      <c r="BC269" s="43">
        <v>68800000</v>
      </c>
      <c r="BD269" s="43">
        <v>0</v>
      </c>
      <c r="BE269" s="43">
        <v>0</v>
      </c>
      <c r="BF269" s="43">
        <v>0</v>
      </c>
      <c r="BG269" s="43">
        <v>0</v>
      </c>
      <c r="BH269" s="43">
        <v>0</v>
      </c>
      <c r="BI269" s="43">
        <v>0</v>
      </c>
      <c r="BJ269" s="43">
        <v>0</v>
      </c>
      <c r="BK269" s="43">
        <v>0</v>
      </c>
      <c r="BL269" s="43">
        <v>0</v>
      </c>
      <c r="BM269" s="43">
        <v>0</v>
      </c>
      <c r="BN269" s="44">
        <f t="shared" si="11"/>
        <v>68800000</v>
      </c>
      <c r="BO269" s="43">
        <v>0</v>
      </c>
      <c r="BP269" s="43">
        <v>0</v>
      </c>
      <c r="BQ269" s="43">
        <v>0</v>
      </c>
      <c r="BR269" s="43">
        <v>0</v>
      </c>
      <c r="BS269" s="43">
        <v>0</v>
      </c>
      <c r="BT269" s="43">
        <v>0</v>
      </c>
      <c r="BU269" s="43">
        <v>0</v>
      </c>
      <c r="BV269" s="43">
        <v>0</v>
      </c>
      <c r="BW269" s="43">
        <v>0</v>
      </c>
      <c r="BX269" s="43">
        <v>0</v>
      </c>
      <c r="BY269" s="43">
        <v>0</v>
      </c>
      <c r="BZ269" s="43">
        <v>0</v>
      </c>
      <c r="CA269" s="43">
        <v>0</v>
      </c>
      <c r="CB269" s="43">
        <v>0</v>
      </c>
      <c r="CC269" s="43">
        <v>0</v>
      </c>
      <c r="CD269" s="44">
        <f t="shared" si="12"/>
        <v>0</v>
      </c>
      <c r="CE269" s="43">
        <v>0</v>
      </c>
      <c r="CF269" s="43">
        <v>0</v>
      </c>
      <c r="CG269" s="43">
        <v>0</v>
      </c>
      <c r="CH269" s="43">
        <v>0</v>
      </c>
      <c r="CI269" s="43">
        <v>0</v>
      </c>
      <c r="CJ269" s="43">
        <v>0</v>
      </c>
      <c r="CK269" s="43">
        <v>0</v>
      </c>
      <c r="CL269" s="43">
        <v>0</v>
      </c>
      <c r="CM269" s="43">
        <v>0</v>
      </c>
      <c r="CN269" s="43">
        <v>0</v>
      </c>
      <c r="CO269" s="43">
        <v>0</v>
      </c>
      <c r="CP269" s="43">
        <v>0</v>
      </c>
      <c r="CQ269" s="43">
        <v>0</v>
      </c>
      <c r="CR269" s="43">
        <v>0</v>
      </c>
      <c r="CS269" s="43">
        <v>0</v>
      </c>
      <c r="CT269" s="44">
        <f t="shared" si="13"/>
        <v>0</v>
      </c>
      <c r="CU269" s="43">
        <v>0</v>
      </c>
      <c r="CV269" s="43">
        <v>0</v>
      </c>
      <c r="CW269" s="43">
        <v>0</v>
      </c>
      <c r="CX269" s="43">
        <v>0</v>
      </c>
      <c r="CY269" s="43">
        <v>0</v>
      </c>
      <c r="CZ269" s="43">
        <v>0</v>
      </c>
      <c r="DA269" s="43">
        <v>0</v>
      </c>
      <c r="DB269" s="43">
        <v>0</v>
      </c>
      <c r="DC269" s="43">
        <v>0</v>
      </c>
      <c r="DD269" s="43">
        <v>0</v>
      </c>
      <c r="DE269" s="43">
        <v>0</v>
      </c>
      <c r="DF269" s="43">
        <v>0</v>
      </c>
      <c r="DG269" s="43">
        <v>0</v>
      </c>
      <c r="DH269" s="43">
        <v>0</v>
      </c>
      <c r="DI269" s="43">
        <v>0</v>
      </c>
      <c r="DJ269" s="44">
        <f t="shared" si="14"/>
        <v>0</v>
      </c>
      <c r="DK269" s="45">
        <f t="shared" si="10"/>
        <v>68800000</v>
      </c>
    </row>
    <row r="270" spans="1:115" s="2" customFormat="1" ht="120" x14ac:dyDescent="0.25">
      <c r="A270" s="1"/>
      <c r="B270" s="40" t="s">
        <v>574</v>
      </c>
      <c r="C270" s="41" t="s">
        <v>1445</v>
      </c>
      <c r="D270" s="30" t="s">
        <v>1419</v>
      </c>
      <c r="E270" s="30" t="s">
        <v>575</v>
      </c>
      <c r="F270" s="30" t="s">
        <v>1418</v>
      </c>
      <c r="G270" s="30" t="s">
        <v>2335</v>
      </c>
      <c r="H270" s="41" t="s">
        <v>576</v>
      </c>
      <c r="I270" s="41">
        <v>198.6</v>
      </c>
      <c r="J270" s="41" t="s">
        <v>1347</v>
      </c>
      <c r="K270" s="41">
        <v>2019</v>
      </c>
      <c r="L270" s="41">
        <v>198.6</v>
      </c>
      <c r="M270" s="42">
        <v>198.6</v>
      </c>
      <c r="N270" s="42">
        <v>198.6</v>
      </c>
      <c r="O270" s="42">
        <v>198.6</v>
      </c>
      <c r="P270" s="42">
        <v>198.6</v>
      </c>
      <c r="Q270" s="42" t="s">
        <v>130</v>
      </c>
      <c r="R270" s="34" t="s">
        <v>113</v>
      </c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 t="s">
        <v>575</v>
      </c>
      <c r="AI270" s="52" t="s">
        <v>1465</v>
      </c>
      <c r="AJ270" s="40">
        <v>4101</v>
      </c>
      <c r="AK270" s="17" t="s">
        <v>1759</v>
      </c>
      <c r="AL270" s="17" t="s">
        <v>579</v>
      </c>
      <c r="AM270" s="42" t="s">
        <v>2886</v>
      </c>
      <c r="AN270" s="42" t="s">
        <v>2887</v>
      </c>
      <c r="AO270" s="42" t="s">
        <v>2888</v>
      </c>
      <c r="AP270" s="41">
        <v>1</v>
      </c>
      <c r="AQ270" s="41">
        <v>1</v>
      </c>
      <c r="AR270" s="42" t="s">
        <v>130</v>
      </c>
      <c r="AS270" s="42" t="s">
        <v>574</v>
      </c>
      <c r="AT270" s="42">
        <v>1</v>
      </c>
      <c r="AU270" s="42">
        <v>1</v>
      </c>
      <c r="AV270" s="42">
        <v>1</v>
      </c>
      <c r="AW270" s="42">
        <v>1</v>
      </c>
      <c r="AX270" s="43">
        <v>0</v>
      </c>
      <c r="AY270" s="43">
        <v>0</v>
      </c>
      <c r="AZ270" s="43">
        <v>0</v>
      </c>
      <c r="BA270" s="43">
        <v>0</v>
      </c>
      <c r="BB270" s="43">
        <v>0</v>
      </c>
      <c r="BC270" s="43">
        <v>220033333</v>
      </c>
      <c r="BD270" s="43">
        <v>0</v>
      </c>
      <c r="BE270" s="43">
        <v>0</v>
      </c>
      <c r="BF270" s="43">
        <v>0</v>
      </c>
      <c r="BG270" s="43">
        <v>0</v>
      </c>
      <c r="BH270" s="43">
        <v>0</v>
      </c>
      <c r="BI270" s="43">
        <v>0</v>
      </c>
      <c r="BJ270" s="43">
        <v>0</v>
      </c>
      <c r="BK270" s="43">
        <v>0</v>
      </c>
      <c r="BL270" s="43">
        <v>0</v>
      </c>
      <c r="BM270" s="43">
        <v>0</v>
      </c>
      <c r="BN270" s="44">
        <f t="shared" si="11"/>
        <v>220033333</v>
      </c>
      <c r="BO270" s="43">
        <v>0</v>
      </c>
      <c r="BP270" s="43">
        <v>0</v>
      </c>
      <c r="BQ270" s="43">
        <v>0</v>
      </c>
      <c r="BR270" s="43">
        <v>0</v>
      </c>
      <c r="BS270" s="43">
        <v>0</v>
      </c>
      <c r="BT270" s="43">
        <v>0</v>
      </c>
      <c r="BU270" s="43">
        <v>0</v>
      </c>
      <c r="BV270" s="43">
        <v>0</v>
      </c>
      <c r="BW270" s="43">
        <v>0</v>
      </c>
      <c r="BX270" s="43">
        <v>0</v>
      </c>
      <c r="BY270" s="43">
        <v>0</v>
      </c>
      <c r="BZ270" s="43">
        <v>0</v>
      </c>
      <c r="CA270" s="43">
        <v>0</v>
      </c>
      <c r="CB270" s="43">
        <v>0</v>
      </c>
      <c r="CC270" s="43">
        <v>0</v>
      </c>
      <c r="CD270" s="44">
        <f t="shared" si="12"/>
        <v>0</v>
      </c>
      <c r="CE270" s="43">
        <v>0</v>
      </c>
      <c r="CF270" s="43">
        <v>0</v>
      </c>
      <c r="CG270" s="43">
        <v>0</v>
      </c>
      <c r="CH270" s="43">
        <v>0</v>
      </c>
      <c r="CI270" s="43">
        <v>0</v>
      </c>
      <c r="CJ270" s="43">
        <v>0</v>
      </c>
      <c r="CK270" s="43">
        <v>0</v>
      </c>
      <c r="CL270" s="43">
        <v>0</v>
      </c>
      <c r="CM270" s="43">
        <v>0</v>
      </c>
      <c r="CN270" s="43">
        <v>0</v>
      </c>
      <c r="CO270" s="43">
        <v>0</v>
      </c>
      <c r="CP270" s="43">
        <v>0</v>
      </c>
      <c r="CQ270" s="43">
        <v>0</v>
      </c>
      <c r="CR270" s="43">
        <v>0</v>
      </c>
      <c r="CS270" s="43">
        <v>0</v>
      </c>
      <c r="CT270" s="44">
        <f t="shared" si="13"/>
        <v>0</v>
      </c>
      <c r="CU270" s="43">
        <v>0</v>
      </c>
      <c r="CV270" s="43">
        <v>0</v>
      </c>
      <c r="CW270" s="43">
        <v>0</v>
      </c>
      <c r="CX270" s="43">
        <v>0</v>
      </c>
      <c r="CY270" s="43">
        <v>0</v>
      </c>
      <c r="CZ270" s="43">
        <v>0</v>
      </c>
      <c r="DA270" s="43">
        <v>0</v>
      </c>
      <c r="DB270" s="43">
        <v>0</v>
      </c>
      <c r="DC270" s="43">
        <v>0</v>
      </c>
      <c r="DD270" s="43">
        <v>0</v>
      </c>
      <c r="DE270" s="43">
        <v>0</v>
      </c>
      <c r="DF270" s="43">
        <v>0</v>
      </c>
      <c r="DG270" s="43">
        <v>0</v>
      </c>
      <c r="DH270" s="43">
        <v>0</v>
      </c>
      <c r="DI270" s="43">
        <v>0</v>
      </c>
      <c r="DJ270" s="44">
        <f t="shared" si="14"/>
        <v>0</v>
      </c>
      <c r="DK270" s="45">
        <f t="shared" si="10"/>
        <v>220033333</v>
      </c>
    </row>
    <row r="271" spans="1:115" s="2" customFormat="1" ht="120" x14ac:dyDescent="0.25">
      <c r="A271" s="1"/>
      <c r="B271" s="40" t="s">
        <v>574</v>
      </c>
      <c r="C271" s="41" t="s">
        <v>1445</v>
      </c>
      <c r="D271" s="30" t="s">
        <v>1419</v>
      </c>
      <c r="E271" s="30" t="s">
        <v>575</v>
      </c>
      <c r="F271" s="30" t="s">
        <v>1418</v>
      </c>
      <c r="G271" s="30" t="s">
        <v>2335</v>
      </c>
      <c r="H271" s="41" t="s">
        <v>576</v>
      </c>
      <c r="I271" s="41">
        <v>198.6</v>
      </c>
      <c r="J271" s="41" t="s">
        <v>1347</v>
      </c>
      <c r="K271" s="41">
        <v>2019</v>
      </c>
      <c r="L271" s="41">
        <v>198.6</v>
      </c>
      <c r="M271" s="42">
        <v>198.6</v>
      </c>
      <c r="N271" s="42">
        <v>198.6</v>
      </c>
      <c r="O271" s="42">
        <v>198.6</v>
      </c>
      <c r="P271" s="42">
        <v>198.6</v>
      </c>
      <c r="Q271" s="42" t="s">
        <v>130</v>
      </c>
      <c r="R271" s="41" t="s">
        <v>107</v>
      </c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 t="s">
        <v>575</v>
      </c>
      <c r="AI271" s="52" t="s">
        <v>1465</v>
      </c>
      <c r="AJ271" s="40">
        <v>4101</v>
      </c>
      <c r="AK271" s="17" t="s">
        <v>1760</v>
      </c>
      <c r="AL271" s="17" t="s">
        <v>580</v>
      </c>
      <c r="AM271" s="42" t="s">
        <v>2889</v>
      </c>
      <c r="AN271" s="42" t="s">
        <v>2890</v>
      </c>
      <c r="AO271" s="42" t="s">
        <v>2891</v>
      </c>
      <c r="AP271" s="41">
        <v>4</v>
      </c>
      <c r="AQ271" s="41">
        <v>4</v>
      </c>
      <c r="AR271" s="42" t="s">
        <v>130</v>
      </c>
      <c r="AS271" s="42" t="s">
        <v>574</v>
      </c>
      <c r="AT271" s="42">
        <v>4</v>
      </c>
      <c r="AU271" s="42">
        <v>4</v>
      </c>
      <c r="AV271" s="42">
        <v>4</v>
      </c>
      <c r="AW271" s="42">
        <v>4</v>
      </c>
      <c r="AX271" s="43">
        <v>0</v>
      </c>
      <c r="AY271" s="43">
        <v>0</v>
      </c>
      <c r="AZ271" s="43">
        <v>0</v>
      </c>
      <c r="BA271" s="43">
        <v>0</v>
      </c>
      <c r="BB271" s="43">
        <v>0</v>
      </c>
      <c r="BC271" s="43">
        <v>1254250000</v>
      </c>
      <c r="BD271" s="43">
        <v>0</v>
      </c>
      <c r="BE271" s="43">
        <v>0</v>
      </c>
      <c r="BF271" s="43">
        <v>0</v>
      </c>
      <c r="BG271" s="43">
        <v>0</v>
      </c>
      <c r="BH271" s="43">
        <v>0</v>
      </c>
      <c r="BI271" s="43">
        <v>0</v>
      </c>
      <c r="BJ271" s="43">
        <v>0</v>
      </c>
      <c r="BK271" s="43">
        <v>0</v>
      </c>
      <c r="BL271" s="43">
        <v>0</v>
      </c>
      <c r="BM271" s="43">
        <v>0</v>
      </c>
      <c r="BN271" s="44">
        <f t="shared" si="11"/>
        <v>1254250000</v>
      </c>
      <c r="BO271" s="43">
        <v>0</v>
      </c>
      <c r="BP271" s="43">
        <v>0</v>
      </c>
      <c r="BQ271" s="43">
        <v>0</v>
      </c>
      <c r="BR271" s="43">
        <v>0</v>
      </c>
      <c r="BS271" s="43">
        <v>0</v>
      </c>
      <c r="BT271" s="43">
        <v>0</v>
      </c>
      <c r="BU271" s="43">
        <v>0</v>
      </c>
      <c r="BV271" s="43">
        <v>0</v>
      </c>
      <c r="BW271" s="43">
        <v>0</v>
      </c>
      <c r="BX271" s="43">
        <v>0</v>
      </c>
      <c r="BY271" s="43">
        <v>0</v>
      </c>
      <c r="BZ271" s="43">
        <v>0</v>
      </c>
      <c r="CA271" s="43">
        <v>0</v>
      </c>
      <c r="CB271" s="43">
        <v>0</v>
      </c>
      <c r="CC271" s="43">
        <v>0</v>
      </c>
      <c r="CD271" s="44">
        <f t="shared" si="12"/>
        <v>0</v>
      </c>
      <c r="CE271" s="43">
        <v>0</v>
      </c>
      <c r="CF271" s="43">
        <v>0</v>
      </c>
      <c r="CG271" s="43">
        <v>0</v>
      </c>
      <c r="CH271" s="43">
        <v>0</v>
      </c>
      <c r="CI271" s="43">
        <v>0</v>
      </c>
      <c r="CJ271" s="43">
        <v>0</v>
      </c>
      <c r="CK271" s="43">
        <v>0</v>
      </c>
      <c r="CL271" s="43">
        <v>0</v>
      </c>
      <c r="CM271" s="43">
        <v>0</v>
      </c>
      <c r="CN271" s="43">
        <v>0</v>
      </c>
      <c r="CO271" s="43">
        <v>0</v>
      </c>
      <c r="CP271" s="43">
        <v>0</v>
      </c>
      <c r="CQ271" s="43">
        <v>0</v>
      </c>
      <c r="CR271" s="43">
        <v>0</v>
      </c>
      <c r="CS271" s="43">
        <v>0</v>
      </c>
      <c r="CT271" s="44">
        <f t="shared" si="13"/>
        <v>0</v>
      </c>
      <c r="CU271" s="43">
        <v>0</v>
      </c>
      <c r="CV271" s="43">
        <v>0</v>
      </c>
      <c r="CW271" s="43">
        <v>0</v>
      </c>
      <c r="CX271" s="43">
        <v>0</v>
      </c>
      <c r="CY271" s="43">
        <v>0</v>
      </c>
      <c r="CZ271" s="43">
        <v>0</v>
      </c>
      <c r="DA271" s="43">
        <v>0</v>
      </c>
      <c r="DB271" s="43">
        <v>0</v>
      </c>
      <c r="DC271" s="43">
        <v>0</v>
      </c>
      <c r="DD271" s="43">
        <v>0</v>
      </c>
      <c r="DE271" s="43">
        <v>0</v>
      </c>
      <c r="DF271" s="43">
        <v>0</v>
      </c>
      <c r="DG271" s="43">
        <v>0</v>
      </c>
      <c r="DH271" s="43">
        <v>0</v>
      </c>
      <c r="DI271" s="43">
        <v>0</v>
      </c>
      <c r="DJ271" s="44">
        <f t="shared" si="14"/>
        <v>0</v>
      </c>
      <c r="DK271" s="45">
        <f t="shared" si="10"/>
        <v>1254250000</v>
      </c>
    </row>
    <row r="272" spans="1:115" s="2" customFormat="1" ht="120" x14ac:dyDescent="0.25">
      <c r="A272" s="1"/>
      <c r="B272" s="40" t="s">
        <v>574</v>
      </c>
      <c r="C272" s="41" t="s">
        <v>1445</v>
      </c>
      <c r="D272" s="30" t="s">
        <v>1419</v>
      </c>
      <c r="E272" s="30" t="s">
        <v>575</v>
      </c>
      <c r="F272" s="30" t="s">
        <v>1418</v>
      </c>
      <c r="G272" s="30" t="s">
        <v>2335</v>
      </c>
      <c r="H272" s="41" t="s">
        <v>576</v>
      </c>
      <c r="I272" s="41">
        <v>198.6</v>
      </c>
      <c r="J272" s="41" t="s">
        <v>1347</v>
      </c>
      <c r="K272" s="41">
        <v>2019</v>
      </c>
      <c r="L272" s="41">
        <v>198.6</v>
      </c>
      <c r="M272" s="42">
        <v>198.6</v>
      </c>
      <c r="N272" s="42">
        <v>198.6</v>
      </c>
      <c r="O272" s="42">
        <v>198.6</v>
      </c>
      <c r="P272" s="42">
        <v>198.6</v>
      </c>
      <c r="Q272" s="42" t="s">
        <v>130</v>
      </c>
      <c r="R272" s="41" t="s">
        <v>113</v>
      </c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 t="s">
        <v>575</v>
      </c>
      <c r="AI272" s="52" t="s">
        <v>1465</v>
      </c>
      <c r="AJ272" s="40">
        <v>4101</v>
      </c>
      <c r="AK272" s="17" t="s">
        <v>1761</v>
      </c>
      <c r="AL272" s="17" t="s">
        <v>581</v>
      </c>
      <c r="AM272" s="42" t="s">
        <v>2583</v>
      </c>
      <c r="AN272" s="42" t="s">
        <v>2892</v>
      </c>
      <c r="AO272" s="42" t="s">
        <v>2584</v>
      </c>
      <c r="AP272" s="41">
        <v>2</v>
      </c>
      <c r="AQ272" s="41">
        <v>3</v>
      </c>
      <c r="AR272" s="42" t="s">
        <v>130</v>
      </c>
      <c r="AS272" s="42" t="s">
        <v>574</v>
      </c>
      <c r="AT272" s="42">
        <v>3</v>
      </c>
      <c r="AU272" s="42">
        <v>3</v>
      </c>
      <c r="AV272" s="42">
        <v>3</v>
      </c>
      <c r="AW272" s="42">
        <v>3</v>
      </c>
      <c r="AX272" s="43">
        <v>0</v>
      </c>
      <c r="AY272" s="43">
        <v>0</v>
      </c>
      <c r="AZ272" s="43">
        <v>0</v>
      </c>
      <c r="BA272" s="43">
        <v>0</v>
      </c>
      <c r="BB272" s="43">
        <v>0</v>
      </c>
      <c r="BC272" s="43">
        <v>24200000</v>
      </c>
      <c r="BD272" s="43">
        <v>0</v>
      </c>
      <c r="BE272" s="43">
        <v>0</v>
      </c>
      <c r="BF272" s="43">
        <v>0</v>
      </c>
      <c r="BG272" s="43">
        <v>0</v>
      </c>
      <c r="BH272" s="43">
        <v>0</v>
      </c>
      <c r="BI272" s="43">
        <v>0</v>
      </c>
      <c r="BJ272" s="43">
        <v>0</v>
      </c>
      <c r="BK272" s="43">
        <v>0</v>
      </c>
      <c r="BL272" s="43">
        <v>0</v>
      </c>
      <c r="BM272" s="43">
        <v>0</v>
      </c>
      <c r="BN272" s="44">
        <f t="shared" si="11"/>
        <v>24200000</v>
      </c>
      <c r="BO272" s="43">
        <v>0</v>
      </c>
      <c r="BP272" s="43">
        <v>0</v>
      </c>
      <c r="BQ272" s="43">
        <v>0</v>
      </c>
      <c r="BR272" s="43">
        <v>0</v>
      </c>
      <c r="BS272" s="43">
        <v>0</v>
      </c>
      <c r="BT272" s="43">
        <v>0</v>
      </c>
      <c r="BU272" s="43">
        <v>0</v>
      </c>
      <c r="BV272" s="43">
        <v>0</v>
      </c>
      <c r="BW272" s="43">
        <v>0</v>
      </c>
      <c r="BX272" s="43">
        <v>0</v>
      </c>
      <c r="BY272" s="43">
        <v>0</v>
      </c>
      <c r="BZ272" s="43">
        <v>0</v>
      </c>
      <c r="CA272" s="43">
        <v>0</v>
      </c>
      <c r="CB272" s="43">
        <v>0</v>
      </c>
      <c r="CC272" s="43">
        <v>0</v>
      </c>
      <c r="CD272" s="44">
        <f t="shared" si="12"/>
        <v>0</v>
      </c>
      <c r="CE272" s="43">
        <v>0</v>
      </c>
      <c r="CF272" s="43">
        <v>0</v>
      </c>
      <c r="CG272" s="43">
        <v>0</v>
      </c>
      <c r="CH272" s="43">
        <v>0</v>
      </c>
      <c r="CI272" s="43">
        <v>0</v>
      </c>
      <c r="CJ272" s="43">
        <v>0</v>
      </c>
      <c r="CK272" s="43">
        <v>0</v>
      </c>
      <c r="CL272" s="43">
        <v>0</v>
      </c>
      <c r="CM272" s="43">
        <v>0</v>
      </c>
      <c r="CN272" s="43">
        <v>0</v>
      </c>
      <c r="CO272" s="43">
        <v>0</v>
      </c>
      <c r="CP272" s="43">
        <v>0</v>
      </c>
      <c r="CQ272" s="43">
        <v>0</v>
      </c>
      <c r="CR272" s="43">
        <v>0</v>
      </c>
      <c r="CS272" s="43">
        <v>0</v>
      </c>
      <c r="CT272" s="44">
        <f t="shared" si="13"/>
        <v>0</v>
      </c>
      <c r="CU272" s="43">
        <v>0</v>
      </c>
      <c r="CV272" s="43">
        <v>0</v>
      </c>
      <c r="CW272" s="43">
        <v>0</v>
      </c>
      <c r="CX272" s="43">
        <v>0</v>
      </c>
      <c r="CY272" s="43">
        <v>0</v>
      </c>
      <c r="CZ272" s="43">
        <v>0</v>
      </c>
      <c r="DA272" s="43">
        <v>0</v>
      </c>
      <c r="DB272" s="43">
        <v>0</v>
      </c>
      <c r="DC272" s="43">
        <v>0</v>
      </c>
      <c r="DD272" s="43">
        <v>0</v>
      </c>
      <c r="DE272" s="43">
        <v>0</v>
      </c>
      <c r="DF272" s="43">
        <v>0</v>
      </c>
      <c r="DG272" s="43">
        <v>0</v>
      </c>
      <c r="DH272" s="43">
        <v>0</v>
      </c>
      <c r="DI272" s="43">
        <v>0</v>
      </c>
      <c r="DJ272" s="44">
        <f t="shared" si="14"/>
        <v>0</v>
      </c>
      <c r="DK272" s="45">
        <f t="shared" si="10"/>
        <v>24200000</v>
      </c>
    </row>
    <row r="273" spans="1:115" s="2" customFormat="1" ht="120" x14ac:dyDescent="0.25">
      <c r="A273" s="1"/>
      <c r="B273" s="40" t="s">
        <v>574</v>
      </c>
      <c r="C273" s="41" t="s">
        <v>1445</v>
      </c>
      <c r="D273" s="30" t="s">
        <v>1419</v>
      </c>
      <c r="E273" s="30" t="s">
        <v>575</v>
      </c>
      <c r="F273" s="30" t="s">
        <v>1418</v>
      </c>
      <c r="G273" s="30" t="s">
        <v>2335</v>
      </c>
      <c r="H273" s="41" t="s">
        <v>576</v>
      </c>
      <c r="I273" s="41">
        <v>198.6</v>
      </c>
      <c r="J273" s="41" t="s">
        <v>1347</v>
      </c>
      <c r="K273" s="41">
        <v>2019</v>
      </c>
      <c r="L273" s="41">
        <v>198.6</v>
      </c>
      <c r="M273" s="42">
        <v>198.6</v>
      </c>
      <c r="N273" s="42">
        <v>198.6</v>
      </c>
      <c r="O273" s="42">
        <v>198.6</v>
      </c>
      <c r="P273" s="42">
        <v>198.6</v>
      </c>
      <c r="Q273" s="42" t="s">
        <v>130</v>
      </c>
      <c r="R273" s="41" t="s">
        <v>113</v>
      </c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 t="s">
        <v>575</v>
      </c>
      <c r="AI273" s="52" t="s">
        <v>1465</v>
      </c>
      <c r="AJ273" s="40">
        <v>4101</v>
      </c>
      <c r="AK273" s="17" t="s">
        <v>1762</v>
      </c>
      <c r="AL273" s="17" t="s">
        <v>582</v>
      </c>
      <c r="AM273" s="42" t="s">
        <v>2893</v>
      </c>
      <c r="AN273" s="42" t="s">
        <v>2894</v>
      </c>
      <c r="AO273" s="42" t="s">
        <v>2893</v>
      </c>
      <c r="AP273" s="41" t="s">
        <v>1491</v>
      </c>
      <c r="AQ273" s="41">
        <v>1</v>
      </c>
      <c r="AR273" s="42" t="s">
        <v>131</v>
      </c>
      <c r="AS273" s="42" t="s">
        <v>574</v>
      </c>
      <c r="AT273" s="42">
        <v>1</v>
      </c>
      <c r="AU273" s="42">
        <v>0</v>
      </c>
      <c r="AV273" s="42">
        <v>0</v>
      </c>
      <c r="AW273" s="42">
        <v>0</v>
      </c>
      <c r="AX273" s="43">
        <v>0</v>
      </c>
      <c r="AY273" s="43">
        <v>0</v>
      </c>
      <c r="AZ273" s="43">
        <v>0</v>
      </c>
      <c r="BA273" s="43">
        <v>0</v>
      </c>
      <c r="BB273" s="43">
        <v>0</v>
      </c>
      <c r="BC273" s="43">
        <v>26400000</v>
      </c>
      <c r="BD273" s="43">
        <v>0</v>
      </c>
      <c r="BE273" s="43">
        <v>0</v>
      </c>
      <c r="BF273" s="43">
        <v>0</v>
      </c>
      <c r="BG273" s="43">
        <v>0</v>
      </c>
      <c r="BH273" s="43">
        <v>0</v>
      </c>
      <c r="BI273" s="43">
        <v>0</v>
      </c>
      <c r="BJ273" s="43">
        <v>0</v>
      </c>
      <c r="BK273" s="43">
        <v>0</v>
      </c>
      <c r="BL273" s="43">
        <v>0</v>
      </c>
      <c r="BM273" s="43">
        <v>0</v>
      </c>
      <c r="BN273" s="44">
        <f t="shared" si="11"/>
        <v>26400000</v>
      </c>
      <c r="BO273" s="43">
        <v>0</v>
      </c>
      <c r="BP273" s="43">
        <v>0</v>
      </c>
      <c r="BQ273" s="43">
        <v>0</v>
      </c>
      <c r="BR273" s="43">
        <v>0</v>
      </c>
      <c r="BS273" s="43">
        <v>0</v>
      </c>
      <c r="BT273" s="43">
        <v>0</v>
      </c>
      <c r="BU273" s="43">
        <v>0</v>
      </c>
      <c r="BV273" s="43">
        <v>0</v>
      </c>
      <c r="BW273" s="43">
        <v>0</v>
      </c>
      <c r="BX273" s="43">
        <v>0</v>
      </c>
      <c r="BY273" s="43">
        <v>0</v>
      </c>
      <c r="BZ273" s="43">
        <v>0</v>
      </c>
      <c r="CA273" s="43">
        <v>0</v>
      </c>
      <c r="CB273" s="43">
        <v>0</v>
      </c>
      <c r="CC273" s="43">
        <v>0</v>
      </c>
      <c r="CD273" s="44">
        <f t="shared" si="12"/>
        <v>0</v>
      </c>
      <c r="CE273" s="43">
        <v>0</v>
      </c>
      <c r="CF273" s="43">
        <v>0</v>
      </c>
      <c r="CG273" s="43">
        <v>0</v>
      </c>
      <c r="CH273" s="43">
        <v>0</v>
      </c>
      <c r="CI273" s="43">
        <v>0</v>
      </c>
      <c r="CJ273" s="43">
        <v>0</v>
      </c>
      <c r="CK273" s="43">
        <v>0</v>
      </c>
      <c r="CL273" s="43">
        <v>0</v>
      </c>
      <c r="CM273" s="43">
        <v>0</v>
      </c>
      <c r="CN273" s="43">
        <v>0</v>
      </c>
      <c r="CO273" s="43">
        <v>0</v>
      </c>
      <c r="CP273" s="43">
        <v>0</v>
      </c>
      <c r="CQ273" s="43">
        <v>0</v>
      </c>
      <c r="CR273" s="43">
        <v>0</v>
      </c>
      <c r="CS273" s="43">
        <v>0</v>
      </c>
      <c r="CT273" s="44">
        <f t="shared" si="13"/>
        <v>0</v>
      </c>
      <c r="CU273" s="43">
        <v>0</v>
      </c>
      <c r="CV273" s="43">
        <v>0</v>
      </c>
      <c r="CW273" s="43">
        <v>0</v>
      </c>
      <c r="CX273" s="43">
        <v>0</v>
      </c>
      <c r="CY273" s="43">
        <v>0</v>
      </c>
      <c r="CZ273" s="43">
        <v>0</v>
      </c>
      <c r="DA273" s="43">
        <v>0</v>
      </c>
      <c r="DB273" s="43">
        <v>0</v>
      </c>
      <c r="DC273" s="43">
        <v>0</v>
      </c>
      <c r="DD273" s="43">
        <v>0</v>
      </c>
      <c r="DE273" s="43">
        <v>0</v>
      </c>
      <c r="DF273" s="43">
        <v>0</v>
      </c>
      <c r="DG273" s="43">
        <v>0</v>
      </c>
      <c r="DH273" s="43">
        <v>0</v>
      </c>
      <c r="DI273" s="43">
        <v>0</v>
      </c>
      <c r="DJ273" s="44">
        <f t="shared" si="14"/>
        <v>0</v>
      </c>
      <c r="DK273" s="45">
        <f t="shared" si="10"/>
        <v>26400000</v>
      </c>
    </row>
    <row r="274" spans="1:115" s="2" customFormat="1" ht="120" x14ac:dyDescent="0.25">
      <c r="A274" s="1"/>
      <c r="B274" s="40" t="s">
        <v>574</v>
      </c>
      <c r="C274" s="41" t="s">
        <v>1445</v>
      </c>
      <c r="D274" s="30" t="s">
        <v>1419</v>
      </c>
      <c r="E274" s="30" t="s">
        <v>575</v>
      </c>
      <c r="F274" s="30" t="s">
        <v>1418</v>
      </c>
      <c r="G274" s="30" t="s">
        <v>2335</v>
      </c>
      <c r="H274" s="41" t="s">
        <v>576</v>
      </c>
      <c r="I274" s="41">
        <v>198.6</v>
      </c>
      <c r="J274" s="41" t="s">
        <v>1347</v>
      </c>
      <c r="K274" s="41">
        <v>2019</v>
      </c>
      <c r="L274" s="41">
        <v>198.6</v>
      </c>
      <c r="M274" s="42">
        <v>198.6</v>
      </c>
      <c r="N274" s="42">
        <v>198.6</v>
      </c>
      <c r="O274" s="42">
        <v>198.6</v>
      </c>
      <c r="P274" s="42">
        <v>198.6</v>
      </c>
      <c r="Q274" s="42" t="s">
        <v>130</v>
      </c>
      <c r="R274" s="41" t="s">
        <v>113</v>
      </c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 t="s">
        <v>575</v>
      </c>
      <c r="AI274" s="52" t="s">
        <v>1465</v>
      </c>
      <c r="AJ274" s="40">
        <v>4101</v>
      </c>
      <c r="AK274" s="17" t="s">
        <v>1763</v>
      </c>
      <c r="AL274" s="17" t="s">
        <v>583</v>
      </c>
      <c r="AM274" s="42" t="s">
        <v>2895</v>
      </c>
      <c r="AN274" s="42" t="s">
        <v>2896</v>
      </c>
      <c r="AO274" s="42" t="s">
        <v>2897</v>
      </c>
      <c r="AP274" s="41">
        <v>85</v>
      </c>
      <c r="AQ274" s="41">
        <v>340</v>
      </c>
      <c r="AR274" s="42" t="s">
        <v>132</v>
      </c>
      <c r="AS274" s="42" t="s">
        <v>574</v>
      </c>
      <c r="AT274" s="42">
        <v>85</v>
      </c>
      <c r="AU274" s="42">
        <v>85</v>
      </c>
      <c r="AV274" s="42">
        <v>85</v>
      </c>
      <c r="AW274" s="42">
        <v>85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12100000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4">
        <f t="shared" si="11"/>
        <v>12100000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4">
        <f t="shared" si="12"/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4">
        <f t="shared" si="13"/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4">
        <f t="shared" si="14"/>
        <v>0</v>
      </c>
      <c r="DK274" s="45">
        <f t="shared" si="10"/>
        <v>12100000</v>
      </c>
    </row>
    <row r="275" spans="1:115" s="2" customFormat="1" ht="120" x14ac:dyDescent="0.25">
      <c r="A275" s="1"/>
      <c r="B275" s="40" t="s">
        <v>574</v>
      </c>
      <c r="C275" s="41" t="s">
        <v>1445</v>
      </c>
      <c r="D275" s="30" t="s">
        <v>1419</v>
      </c>
      <c r="E275" s="30" t="s">
        <v>575</v>
      </c>
      <c r="F275" s="30" t="s">
        <v>1418</v>
      </c>
      <c r="G275" s="30" t="s">
        <v>2335</v>
      </c>
      <c r="H275" s="41" t="s">
        <v>576</v>
      </c>
      <c r="I275" s="41">
        <v>198.6</v>
      </c>
      <c r="J275" s="41" t="s">
        <v>1347</v>
      </c>
      <c r="K275" s="41">
        <v>2019</v>
      </c>
      <c r="L275" s="41">
        <v>198.6</v>
      </c>
      <c r="M275" s="42">
        <v>198.6</v>
      </c>
      <c r="N275" s="42">
        <v>198.6</v>
      </c>
      <c r="O275" s="42">
        <v>198.6</v>
      </c>
      <c r="P275" s="42">
        <v>198.6</v>
      </c>
      <c r="Q275" s="42" t="s">
        <v>130</v>
      </c>
      <c r="R275" s="41" t="s">
        <v>113</v>
      </c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 t="s">
        <v>575</v>
      </c>
      <c r="AI275" s="52" t="s">
        <v>1465</v>
      </c>
      <c r="AJ275" s="40">
        <v>4101</v>
      </c>
      <c r="AK275" s="17" t="s">
        <v>1764</v>
      </c>
      <c r="AL275" s="17" t="s">
        <v>584</v>
      </c>
      <c r="AM275" s="42" t="s">
        <v>2898</v>
      </c>
      <c r="AN275" s="42" t="s">
        <v>2899</v>
      </c>
      <c r="AO275" s="42" t="s">
        <v>2900</v>
      </c>
      <c r="AP275" s="41">
        <v>1</v>
      </c>
      <c r="AQ275" s="41">
        <v>2</v>
      </c>
      <c r="AR275" s="42" t="s">
        <v>130</v>
      </c>
      <c r="AS275" s="42" t="s">
        <v>574</v>
      </c>
      <c r="AT275" s="42">
        <v>2</v>
      </c>
      <c r="AU275" s="42">
        <v>2</v>
      </c>
      <c r="AV275" s="42">
        <v>2</v>
      </c>
      <c r="AW275" s="42">
        <v>2</v>
      </c>
      <c r="AX275" s="43">
        <v>0</v>
      </c>
      <c r="AY275" s="43">
        <v>0</v>
      </c>
      <c r="AZ275" s="43">
        <v>0</v>
      </c>
      <c r="BA275" s="43">
        <v>0</v>
      </c>
      <c r="BB275" s="43">
        <v>0</v>
      </c>
      <c r="BC275" s="43">
        <v>20900000</v>
      </c>
      <c r="BD275" s="43">
        <v>0</v>
      </c>
      <c r="BE275" s="43">
        <v>0</v>
      </c>
      <c r="BF275" s="43">
        <v>0</v>
      </c>
      <c r="BG275" s="43">
        <v>0</v>
      </c>
      <c r="BH275" s="43">
        <v>0</v>
      </c>
      <c r="BI275" s="43">
        <v>0</v>
      </c>
      <c r="BJ275" s="43">
        <v>0</v>
      </c>
      <c r="BK275" s="43">
        <v>0</v>
      </c>
      <c r="BL275" s="43">
        <v>0</v>
      </c>
      <c r="BM275" s="43">
        <v>0</v>
      </c>
      <c r="BN275" s="44">
        <f t="shared" si="11"/>
        <v>20900000</v>
      </c>
      <c r="BO275" s="43">
        <v>0</v>
      </c>
      <c r="BP275" s="43">
        <v>0</v>
      </c>
      <c r="BQ275" s="43">
        <v>0</v>
      </c>
      <c r="BR275" s="43">
        <v>0</v>
      </c>
      <c r="BS275" s="43">
        <v>0</v>
      </c>
      <c r="BT275" s="43">
        <v>0</v>
      </c>
      <c r="BU275" s="43">
        <v>0</v>
      </c>
      <c r="BV275" s="43">
        <v>0</v>
      </c>
      <c r="BW275" s="43">
        <v>0</v>
      </c>
      <c r="BX275" s="43">
        <v>0</v>
      </c>
      <c r="BY275" s="43">
        <v>0</v>
      </c>
      <c r="BZ275" s="43">
        <v>0</v>
      </c>
      <c r="CA275" s="43">
        <v>0</v>
      </c>
      <c r="CB275" s="43">
        <v>0</v>
      </c>
      <c r="CC275" s="43">
        <v>0</v>
      </c>
      <c r="CD275" s="44">
        <f t="shared" si="12"/>
        <v>0</v>
      </c>
      <c r="CE275" s="43">
        <v>0</v>
      </c>
      <c r="CF275" s="43">
        <v>0</v>
      </c>
      <c r="CG275" s="43">
        <v>0</v>
      </c>
      <c r="CH275" s="43">
        <v>0</v>
      </c>
      <c r="CI275" s="43">
        <v>0</v>
      </c>
      <c r="CJ275" s="43">
        <v>0</v>
      </c>
      <c r="CK275" s="43">
        <v>0</v>
      </c>
      <c r="CL275" s="43">
        <v>0</v>
      </c>
      <c r="CM275" s="43">
        <v>0</v>
      </c>
      <c r="CN275" s="43">
        <v>0</v>
      </c>
      <c r="CO275" s="43">
        <v>0</v>
      </c>
      <c r="CP275" s="43">
        <v>0</v>
      </c>
      <c r="CQ275" s="43">
        <v>0</v>
      </c>
      <c r="CR275" s="43">
        <v>0</v>
      </c>
      <c r="CS275" s="43">
        <v>0</v>
      </c>
      <c r="CT275" s="44">
        <f t="shared" si="13"/>
        <v>0</v>
      </c>
      <c r="CU275" s="43">
        <v>0</v>
      </c>
      <c r="CV275" s="43">
        <v>0</v>
      </c>
      <c r="CW275" s="43">
        <v>0</v>
      </c>
      <c r="CX275" s="43">
        <v>0</v>
      </c>
      <c r="CY275" s="43">
        <v>0</v>
      </c>
      <c r="CZ275" s="43">
        <v>0</v>
      </c>
      <c r="DA275" s="43">
        <v>0</v>
      </c>
      <c r="DB275" s="43">
        <v>0</v>
      </c>
      <c r="DC275" s="43">
        <v>0</v>
      </c>
      <c r="DD275" s="43">
        <v>0</v>
      </c>
      <c r="DE275" s="43">
        <v>0</v>
      </c>
      <c r="DF275" s="43">
        <v>0</v>
      </c>
      <c r="DG275" s="43">
        <v>0</v>
      </c>
      <c r="DH275" s="43">
        <v>0</v>
      </c>
      <c r="DI275" s="43">
        <v>0</v>
      </c>
      <c r="DJ275" s="44">
        <f t="shared" si="14"/>
        <v>0</v>
      </c>
      <c r="DK275" s="45">
        <f t="shared" si="10"/>
        <v>20900000</v>
      </c>
    </row>
    <row r="276" spans="1:115" s="2" customFormat="1" ht="120" x14ac:dyDescent="0.25">
      <c r="A276" s="1"/>
      <c r="B276" s="40" t="s">
        <v>574</v>
      </c>
      <c r="C276" s="41" t="s">
        <v>1445</v>
      </c>
      <c r="D276" s="30" t="s">
        <v>1419</v>
      </c>
      <c r="E276" s="30" t="s">
        <v>575</v>
      </c>
      <c r="F276" s="30" t="s">
        <v>1418</v>
      </c>
      <c r="G276" s="30" t="s">
        <v>2335</v>
      </c>
      <c r="H276" s="41" t="s">
        <v>576</v>
      </c>
      <c r="I276" s="41">
        <v>198.6</v>
      </c>
      <c r="J276" s="41" t="s">
        <v>1347</v>
      </c>
      <c r="K276" s="41">
        <v>2019</v>
      </c>
      <c r="L276" s="41">
        <v>198.6</v>
      </c>
      <c r="M276" s="42">
        <v>198.6</v>
      </c>
      <c r="N276" s="42">
        <v>198.6</v>
      </c>
      <c r="O276" s="42">
        <v>198.6</v>
      </c>
      <c r="P276" s="42">
        <v>198.6</v>
      </c>
      <c r="Q276" s="42" t="s">
        <v>130</v>
      </c>
      <c r="R276" s="41" t="s">
        <v>113</v>
      </c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 t="s">
        <v>575</v>
      </c>
      <c r="AI276" s="52" t="s">
        <v>1465</v>
      </c>
      <c r="AJ276" s="40">
        <v>4101</v>
      </c>
      <c r="AK276" s="17" t="s">
        <v>1765</v>
      </c>
      <c r="AL276" s="17" t="s">
        <v>585</v>
      </c>
      <c r="AM276" s="42" t="s">
        <v>2901</v>
      </c>
      <c r="AN276" s="42">
        <v>4101047</v>
      </c>
      <c r="AO276" s="42" t="s">
        <v>2902</v>
      </c>
      <c r="AP276" s="41">
        <v>1</v>
      </c>
      <c r="AQ276" s="41">
        <v>2</v>
      </c>
      <c r="AR276" s="42" t="s">
        <v>130</v>
      </c>
      <c r="AS276" s="42" t="s">
        <v>574</v>
      </c>
      <c r="AT276" s="42">
        <v>2</v>
      </c>
      <c r="AU276" s="42">
        <v>2</v>
      </c>
      <c r="AV276" s="42">
        <v>2</v>
      </c>
      <c r="AW276" s="42">
        <v>2</v>
      </c>
      <c r="AX276" s="43">
        <v>0</v>
      </c>
      <c r="AY276" s="43">
        <v>0</v>
      </c>
      <c r="AZ276" s="43">
        <v>0</v>
      </c>
      <c r="BA276" s="43">
        <v>0</v>
      </c>
      <c r="BB276" s="43">
        <v>0</v>
      </c>
      <c r="BC276" s="43">
        <v>200000000</v>
      </c>
      <c r="BD276" s="43">
        <v>0</v>
      </c>
      <c r="BE276" s="43">
        <v>0</v>
      </c>
      <c r="BF276" s="43">
        <v>0</v>
      </c>
      <c r="BG276" s="43">
        <v>0</v>
      </c>
      <c r="BH276" s="43">
        <v>0</v>
      </c>
      <c r="BI276" s="43">
        <v>0</v>
      </c>
      <c r="BJ276" s="43">
        <v>0</v>
      </c>
      <c r="BK276" s="43">
        <v>0</v>
      </c>
      <c r="BL276" s="43">
        <v>0</v>
      </c>
      <c r="BM276" s="43">
        <v>0</v>
      </c>
      <c r="BN276" s="44">
        <f t="shared" si="11"/>
        <v>200000000</v>
      </c>
      <c r="BO276" s="43">
        <v>0</v>
      </c>
      <c r="BP276" s="43">
        <v>0</v>
      </c>
      <c r="BQ276" s="43">
        <v>0</v>
      </c>
      <c r="BR276" s="43">
        <v>0</v>
      </c>
      <c r="BS276" s="43">
        <v>0</v>
      </c>
      <c r="BT276" s="43">
        <v>0</v>
      </c>
      <c r="BU276" s="43">
        <v>0</v>
      </c>
      <c r="BV276" s="43">
        <v>0</v>
      </c>
      <c r="BW276" s="43">
        <v>0</v>
      </c>
      <c r="BX276" s="43">
        <v>0</v>
      </c>
      <c r="BY276" s="43">
        <v>0</v>
      </c>
      <c r="BZ276" s="43">
        <v>0</v>
      </c>
      <c r="CA276" s="43">
        <v>0</v>
      </c>
      <c r="CB276" s="43">
        <v>0</v>
      </c>
      <c r="CC276" s="43">
        <v>0</v>
      </c>
      <c r="CD276" s="44">
        <f t="shared" si="12"/>
        <v>0</v>
      </c>
      <c r="CE276" s="43">
        <v>0</v>
      </c>
      <c r="CF276" s="43">
        <v>0</v>
      </c>
      <c r="CG276" s="43">
        <v>0</v>
      </c>
      <c r="CH276" s="43">
        <v>0</v>
      </c>
      <c r="CI276" s="43">
        <v>0</v>
      </c>
      <c r="CJ276" s="43">
        <v>0</v>
      </c>
      <c r="CK276" s="43">
        <v>0</v>
      </c>
      <c r="CL276" s="43">
        <v>0</v>
      </c>
      <c r="CM276" s="43">
        <v>0</v>
      </c>
      <c r="CN276" s="43">
        <v>0</v>
      </c>
      <c r="CO276" s="43">
        <v>0</v>
      </c>
      <c r="CP276" s="43">
        <v>0</v>
      </c>
      <c r="CQ276" s="43">
        <v>0</v>
      </c>
      <c r="CR276" s="43">
        <v>0</v>
      </c>
      <c r="CS276" s="43">
        <v>0</v>
      </c>
      <c r="CT276" s="44">
        <f t="shared" si="13"/>
        <v>0</v>
      </c>
      <c r="CU276" s="43">
        <v>0</v>
      </c>
      <c r="CV276" s="43">
        <v>0</v>
      </c>
      <c r="CW276" s="43">
        <v>0</v>
      </c>
      <c r="CX276" s="43">
        <v>0</v>
      </c>
      <c r="CY276" s="43">
        <v>0</v>
      </c>
      <c r="CZ276" s="43">
        <v>0</v>
      </c>
      <c r="DA276" s="43">
        <v>0</v>
      </c>
      <c r="DB276" s="43">
        <v>0</v>
      </c>
      <c r="DC276" s="43">
        <v>0</v>
      </c>
      <c r="DD276" s="43">
        <v>0</v>
      </c>
      <c r="DE276" s="43">
        <v>0</v>
      </c>
      <c r="DF276" s="43">
        <v>0</v>
      </c>
      <c r="DG276" s="43">
        <v>0</v>
      </c>
      <c r="DH276" s="43">
        <v>0</v>
      </c>
      <c r="DI276" s="43">
        <v>0</v>
      </c>
      <c r="DJ276" s="44">
        <f t="shared" si="14"/>
        <v>0</v>
      </c>
      <c r="DK276" s="45">
        <f t="shared" si="10"/>
        <v>200000000</v>
      </c>
    </row>
    <row r="277" spans="1:115" s="2" customFormat="1" ht="120" x14ac:dyDescent="0.25">
      <c r="A277" s="1"/>
      <c r="B277" s="40" t="s">
        <v>574</v>
      </c>
      <c r="C277" s="41" t="s">
        <v>1445</v>
      </c>
      <c r="D277" s="30" t="s">
        <v>1419</v>
      </c>
      <c r="E277" s="30" t="s">
        <v>575</v>
      </c>
      <c r="F277" s="30" t="s">
        <v>1418</v>
      </c>
      <c r="G277" s="30" t="s">
        <v>2335</v>
      </c>
      <c r="H277" s="41" t="s">
        <v>576</v>
      </c>
      <c r="I277" s="41">
        <v>198.6</v>
      </c>
      <c r="J277" s="41" t="s">
        <v>1347</v>
      </c>
      <c r="K277" s="41">
        <v>2019</v>
      </c>
      <c r="L277" s="41">
        <v>198.6</v>
      </c>
      <c r="M277" s="42">
        <v>198.6</v>
      </c>
      <c r="N277" s="42">
        <v>198.6</v>
      </c>
      <c r="O277" s="42">
        <v>198.6</v>
      </c>
      <c r="P277" s="42">
        <v>198.6</v>
      </c>
      <c r="Q277" s="42" t="s">
        <v>130</v>
      </c>
      <c r="R277" s="41" t="s">
        <v>113</v>
      </c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 t="s">
        <v>575</v>
      </c>
      <c r="AI277" s="52" t="s">
        <v>1465</v>
      </c>
      <c r="AJ277" s="40">
        <v>4101</v>
      </c>
      <c r="AK277" s="17" t="s">
        <v>1766</v>
      </c>
      <c r="AL277" s="17" t="s">
        <v>586</v>
      </c>
      <c r="AM277" s="42" t="s">
        <v>2903</v>
      </c>
      <c r="AN277" s="42" t="s">
        <v>2904</v>
      </c>
      <c r="AO277" s="42" t="s">
        <v>2905</v>
      </c>
      <c r="AP277" s="41" t="s">
        <v>1491</v>
      </c>
      <c r="AQ277" s="41">
        <v>1</v>
      </c>
      <c r="AR277" s="42" t="s">
        <v>130</v>
      </c>
      <c r="AS277" s="42" t="s">
        <v>574</v>
      </c>
      <c r="AT277" s="42">
        <v>1</v>
      </c>
      <c r="AU277" s="42">
        <v>1</v>
      </c>
      <c r="AV277" s="42">
        <v>1</v>
      </c>
      <c r="AW277" s="42">
        <v>1</v>
      </c>
      <c r="AX277" s="43">
        <v>0</v>
      </c>
      <c r="AY277" s="43">
        <v>0</v>
      </c>
      <c r="AZ277" s="43">
        <v>0</v>
      </c>
      <c r="BA277" s="43">
        <v>0</v>
      </c>
      <c r="BB277" s="43">
        <v>0</v>
      </c>
      <c r="BC277" s="43">
        <v>18883333</v>
      </c>
      <c r="BD277" s="43">
        <v>0</v>
      </c>
      <c r="BE277" s="43">
        <v>0</v>
      </c>
      <c r="BF277" s="43">
        <v>0</v>
      </c>
      <c r="BG277" s="43">
        <v>0</v>
      </c>
      <c r="BH277" s="43">
        <v>0</v>
      </c>
      <c r="BI277" s="43">
        <v>0</v>
      </c>
      <c r="BJ277" s="43">
        <v>0</v>
      </c>
      <c r="BK277" s="43">
        <v>0</v>
      </c>
      <c r="BL277" s="43">
        <v>0</v>
      </c>
      <c r="BM277" s="43">
        <v>0</v>
      </c>
      <c r="BN277" s="44">
        <f t="shared" si="11"/>
        <v>18883333</v>
      </c>
      <c r="BO277" s="43">
        <v>0</v>
      </c>
      <c r="BP277" s="43">
        <v>0</v>
      </c>
      <c r="BQ277" s="43">
        <v>0</v>
      </c>
      <c r="BR277" s="43">
        <v>0</v>
      </c>
      <c r="BS277" s="43">
        <v>0</v>
      </c>
      <c r="BT277" s="43">
        <v>0</v>
      </c>
      <c r="BU277" s="43">
        <v>0</v>
      </c>
      <c r="BV277" s="43">
        <v>0</v>
      </c>
      <c r="BW277" s="43">
        <v>0</v>
      </c>
      <c r="BX277" s="43">
        <v>0</v>
      </c>
      <c r="BY277" s="43">
        <v>0</v>
      </c>
      <c r="BZ277" s="43">
        <v>0</v>
      </c>
      <c r="CA277" s="43">
        <v>0</v>
      </c>
      <c r="CB277" s="43">
        <v>0</v>
      </c>
      <c r="CC277" s="43">
        <v>0</v>
      </c>
      <c r="CD277" s="44">
        <f t="shared" si="12"/>
        <v>0</v>
      </c>
      <c r="CE277" s="43">
        <v>0</v>
      </c>
      <c r="CF277" s="43">
        <v>0</v>
      </c>
      <c r="CG277" s="43">
        <v>0</v>
      </c>
      <c r="CH277" s="43">
        <v>0</v>
      </c>
      <c r="CI277" s="43">
        <v>0</v>
      </c>
      <c r="CJ277" s="43">
        <v>0</v>
      </c>
      <c r="CK277" s="43">
        <v>0</v>
      </c>
      <c r="CL277" s="43">
        <v>0</v>
      </c>
      <c r="CM277" s="43">
        <v>0</v>
      </c>
      <c r="CN277" s="43">
        <v>0</v>
      </c>
      <c r="CO277" s="43">
        <v>0</v>
      </c>
      <c r="CP277" s="43">
        <v>0</v>
      </c>
      <c r="CQ277" s="43">
        <v>0</v>
      </c>
      <c r="CR277" s="43">
        <v>0</v>
      </c>
      <c r="CS277" s="43">
        <v>0</v>
      </c>
      <c r="CT277" s="44">
        <f t="shared" si="13"/>
        <v>0</v>
      </c>
      <c r="CU277" s="43">
        <v>0</v>
      </c>
      <c r="CV277" s="43">
        <v>0</v>
      </c>
      <c r="CW277" s="43">
        <v>0</v>
      </c>
      <c r="CX277" s="43">
        <v>0</v>
      </c>
      <c r="CY277" s="43">
        <v>0</v>
      </c>
      <c r="CZ277" s="43">
        <v>0</v>
      </c>
      <c r="DA277" s="43">
        <v>0</v>
      </c>
      <c r="DB277" s="43">
        <v>0</v>
      </c>
      <c r="DC277" s="43">
        <v>0</v>
      </c>
      <c r="DD277" s="43">
        <v>0</v>
      </c>
      <c r="DE277" s="43">
        <v>0</v>
      </c>
      <c r="DF277" s="43">
        <v>0</v>
      </c>
      <c r="DG277" s="43">
        <v>0</v>
      </c>
      <c r="DH277" s="43">
        <v>0</v>
      </c>
      <c r="DI277" s="43">
        <v>0</v>
      </c>
      <c r="DJ277" s="44">
        <f t="shared" si="14"/>
        <v>0</v>
      </c>
      <c r="DK277" s="45">
        <f t="shared" si="10"/>
        <v>18883333</v>
      </c>
    </row>
    <row r="278" spans="1:115" s="2" customFormat="1" ht="120" x14ac:dyDescent="0.25">
      <c r="A278" s="1"/>
      <c r="B278" s="40" t="s">
        <v>574</v>
      </c>
      <c r="C278" s="41" t="s">
        <v>1445</v>
      </c>
      <c r="D278" s="30" t="s">
        <v>1419</v>
      </c>
      <c r="E278" s="30" t="s">
        <v>575</v>
      </c>
      <c r="F278" s="30" t="s">
        <v>1418</v>
      </c>
      <c r="G278" s="30" t="s">
        <v>2335</v>
      </c>
      <c r="H278" s="41" t="s">
        <v>576</v>
      </c>
      <c r="I278" s="41">
        <v>198.6</v>
      </c>
      <c r="J278" s="41" t="s">
        <v>1347</v>
      </c>
      <c r="K278" s="41">
        <v>2019</v>
      </c>
      <c r="L278" s="41">
        <v>198.6</v>
      </c>
      <c r="M278" s="42">
        <v>198.6</v>
      </c>
      <c r="N278" s="42">
        <v>198.6</v>
      </c>
      <c r="O278" s="42">
        <v>198.6</v>
      </c>
      <c r="P278" s="42">
        <v>198.6</v>
      </c>
      <c r="Q278" s="42" t="s">
        <v>130</v>
      </c>
      <c r="R278" s="41" t="s">
        <v>113</v>
      </c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 t="s">
        <v>575</v>
      </c>
      <c r="AI278" s="52" t="s">
        <v>1465</v>
      </c>
      <c r="AJ278" s="40">
        <v>4101</v>
      </c>
      <c r="AK278" s="17" t="s">
        <v>1767</v>
      </c>
      <c r="AL278" s="17" t="s">
        <v>587</v>
      </c>
      <c r="AM278" s="42" t="s">
        <v>2906</v>
      </c>
      <c r="AN278" s="42" t="s">
        <v>2500</v>
      </c>
      <c r="AO278" s="42" t="s">
        <v>2907</v>
      </c>
      <c r="AP278" s="41" t="s">
        <v>1491</v>
      </c>
      <c r="AQ278" s="41">
        <v>12</v>
      </c>
      <c r="AR278" s="42" t="s">
        <v>132</v>
      </c>
      <c r="AS278" s="42" t="s">
        <v>574</v>
      </c>
      <c r="AT278" s="42">
        <v>3</v>
      </c>
      <c r="AU278" s="42">
        <v>3</v>
      </c>
      <c r="AV278" s="42">
        <v>3</v>
      </c>
      <c r="AW278" s="42">
        <v>3</v>
      </c>
      <c r="AX278" s="43">
        <v>0</v>
      </c>
      <c r="AY278" s="43">
        <v>0</v>
      </c>
      <c r="AZ278" s="43">
        <v>0</v>
      </c>
      <c r="BA278" s="43">
        <v>0</v>
      </c>
      <c r="BB278" s="43">
        <v>0</v>
      </c>
      <c r="BC278" s="43">
        <v>13050000</v>
      </c>
      <c r="BD278" s="43">
        <v>0</v>
      </c>
      <c r="BE278" s="43">
        <v>0</v>
      </c>
      <c r="BF278" s="43">
        <v>0</v>
      </c>
      <c r="BG278" s="43">
        <v>0</v>
      </c>
      <c r="BH278" s="43">
        <v>0</v>
      </c>
      <c r="BI278" s="43">
        <v>0</v>
      </c>
      <c r="BJ278" s="43">
        <v>0</v>
      </c>
      <c r="BK278" s="43">
        <v>0</v>
      </c>
      <c r="BL278" s="43">
        <v>0</v>
      </c>
      <c r="BM278" s="43">
        <v>0</v>
      </c>
      <c r="BN278" s="44">
        <f t="shared" si="11"/>
        <v>13050000</v>
      </c>
      <c r="BO278" s="43">
        <v>0</v>
      </c>
      <c r="BP278" s="43">
        <v>0</v>
      </c>
      <c r="BQ278" s="43">
        <v>0</v>
      </c>
      <c r="BR278" s="43">
        <v>0</v>
      </c>
      <c r="BS278" s="43">
        <v>0</v>
      </c>
      <c r="BT278" s="43">
        <v>0</v>
      </c>
      <c r="BU278" s="43">
        <v>0</v>
      </c>
      <c r="BV278" s="43">
        <v>0</v>
      </c>
      <c r="BW278" s="43">
        <v>0</v>
      </c>
      <c r="BX278" s="43">
        <v>0</v>
      </c>
      <c r="BY278" s="43">
        <v>0</v>
      </c>
      <c r="BZ278" s="43">
        <v>0</v>
      </c>
      <c r="CA278" s="43">
        <v>0</v>
      </c>
      <c r="CB278" s="43">
        <v>0</v>
      </c>
      <c r="CC278" s="43">
        <v>0</v>
      </c>
      <c r="CD278" s="44">
        <f t="shared" si="12"/>
        <v>0</v>
      </c>
      <c r="CE278" s="43">
        <v>0</v>
      </c>
      <c r="CF278" s="43">
        <v>0</v>
      </c>
      <c r="CG278" s="43">
        <v>0</v>
      </c>
      <c r="CH278" s="43">
        <v>0</v>
      </c>
      <c r="CI278" s="43">
        <v>0</v>
      </c>
      <c r="CJ278" s="43">
        <v>0</v>
      </c>
      <c r="CK278" s="43">
        <v>0</v>
      </c>
      <c r="CL278" s="43">
        <v>0</v>
      </c>
      <c r="CM278" s="43">
        <v>0</v>
      </c>
      <c r="CN278" s="43">
        <v>0</v>
      </c>
      <c r="CO278" s="43">
        <v>0</v>
      </c>
      <c r="CP278" s="43">
        <v>0</v>
      </c>
      <c r="CQ278" s="43">
        <v>0</v>
      </c>
      <c r="CR278" s="43">
        <v>0</v>
      </c>
      <c r="CS278" s="43">
        <v>0</v>
      </c>
      <c r="CT278" s="44">
        <f t="shared" si="13"/>
        <v>0</v>
      </c>
      <c r="CU278" s="43">
        <v>0</v>
      </c>
      <c r="CV278" s="43">
        <v>0</v>
      </c>
      <c r="CW278" s="43">
        <v>0</v>
      </c>
      <c r="CX278" s="43">
        <v>0</v>
      </c>
      <c r="CY278" s="43">
        <v>0</v>
      </c>
      <c r="CZ278" s="43">
        <v>0</v>
      </c>
      <c r="DA278" s="43">
        <v>0</v>
      </c>
      <c r="DB278" s="43">
        <v>0</v>
      </c>
      <c r="DC278" s="43">
        <v>0</v>
      </c>
      <c r="DD278" s="43">
        <v>0</v>
      </c>
      <c r="DE278" s="43">
        <v>0</v>
      </c>
      <c r="DF278" s="43">
        <v>0</v>
      </c>
      <c r="DG278" s="43">
        <v>0</v>
      </c>
      <c r="DH278" s="43">
        <v>0</v>
      </c>
      <c r="DI278" s="43">
        <v>0</v>
      </c>
      <c r="DJ278" s="44">
        <f t="shared" si="14"/>
        <v>0</v>
      </c>
      <c r="DK278" s="45">
        <f t="shared" si="10"/>
        <v>13050000</v>
      </c>
    </row>
    <row r="279" spans="1:115" s="2" customFormat="1" ht="120" x14ac:dyDescent="0.25">
      <c r="A279" s="1"/>
      <c r="B279" s="40" t="s">
        <v>574</v>
      </c>
      <c r="C279" s="41" t="s">
        <v>1445</v>
      </c>
      <c r="D279" s="30" t="s">
        <v>1419</v>
      </c>
      <c r="E279" s="30" t="s">
        <v>575</v>
      </c>
      <c r="F279" s="30" t="s">
        <v>1418</v>
      </c>
      <c r="G279" s="30" t="s">
        <v>2335</v>
      </c>
      <c r="H279" s="41" t="s">
        <v>576</v>
      </c>
      <c r="I279" s="41">
        <v>198.6</v>
      </c>
      <c r="J279" s="41" t="s">
        <v>1347</v>
      </c>
      <c r="K279" s="41">
        <v>2019</v>
      </c>
      <c r="L279" s="41">
        <v>198.6</v>
      </c>
      <c r="M279" s="42">
        <v>198.6</v>
      </c>
      <c r="N279" s="42">
        <v>198.6</v>
      </c>
      <c r="O279" s="42">
        <v>198.6</v>
      </c>
      <c r="P279" s="42">
        <v>198.6</v>
      </c>
      <c r="Q279" s="42" t="s">
        <v>130</v>
      </c>
      <c r="R279" s="41" t="s">
        <v>113</v>
      </c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 t="s">
        <v>575</v>
      </c>
      <c r="AI279" s="52" t="s">
        <v>1465</v>
      </c>
      <c r="AJ279" s="40">
        <v>4101</v>
      </c>
      <c r="AK279" s="17" t="s">
        <v>1768</v>
      </c>
      <c r="AL279" s="17" t="s">
        <v>588</v>
      </c>
      <c r="AM279" s="42" t="s">
        <v>2573</v>
      </c>
      <c r="AN279" s="42" t="s">
        <v>2908</v>
      </c>
      <c r="AO279" s="42" t="s">
        <v>2574</v>
      </c>
      <c r="AP279" s="41">
        <v>2</v>
      </c>
      <c r="AQ279" s="41">
        <v>8</v>
      </c>
      <c r="AR279" s="42" t="s">
        <v>132</v>
      </c>
      <c r="AS279" s="42" t="s">
        <v>574</v>
      </c>
      <c r="AT279" s="42">
        <v>2</v>
      </c>
      <c r="AU279" s="42">
        <v>2</v>
      </c>
      <c r="AV279" s="42">
        <v>2</v>
      </c>
      <c r="AW279" s="42">
        <v>2</v>
      </c>
      <c r="AX279" s="43">
        <v>0</v>
      </c>
      <c r="AY279" s="43">
        <v>0</v>
      </c>
      <c r="AZ279" s="43">
        <v>0</v>
      </c>
      <c r="BA279" s="43">
        <v>0</v>
      </c>
      <c r="BB279" s="43">
        <v>0</v>
      </c>
      <c r="BC279" s="43">
        <v>10200000</v>
      </c>
      <c r="BD279" s="43">
        <v>0</v>
      </c>
      <c r="BE279" s="43">
        <v>0</v>
      </c>
      <c r="BF279" s="43">
        <v>0</v>
      </c>
      <c r="BG279" s="43">
        <v>0</v>
      </c>
      <c r="BH279" s="43">
        <v>0</v>
      </c>
      <c r="BI279" s="43">
        <v>0</v>
      </c>
      <c r="BJ279" s="43">
        <v>0</v>
      </c>
      <c r="BK279" s="43">
        <v>0</v>
      </c>
      <c r="BL279" s="43">
        <v>0</v>
      </c>
      <c r="BM279" s="43">
        <v>0</v>
      </c>
      <c r="BN279" s="44">
        <f t="shared" si="11"/>
        <v>10200000</v>
      </c>
      <c r="BO279" s="43">
        <v>0</v>
      </c>
      <c r="BP279" s="43">
        <v>0</v>
      </c>
      <c r="BQ279" s="43">
        <v>0</v>
      </c>
      <c r="BR279" s="43">
        <v>0</v>
      </c>
      <c r="BS279" s="43">
        <v>0</v>
      </c>
      <c r="BT279" s="43">
        <v>0</v>
      </c>
      <c r="BU279" s="43">
        <v>0</v>
      </c>
      <c r="BV279" s="43">
        <v>0</v>
      </c>
      <c r="BW279" s="43">
        <v>0</v>
      </c>
      <c r="BX279" s="43">
        <v>0</v>
      </c>
      <c r="BY279" s="43">
        <v>0</v>
      </c>
      <c r="BZ279" s="43">
        <v>0</v>
      </c>
      <c r="CA279" s="43">
        <v>0</v>
      </c>
      <c r="CB279" s="43">
        <v>0</v>
      </c>
      <c r="CC279" s="43">
        <v>0</v>
      </c>
      <c r="CD279" s="44">
        <f t="shared" si="12"/>
        <v>0</v>
      </c>
      <c r="CE279" s="43">
        <v>0</v>
      </c>
      <c r="CF279" s="43">
        <v>0</v>
      </c>
      <c r="CG279" s="43">
        <v>0</v>
      </c>
      <c r="CH279" s="43">
        <v>0</v>
      </c>
      <c r="CI279" s="43">
        <v>0</v>
      </c>
      <c r="CJ279" s="43">
        <v>0</v>
      </c>
      <c r="CK279" s="43">
        <v>0</v>
      </c>
      <c r="CL279" s="43">
        <v>0</v>
      </c>
      <c r="CM279" s="43">
        <v>0</v>
      </c>
      <c r="CN279" s="43">
        <v>0</v>
      </c>
      <c r="CO279" s="43">
        <v>0</v>
      </c>
      <c r="CP279" s="43">
        <v>0</v>
      </c>
      <c r="CQ279" s="43">
        <v>0</v>
      </c>
      <c r="CR279" s="43">
        <v>0</v>
      </c>
      <c r="CS279" s="43">
        <v>0</v>
      </c>
      <c r="CT279" s="44">
        <f t="shared" si="13"/>
        <v>0</v>
      </c>
      <c r="CU279" s="43">
        <v>0</v>
      </c>
      <c r="CV279" s="43">
        <v>0</v>
      </c>
      <c r="CW279" s="43">
        <v>0</v>
      </c>
      <c r="CX279" s="43">
        <v>0</v>
      </c>
      <c r="CY279" s="43">
        <v>0</v>
      </c>
      <c r="CZ279" s="43">
        <v>0</v>
      </c>
      <c r="DA279" s="43">
        <v>0</v>
      </c>
      <c r="DB279" s="43">
        <v>0</v>
      </c>
      <c r="DC279" s="43">
        <v>0</v>
      </c>
      <c r="DD279" s="43">
        <v>0</v>
      </c>
      <c r="DE279" s="43">
        <v>0</v>
      </c>
      <c r="DF279" s="43">
        <v>0</v>
      </c>
      <c r="DG279" s="43">
        <v>0</v>
      </c>
      <c r="DH279" s="43">
        <v>0</v>
      </c>
      <c r="DI279" s="43">
        <v>0</v>
      </c>
      <c r="DJ279" s="44">
        <f t="shared" si="14"/>
        <v>0</v>
      </c>
      <c r="DK279" s="45">
        <f t="shared" si="10"/>
        <v>10200000</v>
      </c>
    </row>
    <row r="280" spans="1:115" s="2" customFormat="1" ht="120" x14ac:dyDescent="0.25">
      <c r="A280" s="1"/>
      <c r="B280" s="40" t="s">
        <v>574</v>
      </c>
      <c r="C280" s="41" t="s">
        <v>1445</v>
      </c>
      <c r="D280" s="30" t="s">
        <v>1419</v>
      </c>
      <c r="E280" s="30" t="s">
        <v>575</v>
      </c>
      <c r="F280" s="30" t="s">
        <v>1418</v>
      </c>
      <c r="G280" s="30" t="s">
        <v>2335</v>
      </c>
      <c r="H280" s="41" t="s">
        <v>576</v>
      </c>
      <c r="I280" s="41">
        <v>198.6</v>
      </c>
      <c r="J280" s="41" t="s">
        <v>1347</v>
      </c>
      <c r="K280" s="41">
        <v>2019</v>
      </c>
      <c r="L280" s="41">
        <v>198.6</v>
      </c>
      <c r="M280" s="42">
        <v>198.6</v>
      </c>
      <c r="N280" s="42">
        <v>198.6</v>
      </c>
      <c r="O280" s="42">
        <v>198.6</v>
      </c>
      <c r="P280" s="42">
        <v>198.6</v>
      </c>
      <c r="Q280" s="42" t="s">
        <v>130</v>
      </c>
      <c r="R280" s="41" t="s">
        <v>113</v>
      </c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 t="s">
        <v>575</v>
      </c>
      <c r="AI280" s="52" t="s">
        <v>1465</v>
      </c>
      <c r="AJ280" s="40">
        <v>4101</v>
      </c>
      <c r="AK280" s="17" t="s">
        <v>1769</v>
      </c>
      <c r="AL280" s="17" t="s">
        <v>589</v>
      </c>
      <c r="AM280" s="42" t="s">
        <v>2909</v>
      </c>
      <c r="AN280" s="42" t="s">
        <v>2910</v>
      </c>
      <c r="AO280" s="42" t="s">
        <v>2911</v>
      </c>
      <c r="AP280" s="41">
        <v>4</v>
      </c>
      <c r="AQ280" s="41">
        <v>16</v>
      </c>
      <c r="AR280" s="42" t="s">
        <v>132</v>
      </c>
      <c r="AS280" s="42" t="s">
        <v>574</v>
      </c>
      <c r="AT280" s="42">
        <v>4</v>
      </c>
      <c r="AU280" s="42">
        <v>4</v>
      </c>
      <c r="AV280" s="42">
        <v>4</v>
      </c>
      <c r="AW280" s="42">
        <v>4</v>
      </c>
      <c r="AX280" s="43">
        <v>0</v>
      </c>
      <c r="AY280" s="43">
        <v>0</v>
      </c>
      <c r="AZ280" s="43">
        <v>0</v>
      </c>
      <c r="BA280" s="43">
        <v>0</v>
      </c>
      <c r="BB280" s="43">
        <v>0</v>
      </c>
      <c r="BC280" s="43">
        <v>23000000</v>
      </c>
      <c r="BD280" s="43">
        <v>0</v>
      </c>
      <c r="BE280" s="43">
        <v>0</v>
      </c>
      <c r="BF280" s="43">
        <v>0</v>
      </c>
      <c r="BG280" s="43">
        <v>0</v>
      </c>
      <c r="BH280" s="43">
        <v>0</v>
      </c>
      <c r="BI280" s="43">
        <v>0</v>
      </c>
      <c r="BJ280" s="43">
        <v>0</v>
      </c>
      <c r="BK280" s="43">
        <v>0</v>
      </c>
      <c r="BL280" s="43">
        <v>0</v>
      </c>
      <c r="BM280" s="43">
        <v>0</v>
      </c>
      <c r="BN280" s="44">
        <f t="shared" si="11"/>
        <v>23000000</v>
      </c>
      <c r="BO280" s="43">
        <v>0</v>
      </c>
      <c r="BP280" s="43">
        <v>0</v>
      </c>
      <c r="BQ280" s="43">
        <v>0</v>
      </c>
      <c r="BR280" s="43">
        <v>0</v>
      </c>
      <c r="BS280" s="43">
        <v>0</v>
      </c>
      <c r="BT280" s="43">
        <v>0</v>
      </c>
      <c r="BU280" s="43">
        <v>0</v>
      </c>
      <c r="BV280" s="43">
        <v>0</v>
      </c>
      <c r="BW280" s="43">
        <v>0</v>
      </c>
      <c r="BX280" s="43">
        <v>0</v>
      </c>
      <c r="BY280" s="43">
        <v>0</v>
      </c>
      <c r="BZ280" s="43">
        <v>0</v>
      </c>
      <c r="CA280" s="43">
        <v>0</v>
      </c>
      <c r="CB280" s="43">
        <v>0</v>
      </c>
      <c r="CC280" s="43">
        <v>0</v>
      </c>
      <c r="CD280" s="44">
        <f t="shared" si="12"/>
        <v>0</v>
      </c>
      <c r="CE280" s="43">
        <v>0</v>
      </c>
      <c r="CF280" s="43">
        <v>0</v>
      </c>
      <c r="CG280" s="43">
        <v>0</v>
      </c>
      <c r="CH280" s="43">
        <v>0</v>
      </c>
      <c r="CI280" s="43">
        <v>0</v>
      </c>
      <c r="CJ280" s="43">
        <v>0</v>
      </c>
      <c r="CK280" s="43">
        <v>0</v>
      </c>
      <c r="CL280" s="43">
        <v>0</v>
      </c>
      <c r="CM280" s="43">
        <v>0</v>
      </c>
      <c r="CN280" s="43">
        <v>0</v>
      </c>
      <c r="CO280" s="43">
        <v>0</v>
      </c>
      <c r="CP280" s="43">
        <v>0</v>
      </c>
      <c r="CQ280" s="43">
        <v>0</v>
      </c>
      <c r="CR280" s="43">
        <v>0</v>
      </c>
      <c r="CS280" s="43">
        <v>0</v>
      </c>
      <c r="CT280" s="44">
        <f t="shared" si="13"/>
        <v>0</v>
      </c>
      <c r="CU280" s="43">
        <v>0</v>
      </c>
      <c r="CV280" s="43">
        <v>0</v>
      </c>
      <c r="CW280" s="43">
        <v>0</v>
      </c>
      <c r="CX280" s="43">
        <v>0</v>
      </c>
      <c r="CY280" s="43">
        <v>0</v>
      </c>
      <c r="CZ280" s="43">
        <v>0</v>
      </c>
      <c r="DA280" s="43">
        <v>0</v>
      </c>
      <c r="DB280" s="43">
        <v>0</v>
      </c>
      <c r="DC280" s="43">
        <v>0</v>
      </c>
      <c r="DD280" s="43">
        <v>0</v>
      </c>
      <c r="DE280" s="43">
        <v>0</v>
      </c>
      <c r="DF280" s="43">
        <v>0</v>
      </c>
      <c r="DG280" s="43">
        <v>0</v>
      </c>
      <c r="DH280" s="43">
        <v>0</v>
      </c>
      <c r="DI280" s="43">
        <v>0</v>
      </c>
      <c r="DJ280" s="44">
        <f t="shared" si="14"/>
        <v>0</v>
      </c>
      <c r="DK280" s="45">
        <f t="shared" si="10"/>
        <v>23000000</v>
      </c>
    </row>
    <row r="281" spans="1:115" s="2" customFormat="1" ht="120" x14ac:dyDescent="0.25">
      <c r="A281" s="1"/>
      <c r="B281" s="40" t="s">
        <v>574</v>
      </c>
      <c r="C281" s="41" t="s">
        <v>1445</v>
      </c>
      <c r="D281" s="30" t="s">
        <v>1419</v>
      </c>
      <c r="E281" s="30" t="s">
        <v>575</v>
      </c>
      <c r="F281" s="30" t="s">
        <v>1418</v>
      </c>
      <c r="G281" s="30" t="s">
        <v>2335</v>
      </c>
      <c r="H281" s="41" t="s">
        <v>576</v>
      </c>
      <c r="I281" s="41">
        <v>198.6</v>
      </c>
      <c r="J281" s="41" t="s">
        <v>1347</v>
      </c>
      <c r="K281" s="41">
        <v>2019</v>
      </c>
      <c r="L281" s="41">
        <v>198.6</v>
      </c>
      <c r="M281" s="42">
        <v>198.6</v>
      </c>
      <c r="N281" s="42">
        <v>198.6</v>
      </c>
      <c r="O281" s="42">
        <v>198.6</v>
      </c>
      <c r="P281" s="42">
        <v>198.6</v>
      </c>
      <c r="Q281" s="42" t="s">
        <v>130</v>
      </c>
      <c r="R281" s="41" t="s">
        <v>113</v>
      </c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 t="s">
        <v>575</v>
      </c>
      <c r="AI281" s="52" t="s">
        <v>1465</v>
      </c>
      <c r="AJ281" s="40">
        <v>4101</v>
      </c>
      <c r="AK281" s="17" t="s">
        <v>1770</v>
      </c>
      <c r="AL281" s="17" t="s">
        <v>590</v>
      </c>
      <c r="AM281" s="42" t="s">
        <v>2909</v>
      </c>
      <c r="AN281" s="42" t="s">
        <v>2910</v>
      </c>
      <c r="AO281" s="42" t="s">
        <v>2912</v>
      </c>
      <c r="AP281" s="41">
        <v>1</v>
      </c>
      <c r="AQ281" s="41">
        <v>4</v>
      </c>
      <c r="AR281" s="42" t="s">
        <v>132</v>
      </c>
      <c r="AS281" s="42" t="s">
        <v>574</v>
      </c>
      <c r="AT281" s="42">
        <v>1</v>
      </c>
      <c r="AU281" s="42">
        <v>1</v>
      </c>
      <c r="AV281" s="42">
        <v>1</v>
      </c>
      <c r="AW281" s="42">
        <v>1</v>
      </c>
      <c r="AX281" s="43">
        <v>0</v>
      </c>
      <c r="AY281" s="43">
        <v>0</v>
      </c>
      <c r="AZ281" s="43">
        <v>0</v>
      </c>
      <c r="BA281" s="43">
        <v>0</v>
      </c>
      <c r="BB281" s="43">
        <v>0</v>
      </c>
      <c r="BC281" s="43">
        <v>35000000</v>
      </c>
      <c r="BD281" s="43">
        <v>0</v>
      </c>
      <c r="BE281" s="43">
        <v>0</v>
      </c>
      <c r="BF281" s="43">
        <v>0</v>
      </c>
      <c r="BG281" s="43">
        <v>0</v>
      </c>
      <c r="BH281" s="43">
        <v>0</v>
      </c>
      <c r="BI281" s="43">
        <v>0</v>
      </c>
      <c r="BJ281" s="43">
        <v>0</v>
      </c>
      <c r="BK281" s="43">
        <v>0</v>
      </c>
      <c r="BL281" s="43">
        <v>0</v>
      </c>
      <c r="BM281" s="43">
        <v>0</v>
      </c>
      <c r="BN281" s="44">
        <f t="shared" si="11"/>
        <v>35000000</v>
      </c>
      <c r="BO281" s="43">
        <v>0</v>
      </c>
      <c r="BP281" s="43">
        <v>0</v>
      </c>
      <c r="BQ281" s="43">
        <v>0</v>
      </c>
      <c r="BR281" s="43">
        <v>0</v>
      </c>
      <c r="BS281" s="43">
        <v>0</v>
      </c>
      <c r="BT281" s="43">
        <v>0</v>
      </c>
      <c r="BU281" s="43">
        <v>0</v>
      </c>
      <c r="BV281" s="43">
        <v>0</v>
      </c>
      <c r="BW281" s="43">
        <v>0</v>
      </c>
      <c r="BX281" s="43">
        <v>0</v>
      </c>
      <c r="BY281" s="43">
        <v>0</v>
      </c>
      <c r="BZ281" s="43">
        <v>0</v>
      </c>
      <c r="CA281" s="43">
        <v>0</v>
      </c>
      <c r="CB281" s="43">
        <v>0</v>
      </c>
      <c r="CC281" s="43">
        <v>0</v>
      </c>
      <c r="CD281" s="44">
        <f t="shared" si="12"/>
        <v>0</v>
      </c>
      <c r="CE281" s="43">
        <v>0</v>
      </c>
      <c r="CF281" s="43">
        <v>0</v>
      </c>
      <c r="CG281" s="43">
        <v>0</v>
      </c>
      <c r="CH281" s="43">
        <v>0</v>
      </c>
      <c r="CI281" s="43">
        <v>0</v>
      </c>
      <c r="CJ281" s="43">
        <v>0</v>
      </c>
      <c r="CK281" s="43">
        <v>0</v>
      </c>
      <c r="CL281" s="43">
        <v>0</v>
      </c>
      <c r="CM281" s="43">
        <v>0</v>
      </c>
      <c r="CN281" s="43">
        <v>0</v>
      </c>
      <c r="CO281" s="43">
        <v>0</v>
      </c>
      <c r="CP281" s="43">
        <v>0</v>
      </c>
      <c r="CQ281" s="43">
        <v>0</v>
      </c>
      <c r="CR281" s="43">
        <v>0</v>
      </c>
      <c r="CS281" s="43">
        <v>0</v>
      </c>
      <c r="CT281" s="44">
        <f t="shared" si="13"/>
        <v>0</v>
      </c>
      <c r="CU281" s="43">
        <v>0</v>
      </c>
      <c r="CV281" s="43">
        <v>0</v>
      </c>
      <c r="CW281" s="43">
        <v>0</v>
      </c>
      <c r="CX281" s="43">
        <v>0</v>
      </c>
      <c r="CY281" s="43">
        <v>0</v>
      </c>
      <c r="CZ281" s="43">
        <v>0</v>
      </c>
      <c r="DA281" s="43">
        <v>0</v>
      </c>
      <c r="DB281" s="43">
        <v>0</v>
      </c>
      <c r="DC281" s="43">
        <v>0</v>
      </c>
      <c r="DD281" s="43">
        <v>0</v>
      </c>
      <c r="DE281" s="43">
        <v>0</v>
      </c>
      <c r="DF281" s="43">
        <v>0</v>
      </c>
      <c r="DG281" s="43">
        <v>0</v>
      </c>
      <c r="DH281" s="43">
        <v>0</v>
      </c>
      <c r="DI281" s="43">
        <v>0</v>
      </c>
      <c r="DJ281" s="44">
        <f t="shared" si="14"/>
        <v>0</v>
      </c>
      <c r="DK281" s="45">
        <f t="shared" si="10"/>
        <v>35000000</v>
      </c>
    </row>
    <row r="282" spans="1:115" s="2" customFormat="1" ht="120" x14ac:dyDescent="0.25">
      <c r="A282" s="1"/>
      <c r="B282" s="40" t="s">
        <v>574</v>
      </c>
      <c r="C282" s="41" t="s">
        <v>1445</v>
      </c>
      <c r="D282" s="30" t="s">
        <v>1419</v>
      </c>
      <c r="E282" s="30" t="s">
        <v>575</v>
      </c>
      <c r="F282" s="30" t="s">
        <v>1418</v>
      </c>
      <c r="G282" s="30" t="s">
        <v>2335</v>
      </c>
      <c r="H282" s="41" t="s">
        <v>576</v>
      </c>
      <c r="I282" s="41">
        <v>198.6</v>
      </c>
      <c r="J282" s="41" t="s">
        <v>1347</v>
      </c>
      <c r="K282" s="41">
        <v>2019</v>
      </c>
      <c r="L282" s="41">
        <v>198.6</v>
      </c>
      <c r="M282" s="42">
        <v>198.6</v>
      </c>
      <c r="N282" s="42">
        <v>198.6</v>
      </c>
      <c r="O282" s="42">
        <v>198.6</v>
      </c>
      <c r="P282" s="42">
        <v>198.6</v>
      </c>
      <c r="Q282" s="42" t="s">
        <v>130</v>
      </c>
      <c r="R282" s="41" t="s">
        <v>113</v>
      </c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 t="s">
        <v>575</v>
      </c>
      <c r="AI282" s="52" t="s">
        <v>1465</v>
      </c>
      <c r="AJ282" s="40">
        <v>4101</v>
      </c>
      <c r="AK282" s="17" t="s">
        <v>1771</v>
      </c>
      <c r="AL282" s="17" t="s">
        <v>591</v>
      </c>
      <c r="AM282" s="42" t="s">
        <v>2909</v>
      </c>
      <c r="AN282" s="42" t="s">
        <v>2910</v>
      </c>
      <c r="AO282" s="42" t="s">
        <v>2913</v>
      </c>
      <c r="AP282" s="41">
        <v>1</v>
      </c>
      <c r="AQ282" s="41">
        <v>1</v>
      </c>
      <c r="AR282" s="42" t="s">
        <v>130</v>
      </c>
      <c r="AS282" s="42" t="s">
        <v>574</v>
      </c>
      <c r="AT282" s="42">
        <v>1</v>
      </c>
      <c r="AU282" s="42">
        <v>1</v>
      </c>
      <c r="AV282" s="42">
        <v>1</v>
      </c>
      <c r="AW282" s="42">
        <v>1</v>
      </c>
      <c r="AX282" s="43">
        <v>0</v>
      </c>
      <c r="AY282" s="43">
        <v>0</v>
      </c>
      <c r="AZ282" s="43">
        <v>0</v>
      </c>
      <c r="BA282" s="43">
        <v>0</v>
      </c>
      <c r="BB282" s="43">
        <v>0</v>
      </c>
      <c r="BC282" s="43">
        <v>36400000</v>
      </c>
      <c r="BD282" s="43">
        <v>0</v>
      </c>
      <c r="BE282" s="43">
        <v>0</v>
      </c>
      <c r="BF282" s="43">
        <v>0</v>
      </c>
      <c r="BG282" s="43">
        <v>0</v>
      </c>
      <c r="BH282" s="43">
        <v>0</v>
      </c>
      <c r="BI282" s="43">
        <v>0</v>
      </c>
      <c r="BJ282" s="43">
        <v>0</v>
      </c>
      <c r="BK282" s="43">
        <v>0</v>
      </c>
      <c r="BL282" s="43">
        <v>0</v>
      </c>
      <c r="BM282" s="43">
        <v>0</v>
      </c>
      <c r="BN282" s="44">
        <f t="shared" si="11"/>
        <v>36400000</v>
      </c>
      <c r="BO282" s="43">
        <v>0</v>
      </c>
      <c r="BP282" s="43">
        <v>0</v>
      </c>
      <c r="BQ282" s="43">
        <v>0</v>
      </c>
      <c r="BR282" s="43">
        <v>0</v>
      </c>
      <c r="BS282" s="43">
        <v>0</v>
      </c>
      <c r="BT282" s="43">
        <v>0</v>
      </c>
      <c r="BU282" s="43">
        <v>0</v>
      </c>
      <c r="BV282" s="43">
        <v>0</v>
      </c>
      <c r="BW282" s="43">
        <v>0</v>
      </c>
      <c r="BX282" s="43">
        <v>0</v>
      </c>
      <c r="BY282" s="43">
        <v>0</v>
      </c>
      <c r="BZ282" s="43">
        <v>0</v>
      </c>
      <c r="CA282" s="43">
        <v>0</v>
      </c>
      <c r="CB282" s="43">
        <v>0</v>
      </c>
      <c r="CC282" s="43">
        <v>0</v>
      </c>
      <c r="CD282" s="44">
        <f t="shared" si="12"/>
        <v>0</v>
      </c>
      <c r="CE282" s="43">
        <v>0</v>
      </c>
      <c r="CF282" s="43">
        <v>0</v>
      </c>
      <c r="CG282" s="43">
        <v>0</v>
      </c>
      <c r="CH282" s="43">
        <v>0</v>
      </c>
      <c r="CI282" s="43">
        <v>0</v>
      </c>
      <c r="CJ282" s="43">
        <v>0</v>
      </c>
      <c r="CK282" s="43">
        <v>0</v>
      </c>
      <c r="CL282" s="43">
        <v>0</v>
      </c>
      <c r="CM282" s="43">
        <v>0</v>
      </c>
      <c r="CN282" s="43">
        <v>0</v>
      </c>
      <c r="CO282" s="43">
        <v>0</v>
      </c>
      <c r="CP282" s="43">
        <v>0</v>
      </c>
      <c r="CQ282" s="43">
        <v>0</v>
      </c>
      <c r="CR282" s="43">
        <v>0</v>
      </c>
      <c r="CS282" s="43">
        <v>0</v>
      </c>
      <c r="CT282" s="44">
        <f t="shared" si="13"/>
        <v>0</v>
      </c>
      <c r="CU282" s="43">
        <v>0</v>
      </c>
      <c r="CV282" s="43">
        <v>0</v>
      </c>
      <c r="CW282" s="43">
        <v>0</v>
      </c>
      <c r="CX282" s="43">
        <v>0</v>
      </c>
      <c r="CY282" s="43">
        <v>0</v>
      </c>
      <c r="CZ282" s="43">
        <v>0</v>
      </c>
      <c r="DA282" s="43">
        <v>0</v>
      </c>
      <c r="DB282" s="43">
        <v>0</v>
      </c>
      <c r="DC282" s="43">
        <v>0</v>
      </c>
      <c r="DD282" s="43">
        <v>0</v>
      </c>
      <c r="DE282" s="43">
        <v>0</v>
      </c>
      <c r="DF282" s="43">
        <v>0</v>
      </c>
      <c r="DG282" s="43">
        <v>0</v>
      </c>
      <c r="DH282" s="43">
        <v>0</v>
      </c>
      <c r="DI282" s="43">
        <v>0</v>
      </c>
      <c r="DJ282" s="44">
        <f t="shared" si="14"/>
        <v>0</v>
      </c>
      <c r="DK282" s="45">
        <f t="shared" si="10"/>
        <v>36400000</v>
      </c>
    </row>
    <row r="283" spans="1:115" s="2" customFormat="1" ht="120" x14ac:dyDescent="0.25">
      <c r="A283" s="1"/>
      <c r="B283" s="40" t="s">
        <v>574</v>
      </c>
      <c r="C283" s="41" t="s">
        <v>1445</v>
      </c>
      <c r="D283" s="30" t="s">
        <v>1419</v>
      </c>
      <c r="E283" s="30" t="s">
        <v>575</v>
      </c>
      <c r="F283" s="30" t="s">
        <v>1418</v>
      </c>
      <c r="G283" s="30" t="s">
        <v>2335</v>
      </c>
      <c r="H283" s="41" t="s">
        <v>576</v>
      </c>
      <c r="I283" s="41">
        <v>198.6</v>
      </c>
      <c r="J283" s="41" t="s">
        <v>1347</v>
      </c>
      <c r="K283" s="41">
        <v>2019</v>
      </c>
      <c r="L283" s="41">
        <v>198.6</v>
      </c>
      <c r="M283" s="42">
        <v>198.6</v>
      </c>
      <c r="N283" s="42">
        <v>198.6</v>
      </c>
      <c r="O283" s="42">
        <v>198.6</v>
      </c>
      <c r="P283" s="42">
        <v>198.6</v>
      </c>
      <c r="Q283" s="42" t="s">
        <v>130</v>
      </c>
      <c r="R283" s="41" t="s">
        <v>113</v>
      </c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 t="s">
        <v>575</v>
      </c>
      <c r="AI283" s="52" t="s">
        <v>1465</v>
      </c>
      <c r="AJ283" s="40">
        <v>4101</v>
      </c>
      <c r="AK283" s="17" t="s">
        <v>1772</v>
      </c>
      <c r="AL283" s="17" t="s">
        <v>592</v>
      </c>
      <c r="AM283" s="42" t="s">
        <v>2906</v>
      </c>
      <c r="AN283" s="42" t="s">
        <v>2500</v>
      </c>
      <c r="AO283" s="42" t="s">
        <v>2914</v>
      </c>
      <c r="AP283" s="41">
        <v>1</v>
      </c>
      <c r="AQ283" s="41">
        <v>4</v>
      </c>
      <c r="AR283" s="42" t="s">
        <v>132</v>
      </c>
      <c r="AS283" s="42" t="s">
        <v>574</v>
      </c>
      <c r="AT283" s="42">
        <v>1</v>
      </c>
      <c r="AU283" s="42">
        <v>1</v>
      </c>
      <c r="AV283" s="42">
        <v>1</v>
      </c>
      <c r="AW283" s="42">
        <v>1</v>
      </c>
      <c r="AX283" s="43">
        <v>0</v>
      </c>
      <c r="AY283" s="43">
        <v>0</v>
      </c>
      <c r="AZ283" s="43">
        <v>0</v>
      </c>
      <c r="BA283" s="43">
        <v>0</v>
      </c>
      <c r="BB283" s="43">
        <v>0</v>
      </c>
      <c r="BC283" s="43">
        <v>19983334</v>
      </c>
      <c r="BD283" s="43">
        <v>0</v>
      </c>
      <c r="BE283" s="43">
        <v>0</v>
      </c>
      <c r="BF283" s="43">
        <v>0</v>
      </c>
      <c r="BG283" s="43">
        <v>0</v>
      </c>
      <c r="BH283" s="43">
        <v>0</v>
      </c>
      <c r="BI283" s="43">
        <v>0</v>
      </c>
      <c r="BJ283" s="43">
        <v>0</v>
      </c>
      <c r="BK283" s="43">
        <v>0</v>
      </c>
      <c r="BL283" s="43">
        <v>0</v>
      </c>
      <c r="BM283" s="43">
        <v>0</v>
      </c>
      <c r="BN283" s="44">
        <f t="shared" si="11"/>
        <v>19983334</v>
      </c>
      <c r="BO283" s="43">
        <v>0</v>
      </c>
      <c r="BP283" s="43">
        <v>0</v>
      </c>
      <c r="BQ283" s="43">
        <v>0</v>
      </c>
      <c r="BR283" s="43">
        <v>0</v>
      </c>
      <c r="BS283" s="43">
        <v>0</v>
      </c>
      <c r="BT283" s="43">
        <v>0</v>
      </c>
      <c r="BU283" s="43">
        <v>0</v>
      </c>
      <c r="BV283" s="43">
        <v>0</v>
      </c>
      <c r="BW283" s="43">
        <v>0</v>
      </c>
      <c r="BX283" s="43">
        <v>0</v>
      </c>
      <c r="BY283" s="43">
        <v>0</v>
      </c>
      <c r="BZ283" s="43">
        <v>0</v>
      </c>
      <c r="CA283" s="43">
        <v>0</v>
      </c>
      <c r="CB283" s="43">
        <v>0</v>
      </c>
      <c r="CC283" s="43">
        <v>0</v>
      </c>
      <c r="CD283" s="44">
        <f t="shared" si="12"/>
        <v>0</v>
      </c>
      <c r="CE283" s="43">
        <v>0</v>
      </c>
      <c r="CF283" s="43">
        <v>0</v>
      </c>
      <c r="CG283" s="43">
        <v>0</v>
      </c>
      <c r="CH283" s="43">
        <v>0</v>
      </c>
      <c r="CI283" s="43">
        <v>0</v>
      </c>
      <c r="CJ283" s="43">
        <v>0</v>
      </c>
      <c r="CK283" s="43">
        <v>0</v>
      </c>
      <c r="CL283" s="43">
        <v>0</v>
      </c>
      <c r="CM283" s="43">
        <v>0</v>
      </c>
      <c r="CN283" s="43">
        <v>0</v>
      </c>
      <c r="CO283" s="43">
        <v>0</v>
      </c>
      <c r="CP283" s="43">
        <v>0</v>
      </c>
      <c r="CQ283" s="43">
        <v>0</v>
      </c>
      <c r="CR283" s="43">
        <v>0</v>
      </c>
      <c r="CS283" s="43">
        <v>0</v>
      </c>
      <c r="CT283" s="44">
        <f t="shared" si="13"/>
        <v>0</v>
      </c>
      <c r="CU283" s="43">
        <v>0</v>
      </c>
      <c r="CV283" s="43">
        <v>0</v>
      </c>
      <c r="CW283" s="43">
        <v>0</v>
      </c>
      <c r="CX283" s="43">
        <v>0</v>
      </c>
      <c r="CY283" s="43">
        <v>0</v>
      </c>
      <c r="CZ283" s="43">
        <v>0</v>
      </c>
      <c r="DA283" s="43">
        <v>0</v>
      </c>
      <c r="DB283" s="43">
        <v>0</v>
      </c>
      <c r="DC283" s="43">
        <v>0</v>
      </c>
      <c r="DD283" s="43">
        <v>0</v>
      </c>
      <c r="DE283" s="43">
        <v>0</v>
      </c>
      <c r="DF283" s="43">
        <v>0</v>
      </c>
      <c r="DG283" s="43">
        <v>0</v>
      </c>
      <c r="DH283" s="43">
        <v>0</v>
      </c>
      <c r="DI283" s="43">
        <v>0</v>
      </c>
      <c r="DJ283" s="44">
        <f t="shared" si="14"/>
        <v>0</v>
      </c>
      <c r="DK283" s="45">
        <f t="shared" si="10"/>
        <v>19983334</v>
      </c>
    </row>
    <row r="284" spans="1:115" s="2" customFormat="1" ht="120" x14ac:dyDescent="0.25">
      <c r="A284" s="1"/>
      <c r="B284" s="40" t="s">
        <v>574</v>
      </c>
      <c r="C284" s="41" t="s">
        <v>1445</v>
      </c>
      <c r="D284" s="30" t="s">
        <v>1419</v>
      </c>
      <c r="E284" s="30" t="s">
        <v>575</v>
      </c>
      <c r="F284" s="30" t="s">
        <v>1418</v>
      </c>
      <c r="G284" s="30" t="s">
        <v>2335</v>
      </c>
      <c r="H284" s="41" t="s">
        <v>576</v>
      </c>
      <c r="I284" s="41">
        <v>198.6</v>
      </c>
      <c r="J284" s="41" t="s">
        <v>1347</v>
      </c>
      <c r="K284" s="41">
        <v>2019</v>
      </c>
      <c r="L284" s="41">
        <v>198.6</v>
      </c>
      <c r="M284" s="42">
        <v>198.6</v>
      </c>
      <c r="N284" s="42">
        <v>198.6</v>
      </c>
      <c r="O284" s="42">
        <v>198.6</v>
      </c>
      <c r="P284" s="42">
        <v>198.6</v>
      </c>
      <c r="Q284" s="42" t="s">
        <v>130</v>
      </c>
      <c r="R284" s="41" t="s">
        <v>113</v>
      </c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 t="s">
        <v>575</v>
      </c>
      <c r="AI284" s="52" t="s">
        <v>1465</v>
      </c>
      <c r="AJ284" s="40">
        <v>4101</v>
      </c>
      <c r="AK284" s="17" t="s">
        <v>1773</v>
      </c>
      <c r="AL284" s="17" t="s">
        <v>593</v>
      </c>
      <c r="AM284" s="42" t="s">
        <v>2915</v>
      </c>
      <c r="AN284" s="42">
        <v>4101046</v>
      </c>
      <c r="AO284" s="42" t="s">
        <v>2916</v>
      </c>
      <c r="AP284" s="41">
        <v>1</v>
      </c>
      <c r="AQ284" s="41">
        <v>1</v>
      </c>
      <c r="AR284" s="42" t="s">
        <v>130</v>
      </c>
      <c r="AS284" s="42" t="s">
        <v>574</v>
      </c>
      <c r="AT284" s="42">
        <v>1</v>
      </c>
      <c r="AU284" s="42">
        <v>1</v>
      </c>
      <c r="AV284" s="42">
        <v>1</v>
      </c>
      <c r="AW284" s="42">
        <v>1</v>
      </c>
      <c r="AX284" s="43">
        <v>0</v>
      </c>
      <c r="AY284" s="43">
        <v>0</v>
      </c>
      <c r="AZ284" s="43">
        <v>0</v>
      </c>
      <c r="BA284" s="43">
        <v>0</v>
      </c>
      <c r="BB284" s="43">
        <v>0</v>
      </c>
      <c r="BC284" s="43">
        <v>158000000</v>
      </c>
      <c r="BD284" s="43">
        <v>0</v>
      </c>
      <c r="BE284" s="43">
        <v>0</v>
      </c>
      <c r="BF284" s="43">
        <v>0</v>
      </c>
      <c r="BG284" s="43">
        <v>0</v>
      </c>
      <c r="BH284" s="43">
        <v>0</v>
      </c>
      <c r="BI284" s="43">
        <v>0</v>
      </c>
      <c r="BJ284" s="43">
        <v>0</v>
      </c>
      <c r="BK284" s="43">
        <v>0</v>
      </c>
      <c r="BL284" s="43">
        <v>0</v>
      </c>
      <c r="BM284" s="43">
        <v>0</v>
      </c>
      <c r="BN284" s="44">
        <f t="shared" si="11"/>
        <v>158000000</v>
      </c>
      <c r="BO284" s="43">
        <v>0</v>
      </c>
      <c r="BP284" s="43">
        <v>0</v>
      </c>
      <c r="BQ284" s="43">
        <v>0</v>
      </c>
      <c r="BR284" s="43">
        <v>0</v>
      </c>
      <c r="BS284" s="43">
        <v>0</v>
      </c>
      <c r="BT284" s="43">
        <v>0</v>
      </c>
      <c r="BU284" s="43">
        <v>0</v>
      </c>
      <c r="BV284" s="43">
        <v>0</v>
      </c>
      <c r="BW284" s="43">
        <v>0</v>
      </c>
      <c r="BX284" s="43">
        <v>0</v>
      </c>
      <c r="BY284" s="43">
        <v>0</v>
      </c>
      <c r="BZ284" s="43">
        <v>0</v>
      </c>
      <c r="CA284" s="43">
        <v>0</v>
      </c>
      <c r="CB284" s="43">
        <v>0</v>
      </c>
      <c r="CC284" s="43">
        <v>0</v>
      </c>
      <c r="CD284" s="44">
        <f t="shared" si="12"/>
        <v>0</v>
      </c>
      <c r="CE284" s="43">
        <v>0</v>
      </c>
      <c r="CF284" s="43">
        <v>0</v>
      </c>
      <c r="CG284" s="43">
        <v>0</v>
      </c>
      <c r="CH284" s="43">
        <v>0</v>
      </c>
      <c r="CI284" s="43">
        <v>0</v>
      </c>
      <c r="CJ284" s="43">
        <v>0</v>
      </c>
      <c r="CK284" s="43">
        <v>0</v>
      </c>
      <c r="CL284" s="43">
        <v>0</v>
      </c>
      <c r="CM284" s="43">
        <v>0</v>
      </c>
      <c r="CN284" s="43">
        <v>0</v>
      </c>
      <c r="CO284" s="43">
        <v>0</v>
      </c>
      <c r="CP284" s="43">
        <v>0</v>
      </c>
      <c r="CQ284" s="43">
        <v>0</v>
      </c>
      <c r="CR284" s="43">
        <v>0</v>
      </c>
      <c r="CS284" s="43">
        <v>0</v>
      </c>
      <c r="CT284" s="44">
        <f t="shared" si="13"/>
        <v>0</v>
      </c>
      <c r="CU284" s="43">
        <v>0</v>
      </c>
      <c r="CV284" s="43">
        <v>0</v>
      </c>
      <c r="CW284" s="43">
        <v>0</v>
      </c>
      <c r="CX284" s="43">
        <v>0</v>
      </c>
      <c r="CY284" s="43">
        <v>0</v>
      </c>
      <c r="CZ284" s="43">
        <v>0</v>
      </c>
      <c r="DA284" s="43">
        <v>0</v>
      </c>
      <c r="DB284" s="43">
        <v>0</v>
      </c>
      <c r="DC284" s="43">
        <v>0</v>
      </c>
      <c r="DD284" s="43">
        <v>0</v>
      </c>
      <c r="DE284" s="43">
        <v>0</v>
      </c>
      <c r="DF284" s="43">
        <v>0</v>
      </c>
      <c r="DG284" s="43">
        <v>0</v>
      </c>
      <c r="DH284" s="43">
        <v>0</v>
      </c>
      <c r="DI284" s="43">
        <v>0</v>
      </c>
      <c r="DJ284" s="44">
        <f t="shared" si="14"/>
        <v>0</v>
      </c>
      <c r="DK284" s="45">
        <f t="shared" si="10"/>
        <v>158000000</v>
      </c>
    </row>
    <row r="285" spans="1:115" s="2" customFormat="1" ht="120" x14ac:dyDescent="0.25">
      <c r="A285" s="1"/>
      <c r="B285" s="40" t="s">
        <v>574</v>
      </c>
      <c r="C285" s="41" t="s">
        <v>1445</v>
      </c>
      <c r="D285" s="30" t="s">
        <v>1419</v>
      </c>
      <c r="E285" s="30" t="s">
        <v>575</v>
      </c>
      <c r="F285" s="30" t="s">
        <v>1418</v>
      </c>
      <c r="G285" s="30" t="s">
        <v>2335</v>
      </c>
      <c r="H285" s="41" t="s">
        <v>576</v>
      </c>
      <c r="I285" s="41">
        <v>198.6</v>
      </c>
      <c r="J285" s="41" t="s">
        <v>1347</v>
      </c>
      <c r="K285" s="41">
        <v>2019</v>
      </c>
      <c r="L285" s="41">
        <v>198.6</v>
      </c>
      <c r="M285" s="42">
        <v>198.6</v>
      </c>
      <c r="N285" s="42">
        <v>198.6</v>
      </c>
      <c r="O285" s="42">
        <v>198.6</v>
      </c>
      <c r="P285" s="42">
        <v>198.6</v>
      </c>
      <c r="Q285" s="42" t="s">
        <v>130</v>
      </c>
      <c r="R285" s="41" t="s">
        <v>113</v>
      </c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 t="s">
        <v>575</v>
      </c>
      <c r="AI285" s="52" t="s">
        <v>1465</v>
      </c>
      <c r="AJ285" s="40">
        <v>4101</v>
      </c>
      <c r="AK285" s="17" t="s">
        <v>1774</v>
      </c>
      <c r="AL285" s="17" t="s">
        <v>594</v>
      </c>
      <c r="AM285" s="42" t="s">
        <v>2906</v>
      </c>
      <c r="AN285" s="42">
        <v>4101031</v>
      </c>
      <c r="AO285" s="42" t="s">
        <v>2917</v>
      </c>
      <c r="AP285" s="41">
        <v>9</v>
      </c>
      <c r="AQ285" s="41">
        <v>36</v>
      </c>
      <c r="AR285" s="42" t="s">
        <v>132</v>
      </c>
      <c r="AS285" s="42" t="s">
        <v>574</v>
      </c>
      <c r="AT285" s="42">
        <v>9</v>
      </c>
      <c r="AU285" s="42">
        <v>9</v>
      </c>
      <c r="AV285" s="42">
        <v>9</v>
      </c>
      <c r="AW285" s="42">
        <v>9</v>
      </c>
      <c r="AX285" s="43">
        <v>0</v>
      </c>
      <c r="AY285" s="43">
        <v>0</v>
      </c>
      <c r="AZ285" s="43">
        <v>0</v>
      </c>
      <c r="BA285" s="43">
        <v>0</v>
      </c>
      <c r="BB285" s="43">
        <v>0</v>
      </c>
      <c r="BC285" s="43">
        <v>12000000</v>
      </c>
      <c r="BD285" s="43">
        <v>0</v>
      </c>
      <c r="BE285" s="43">
        <v>0</v>
      </c>
      <c r="BF285" s="43">
        <v>0</v>
      </c>
      <c r="BG285" s="43">
        <v>0</v>
      </c>
      <c r="BH285" s="43">
        <v>0</v>
      </c>
      <c r="BI285" s="43">
        <v>0</v>
      </c>
      <c r="BJ285" s="43">
        <v>0</v>
      </c>
      <c r="BK285" s="43">
        <v>0</v>
      </c>
      <c r="BL285" s="43">
        <v>0</v>
      </c>
      <c r="BM285" s="43">
        <v>0</v>
      </c>
      <c r="BN285" s="44">
        <f t="shared" si="11"/>
        <v>12000000</v>
      </c>
      <c r="BO285" s="43">
        <v>0</v>
      </c>
      <c r="BP285" s="43">
        <v>0</v>
      </c>
      <c r="BQ285" s="43">
        <v>8293918.0811600294</v>
      </c>
      <c r="BR285" s="43">
        <v>0</v>
      </c>
      <c r="BS285" s="43">
        <v>10831857.013994997</v>
      </c>
      <c r="BT285" s="43">
        <v>0</v>
      </c>
      <c r="BU285" s="43">
        <v>0</v>
      </c>
      <c r="BV285" s="43">
        <v>0</v>
      </c>
      <c r="BW285" s="43">
        <v>0</v>
      </c>
      <c r="BX285" s="43">
        <v>0</v>
      </c>
      <c r="BY285" s="43">
        <v>0</v>
      </c>
      <c r="BZ285" s="43">
        <v>0</v>
      </c>
      <c r="CA285" s="43">
        <v>0</v>
      </c>
      <c r="CB285" s="43">
        <v>0</v>
      </c>
      <c r="CC285" s="43">
        <v>0</v>
      </c>
      <c r="CD285" s="44">
        <f t="shared" si="12"/>
        <v>19125775.095155027</v>
      </c>
      <c r="CE285" s="43">
        <v>0</v>
      </c>
      <c r="CF285" s="43">
        <v>0</v>
      </c>
      <c r="CG285" s="43">
        <v>0</v>
      </c>
      <c r="CH285" s="43">
        <v>0</v>
      </c>
      <c r="CI285" s="43">
        <v>12490640.630227003</v>
      </c>
      <c r="CJ285" s="43">
        <v>0</v>
      </c>
      <c r="CK285" s="43">
        <v>0</v>
      </c>
      <c r="CL285" s="43">
        <v>0</v>
      </c>
      <c r="CM285" s="43">
        <v>0</v>
      </c>
      <c r="CN285" s="43">
        <v>0</v>
      </c>
      <c r="CO285" s="43">
        <v>0</v>
      </c>
      <c r="CP285" s="43">
        <v>0</v>
      </c>
      <c r="CQ285" s="43">
        <v>0</v>
      </c>
      <c r="CR285" s="43">
        <v>0</v>
      </c>
      <c r="CS285" s="43">
        <v>0</v>
      </c>
      <c r="CT285" s="44">
        <f t="shared" si="13"/>
        <v>12490640.630227003</v>
      </c>
      <c r="CU285" s="43">
        <v>0</v>
      </c>
      <c r="CV285" s="43">
        <v>0</v>
      </c>
      <c r="CW285" s="43">
        <v>0</v>
      </c>
      <c r="CX285" s="43">
        <v>0</v>
      </c>
      <c r="CY285" s="43">
        <v>13521851.111651234</v>
      </c>
      <c r="CZ285" s="43">
        <v>0</v>
      </c>
      <c r="DA285" s="43">
        <v>0</v>
      </c>
      <c r="DB285" s="43">
        <v>0</v>
      </c>
      <c r="DC285" s="43">
        <v>0</v>
      </c>
      <c r="DD285" s="43">
        <v>0</v>
      </c>
      <c r="DE285" s="43">
        <v>0</v>
      </c>
      <c r="DF285" s="43">
        <v>0</v>
      </c>
      <c r="DG285" s="43">
        <v>0</v>
      </c>
      <c r="DH285" s="43">
        <v>0</v>
      </c>
      <c r="DI285" s="43">
        <v>0</v>
      </c>
      <c r="DJ285" s="44">
        <f t="shared" si="14"/>
        <v>13521851.111651234</v>
      </c>
      <c r="DK285" s="45">
        <f t="shared" si="10"/>
        <v>57138266.837033264</v>
      </c>
    </row>
    <row r="286" spans="1:115" s="2" customFormat="1" ht="120" x14ac:dyDescent="0.25">
      <c r="A286" s="1"/>
      <c r="B286" s="40" t="s">
        <v>574</v>
      </c>
      <c r="C286" s="41" t="s">
        <v>1445</v>
      </c>
      <c r="D286" s="30" t="s">
        <v>1419</v>
      </c>
      <c r="E286" s="30" t="s">
        <v>575</v>
      </c>
      <c r="F286" s="30" t="s">
        <v>1418</v>
      </c>
      <c r="G286" s="30" t="s">
        <v>2335</v>
      </c>
      <c r="H286" s="41" t="s">
        <v>576</v>
      </c>
      <c r="I286" s="41">
        <v>198.6</v>
      </c>
      <c r="J286" s="41" t="s">
        <v>1347</v>
      </c>
      <c r="K286" s="41">
        <v>2019</v>
      </c>
      <c r="L286" s="41">
        <v>198.6</v>
      </c>
      <c r="M286" s="42">
        <v>198.6</v>
      </c>
      <c r="N286" s="42">
        <v>198.6</v>
      </c>
      <c r="O286" s="42">
        <v>198.6</v>
      </c>
      <c r="P286" s="42">
        <v>198.6</v>
      </c>
      <c r="Q286" s="42" t="s">
        <v>130</v>
      </c>
      <c r="R286" s="41" t="s">
        <v>113</v>
      </c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 t="s">
        <v>575</v>
      </c>
      <c r="AI286" s="52" t="s">
        <v>1465</v>
      </c>
      <c r="AJ286" s="40">
        <v>4101</v>
      </c>
      <c r="AK286" s="17" t="s">
        <v>1775</v>
      </c>
      <c r="AL286" s="17" t="s">
        <v>595</v>
      </c>
      <c r="AM286" s="42" t="s">
        <v>2906</v>
      </c>
      <c r="AN286" s="42">
        <v>4101031</v>
      </c>
      <c r="AO286" s="42" t="s">
        <v>2917</v>
      </c>
      <c r="AP286" s="41">
        <v>3</v>
      </c>
      <c r="AQ286" s="41">
        <v>12</v>
      </c>
      <c r="AR286" s="42" t="s">
        <v>132</v>
      </c>
      <c r="AS286" s="42" t="s">
        <v>574</v>
      </c>
      <c r="AT286" s="42">
        <v>3</v>
      </c>
      <c r="AU286" s="42">
        <v>3</v>
      </c>
      <c r="AV286" s="42">
        <v>3</v>
      </c>
      <c r="AW286" s="42">
        <v>3</v>
      </c>
      <c r="AX286" s="43">
        <v>0</v>
      </c>
      <c r="AY286" s="43">
        <v>0</v>
      </c>
      <c r="AZ286" s="43">
        <v>0</v>
      </c>
      <c r="BA286" s="43">
        <v>0</v>
      </c>
      <c r="BB286" s="43">
        <v>0</v>
      </c>
      <c r="BC286" s="43">
        <v>65600000</v>
      </c>
      <c r="BD286" s="43">
        <v>0</v>
      </c>
      <c r="BE286" s="43">
        <v>0</v>
      </c>
      <c r="BF286" s="43">
        <v>0</v>
      </c>
      <c r="BG286" s="43">
        <v>0</v>
      </c>
      <c r="BH286" s="43">
        <v>0</v>
      </c>
      <c r="BI286" s="43">
        <v>0</v>
      </c>
      <c r="BJ286" s="43">
        <v>0</v>
      </c>
      <c r="BK286" s="43">
        <v>0</v>
      </c>
      <c r="BL286" s="43">
        <v>0</v>
      </c>
      <c r="BM286" s="43">
        <v>0</v>
      </c>
      <c r="BN286" s="44">
        <f t="shared" si="11"/>
        <v>65600000</v>
      </c>
      <c r="BO286" s="43">
        <v>0</v>
      </c>
      <c r="BP286" s="43">
        <v>0</v>
      </c>
      <c r="BQ286" s="43">
        <v>45340085.510341495</v>
      </c>
      <c r="BR286" s="43">
        <v>0</v>
      </c>
      <c r="BS286" s="43">
        <v>59214151.67650599</v>
      </c>
      <c r="BT286" s="43">
        <v>0</v>
      </c>
      <c r="BU286" s="43">
        <v>0</v>
      </c>
      <c r="BV286" s="43">
        <v>0</v>
      </c>
      <c r="BW286" s="43">
        <v>0</v>
      </c>
      <c r="BX286" s="43">
        <v>0</v>
      </c>
      <c r="BY286" s="43">
        <v>0</v>
      </c>
      <c r="BZ286" s="43">
        <v>0</v>
      </c>
      <c r="CA286" s="43">
        <v>0</v>
      </c>
      <c r="CB286" s="43">
        <v>0</v>
      </c>
      <c r="CC286" s="43">
        <v>0</v>
      </c>
      <c r="CD286" s="44">
        <f t="shared" si="12"/>
        <v>104554237.18684748</v>
      </c>
      <c r="CE286" s="43">
        <v>0</v>
      </c>
      <c r="CF286" s="43">
        <v>0</v>
      </c>
      <c r="CG286" s="43">
        <v>0</v>
      </c>
      <c r="CH286" s="43">
        <v>0</v>
      </c>
      <c r="CI286" s="43">
        <v>68282168.778574288</v>
      </c>
      <c r="CJ286" s="43">
        <v>0</v>
      </c>
      <c r="CK286" s="43">
        <v>0</v>
      </c>
      <c r="CL286" s="43">
        <v>0</v>
      </c>
      <c r="CM286" s="43">
        <v>0</v>
      </c>
      <c r="CN286" s="43">
        <v>0</v>
      </c>
      <c r="CO286" s="43">
        <v>0</v>
      </c>
      <c r="CP286" s="43">
        <v>0</v>
      </c>
      <c r="CQ286" s="43">
        <v>0</v>
      </c>
      <c r="CR286" s="43">
        <v>0</v>
      </c>
      <c r="CS286" s="43">
        <v>0</v>
      </c>
      <c r="CT286" s="44">
        <f t="shared" si="13"/>
        <v>68282168.778574288</v>
      </c>
      <c r="CU286" s="43">
        <v>0</v>
      </c>
      <c r="CV286" s="43">
        <v>0</v>
      </c>
      <c r="CW286" s="43">
        <v>0</v>
      </c>
      <c r="CX286" s="43">
        <v>0</v>
      </c>
      <c r="CY286" s="43">
        <v>73919452.743693411</v>
      </c>
      <c r="CZ286" s="43">
        <v>0</v>
      </c>
      <c r="DA286" s="43">
        <v>0</v>
      </c>
      <c r="DB286" s="43">
        <v>0</v>
      </c>
      <c r="DC286" s="43">
        <v>0</v>
      </c>
      <c r="DD286" s="43">
        <v>0</v>
      </c>
      <c r="DE286" s="43">
        <v>0</v>
      </c>
      <c r="DF286" s="43">
        <v>0</v>
      </c>
      <c r="DG286" s="43">
        <v>0</v>
      </c>
      <c r="DH286" s="43">
        <v>0</v>
      </c>
      <c r="DI286" s="43">
        <v>0</v>
      </c>
      <c r="DJ286" s="44">
        <f t="shared" si="14"/>
        <v>73919452.743693411</v>
      </c>
      <c r="DK286" s="45">
        <f t="shared" si="10"/>
        <v>312355858.70911515</v>
      </c>
    </row>
    <row r="287" spans="1:115" s="2" customFormat="1" ht="120" x14ac:dyDescent="0.25">
      <c r="A287" s="1"/>
      <c r="B287" s="40" t="s">
        <v>574</v>
      </c>
      <c r="C287" s="41" t="s">
        <v>1445</v>
      </c>
      <c r="D287" s="30" t="s">
        <v>1419</v>
      </c>
      <c r="E287" s="30" t="s">
        <v>575</v>
      </c>
      <c r="F287" s="30" t="s">
        <v>1418</v>
      </c>
      <c r="G287" s="30" t="s">
        <v>2335</v>
      </c>
      <c r="H287" s="41" t="s">
        <v>576</v>
      </c>
      <c r="I287" s="41">
        <v>198.6</v>
      </c>
      <c r="J287" s="41" t="s">
        <v>1347</v>
      </c>
      <c r="K287" s="41">
        <v>2019</v>
      </c>
      <c r="L287" s="41">
        <v>198.6</v>
      </c>
      <c r="M287" s="42">
        <v>198.6</v>
      </c>
      <c r="N287" s="42">
        <v>198.6</v>
      </c>
      <c r="O287" s="42">
        <v>198.6</v>
      </c>
      <c r="P287" s="42">
        <v>198.6</v>
      </c>
      <c r="Q287" s="42" t="s">
        <v>130</v>
      </c>
      <c r="R287" s="41" t="s">
        <v>113</v>
      </c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 t="s">
        <v>575</v>
      </c>
      <c r="AI287" s="52" t="s">
        <v>1465</v>
      </c>
      <c r="AJ287" s="40">
        <v>4101</v>
      </c>
      <c r="AK287" s="17" t="s">
        <v>1776</v>
      </c>
      <c r="AL287" s="17" t="s">
        <v>596</v>
      </c>
      <c r="AM287" s="42" t="s">
        <v>2906</v>
      </c>
      <c r="AN287" s="42">
        <v>4101031</v>
      </c>
      <c r="AO287" s="42" t="s">
        <v>2917</v>
      </c>
      <c r="AP287" s="41">
        <v>2</v>
      </c>
      <c r="AQ287" s="41">
        <v>8</v>
      </c>
      <c r="AR287" s="42" t="s">
        <v>132</v>
      </c>
      <c r="AS287" s="42" t="s">
        <v>574</v>
      </c>
      <c r="AT287" s="42">
        <v>4</v>
      </c>
      <c r="AU287" s="42">
        <v>3</v>
      </c>
      <c r="AV287" s="42">
        <v>3</v>
      </c>
      <c r="AW287" s="42">
        <v>3</v>
      </c>
      <c r="AX287" s="43">
        <v>0</v>
      </c>
      <c r="AY287" s="43">
        <v>0</v>
      </c>
      <c r="AZ287" s="43">
        <v>0</v>
      </c>
      <c r="BA287" s="43">
        <v>0</v>
      </c>
      <c r="BB287" s="43">
        <v>0</v>
      </c>
      <c r="BC287" s="43">
        <v>30000000</v>
      </c>
      <c r="BD287" s="43">
        <v>0</v>
      </c>
      <c r="BE287" s="43">
        <v>0</v>
      </c>
      <c r="BF287" s="43">
        <v>0</v>
      </c>
      <c r="BG287" s="43">
        <v>0</v>
      </c>
      <c r="BH287" s="43">
        <v>0</v>
      </c>
      <c r="BI287" s="43">
        <v>0</v>
      </c>
      <c r="BJ287" s="43">
        <v>0</v>
      </c>
      <c r="BK287" s="43">
        <v>0</v>
      </c>
      <c r="BL287" s="43">
        <v>0</v>
      </c>
      <c r="BM287" s="43">
        <v>0</v>
      </c>
      <c r="BN287" s="44">
        <f t="shared" si="11"/>
        <v>30000000</v>
      </c>
      <c r="BO287" s="43">
        <v>0</v>
      </c>
      <c r="BP287" s="43">
        <v>0</v>
      </c>
      <c r="BQ287" s="43">
        <v>20734795.202900074</v>
      </c>
      <c r="BR287" s="43">
        <v>0</v>
      </c>
      <c r="BS287" s="43">
        <v>27079642.534987494</v>
      </c>
      <c r="BT287" s="43">
        <v>0</v>
      </c>
      <c r="BU287" s="43">
        <v>0</v>
      </c>
      <c r="BV287" s="43">
        <v>0</v>
      </c>
      <c r="BW287" s="43">
        <v>0</v>
      </c>
      <c r="BX287" s="43">
        <v>0</v>
      </c>
      <c r="BY287" s="43">
        <v>0</v>
      </c>
      <c r="BZ287" s="43">
        <v>0</v>
      </c>
      <c r="CA287" s="43">
        <v>0</v>
      </c>
      <c r="CB287" s="43">
        <v>0</v>
      </c>
      <c r="CC287" s="43">
        <v>0</v>
      </c>
      <c r="CD287" s="44">
        <f t="shared" si="12"/>
        <v>47814437.737887569</v>
      </c>
      <c r="CE287" s="43">
        <v>0</v>
      </c>
      <c r="CF287" s="43">
        <v>0</v>
      </c>
      <c r="CG287" s="43">
        <v>0</v>
      </c>
      <c r="CH287" s="43">
        <v>0</v>
      </c>
      <c r="CI287" s="43">
        <v>31226601.57556751</v>
      </c>
      <c r="CJ287" s="43">
        <v>0</v>
      </c>
      <c r="CK287" s="43">
        <v>0</v>
      </c>
      <c r="CL287" s="43">
        <v>0</v>
      </c>
      <c r="CM287" s="43">
        <v>0</v>
      </c>
      <c r="CN287" s="43">
        <v>0</v>
      </c>
      <c r="CO287" s="43">
        <v>0</v>
      </c>
      <c r="CP287" s="43">
        <v>0</v>
      </c>
      <c r="CQ287" s="43">
        <v>0</v>
      </c>
      <c r="CR287" s="43">
        <v>0</v>
      </c>
      <c r="CS287" s="43">
        <v>0</v>
      </c>
      <c r="CT287" s="44">
        <f t="shared" si="13"/>
        <v>31226601.57556751</v>
      </c>
      <c r="CU287" s="43">
        <v>0</v>
      </c>
      <c r="CV287" s="43">
        <v>0</v>
      </c>
      <c r="CW287" s="43">
        <v>0</v>
      </c>
      <c r="CX287" s="43">
        <v>0</v>
      </c>
      <c r="CY287" s="43">
        <v>33804627.779128082</v>
      </c>
      <c r="CZ287" s="43">
        <v>0</v>
      </c>
      <c r="DA287" s="43">
        <v>0</v>
      </c>
      <c r="DB287" s="43">
        <v>0</v>
      </c>
      <c r="DC287" s="43">
        <v>0</v>
      </c>
      <c r="DD287" s="43">
        <v>0</v>
      </c>
      <c r="DE287" s="43">
        <v>0</v>
      </c>
      <c r="DF287" s="43">
        <v>0</v>
      </c>
      <c r="DG287" s="43">
        <v>0</v>
      </c>
      <c r="DH287" s="43">
        <v>0</v>
      </c>
      <c r="DI287" s="43">
        <v>0</v>
      </c>
      <c r="DJ287" s="44">
        <f t="shared" si="14"/>
        <v>33804627.779128082</v>
      </c>
      <c r="DK287" s="45">
        <f t="shared" si="10"/>
        <v>142845667.09258315</v>
      </c>
    </row>
    <row r="288" spans="1:115" s="2" customFormat="1" ht="120" x14ac:dyDescent="0.25">
      <c r="A288" s="1"/>
      <c r="B288" s="40" t="s">
        <v>574</v>
      </c>
      <c r="C288" s="41" t="s">
        <v>1445</v>
      </c>
      <c r="D288" s="30" t="s">
        <v>1419</v>
      </c>
      <c r="E288" s="30" t="s">
        <v>575</v>
      </c>
      <c r="F288" s="30" t="s">
        <v>1418</v>
      </c>
      <c r="G288" s="30" t="s">
        <v>2335</v>
      </c>
      <c r="H288" s="41" t="s">
        <v>576</v>
      </c>
      <c r="I288" s="41">
        <v>198.6</v>
      </c>
      <c r="J288" s="41" t="s">
        <v>1347</v>
      </c>
      <c r="K288" s="41">
        <v>2019</v>
      </c>
      <c r="L288" s="41">
        <v>198.6</v>
      </c>
      <c r="M288" s="42">
        <v>198.6</v>
      </c>
      <c r="N288" s="42">
        <v>198.6</v>
      </c>
      <c r="O288" s="42">
        <v>198.6</v>
      </c>
      <c r="P288" s="42">
        <v>198.6</v>
      </c>
      <c r="Q288" s="42" t="s">
        <v>130</v>
      </c>
      <c r="R288" s="41" t="s">
        <v>113</v>
      </c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 t="s">
        <v>575</v>
      </c>
      <c r="AI288" s="52" t="s">
        <v>1465</v>
      </c>
      <c r="AJ288" s="40">
        <v>4101</v>
      </c>
      <c r="AK288" s="17" t="s">
        <v>1777</v>
      </c>
      <c r="AL288" s="17" t="s">
        <v>597</v>
      </c>
      <c r="AM288" s="42" t="s">
        <v>2906</v>
      </c>
      <c r="AN288" s="42">
        <v>4101031</v>
      </c>
      <c r="AO288" s="42" t="s">
        <v>2917</v>
      </c>
      <c r="AP288" s="41">
        <v>3</v>
      </c>
      <c r="AQ288" s="41">
        <v>16</v>
      </c>
      <c r="AR288" s="42" t="s">
        <v>132</v>
      </c>
      <c r="AS288" s="42" t="s">
        <v>574</v>
      </c>
      <c r="AT288" s="42">
        <v>4</v>
      </c>
      <c r="AU288" s="42">
        <v>4</v>
      </c>
      <c r="AV288" s="42">
        <v>4</v>
      </c>
      <c r="AW288" s="42">
        <v>4</v>
      </c>
      <c r="AX288" s="43">
        <v>0</v>
      </c>
      <c r="AY288" s="43">
        <v>0</v>
      </c>
      <c r="AZ288" s="43">
        <v>0</v>
      </c>
      <c r="BA288" s="43">
        <v>0</v>
      </c>
      <c r="BB288" s="43">
        <v>0</v>
      </c>
      <c r="BC288" s="43">
        <v>25000000</v>
      </c>
      <c r="BD288" s="43">
        <v>0</v>
      </c>
      <c r="BE288" s="43">
        <v>0</v>
      </c>
      <c r="BF288" s="43">
        <v>0</v>
      </c>
      <c r="BG288" s="43">
        <v>0</v>
      </c>
      <c r="BH288" s="43">
        <v>0</v>
      </c>
      <c r="BI288" s="43">
        <v>0</v>
      </c>
      <c r="BJ288" s="43">
        <v>0</v>
      </c>
      <c r="BK288" s="43">
        <v>0</v>
      </c>
      <c r="BL288" s="43">
        <v>0</v>
      </c>
      <c r="BM288" s="43">
        <v>0</v>
      </c>
      <c r="BN288" s="44">
        <f t="shared" si="11"/>
        <v>25000000</v>
      </c>
      <c r="BO288" s="43">
        <v>0</v>
      </c>
      <c r="BP288" s="43">
        <v>0</v>
      </c>
      <c r="BQ288" s="43">
        <v>17278996.002416726</v>
      </c>
      <c r="BR288" s="43">
        <v>0</v>
      </c>
      <c r="BS288" s="43">
        <v>22566368.779156245</v>
      </c>
      <c r="BT288" s="43">
        <v>0</v>
      </c>
      <c r="BU288" s="43">
        <v>0</v>
      </c>
      <c r="BV288" s="43">
        <v>0</v>
      </c>
      <c r="BW288" s="43">
        <v>0</v>
      </c>
      <c r="BX288" s="43">
        <v>0</v>
      </c>
      <c r="BY288" s="43">
        <v>0</v>
      </c>
      <c r="BZ288" s="43">
        <v>0</v>
      </c>
      <c r="CA288" s="43">
        <v>0</v>
      </c>
      <c r="CB288" s="43">
        <v>0</v>
      </c>
      <c r="CC288" s="43">
        <v>0</v>
      </c>
      <c r="CD288" s="44">
        <f t="shared" si="12"/>
        <v>39845364.781572968</v>
      </c>
      <c r="CE288" s="43">
        <v>0</v>
      </c>
      <c r="CF288" s="43">
        <v>0</v>
      </c>
      <c r="CG288" s="43">
        <v>0</v>
      </c>
      <c r="CH288" s="43">
        <v>0</v>
      </c>
      <c r="CI288" s="43">
        <v>26022167.97963959</v>
      </c>
      <c r="CJ288" s="43">
        <v>0</v>
      </c>
      <c r="CK288" s="43">
        <v>0</v>
      </c>
      <c r="CL288" s="43">
        <v>0</v>
      </c>
      <c r="CM288" s="43">
        <v>0</v>
      </c>
      <c r="CN288" s="43">
        <v>0</v>
      </c>
      <c r="CO288" s="43">
        <v>0</v>
      </c>
      <c r="CP288" s="43">
        <v>0</v>
      </c>
      <c r="CQ288" s="43">
        <v>0</v>
      </c>
      <c r="CR288" s="43">
        <v>0</v>
      </c>
      <c r="CS288" s="43">
        <v>0</v>
      </c>
      <c r="CT288" s="44">
        <f t="shared" si="13"/>
        <v>26022167.97963959</v>
      </c>
      <c r="CU288" s="43">
        <v>0</v>
      </c>
      <c r="CV288" s="43">
        <v>0</v>
      </c>
      <c r="CW288" s="43">
        <v>0</v>
      </c>
      <c r="CX288" s="43">
        <v>0</v>
      </c>
      <c r="CY288" s="43">
        <v>28170523.149273403</v>
      </c>
      <c r="CZ288" s="43">
        <v>0</v>
      </c>
      <c r="DA288" s="43">
        <v>0</v>
      </c>
      <c r="DB288" s="43">
        <v>0</v>
      </c>
      <c r="DC288" s="43">
        <v>0</v>
      </c>
      <c r="DD288" s="43">
        <v>0</v>
      </c>
      <c r="DE288" s="43">
        <v>0</v>
      </c>
      <c r="DF288" s="43">
        <v>0</v>
      </c>
      <c r="DG288" s="43">
        <v>0</v>
      </c>
      <c r="DH288" s="43">
        <v>0</v>
      </c>
      <c r="DI288" s="43">
        <v>0</v>
      </c>
      <c r="DJ288" s="44">
        <f t="shared" si="14"/>
        <v>28170523.149273403</v>
      </c>
      <c r="DK288" s="45">
        <f t="shared" si="10"/>
        <v>119038055.91048595</v>
      </c>
    </row>
    <row r="289" spans="1:115" s="2" customFormat="1" ht="120" x14ac:dyDescent="0.25">
      <c r="A289" s="1"/>
      <c r="B289" s="40" t="s">
        <v>574</v>
      </c>
      <c r="C289" s="41" t="s">
        <v>1445</v>
      </c>
      <c r="D289" s="30" t="s">
        <v>1419</v>
      </c>
      <c r="E289" s="30" t="s">
        <v>575</v>
      </c>
      <c r="F289" s="30" t="s">
        <v>1418</v>
      </c>
      <c r="G289" s="30" t="s">
        <v>2335</v>
      </c>
      <c r="H289" s="41" t="s">
        <v>576</v>
      </c>
      <c r="I289" s="41">
        <v>198.6</v>
      </c>
      <c r="J289" s="41" t="s">
        <v>1347</v>
      </c>
      <c r="K289" s="41">
        <v>2019</v>
      </c>
      <c r="L289" s="41">
        <v>198.6</v>
      </c>
      <c r="M289" s="42">
        <v>198.6</v>
      </c>
      <c r="N289" s="42">
        <v>198.6</v>
      </c>
      <c r="O289" s="42">
        <v>198.6</v>
      </c>
      <c r="P289" s="42">
        <v>198.6</v>
      </c>
      <c r="Q289" s="42" t="s">
        <v>130</v>
      </c>
      <c r="R289" s="41" t="s">
        <v>113</v>
      </c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 t="s">
        <v>575</v>
      </c>
      <c r="AI289" s="52" t="s">
        <v>1465</v>
      </c>
      <c r="AJ289" s="40">
        <v>4101</v>
      </c>
      <c r="AK289" s="17" t="s">
        <v>1778</v>
      </c>
      <c r="AL289" s="17" t="s">
        <v>598</v>
      </c>
      <c r="AM289" s="42" t="s">
        <v>2906</v>
      </c>
      <c r="AN289" s="42">
        <v>4101031</v>
      </c>
      <c r="AO289" s="42" t="s">
        <v>2917</v>
      </c>
      <c r="AP289" s="41" t="s">
        <v>1298</v>
      </c>
      <c r="AQ289" s="41">
        <v>1</v>
      </c>
      <c r="AR289" s="42" t="s">
        <v>130</v>
      </c>
      <c r="AS289" s="42" t="s">
        <v>574</v>
      </c>
      <c r="AT289" s="42">
        <v>1</v>
      </c>
      <c r="AU289" s="42">
        <v>1</v>
      </c>
      <c r="AV289" s="42">
        <v>1</v>
      </c>
      <c r="AW289" s="42">
        <v>1</v>
      </c>
      <c r="AX289" s="43">
        <v>0</v>
      </c>
      <c r="AY289" s="43">
        <v>0</v>
      </c>
      <c r="AZ289" s="43">
        <v>0</v>
      </c>
      <c r="BA289" s="43">
        <v>0</v>
      </c>
      <c r="BB289" s="43">
        <v>0</v>
      </c>
      <c r="BC289" s="43">
        <v>47400000</v>
      </c>
      <c r="BD289" s="43">
        <v>0</v>
      </c>
      <c r="BE289" s="43">
        <v>0</v>
      </c>
      <c r="BF289" s="43">
        <v>0</v>
      </c>
      <c r="BG289" s="43">
        <v>0</v>
      </c>
      <c r="BH289" s="43">
        <v>0</v>
      </c>
      <c r="BI289" s="43">
        <v>0</v>
      </c>
      <c r="BJ289" s="43">
        <v>0</v>
      </c>
      <c r="BK289" s="43">
        <v>0</v>
      </c>
      <c r="BL289" s="43">
        <v>0</v>
      </c>
      <c r="BM289" s="43">
        <v>0</v>
      </c>
      <c r="BN289" s="44">
        <f t="shared" si="11"/>
        <v>47400000</v>
      </c>
      <c r="BO289" s="43">
        <v>0</v>
      </c>
      <c r="BP289" s="43">
        <v>0</v>
      </c>
      <c r="BQ289" s="43">
        <v>32760976.420582116</v>
      </c>
      <c r="BR289" s="43">
        <v>0</v>
      </c>
      <c r="BS289" s="43">
        <v>42785835.205280244</v>
      </c>
      <c r="BT289" s="43">
        <v>0</v>
      </c>
      <c r="BU289" s="43">
        <v>0</v>
      </c>
      <c r="BV289" s="43">
        <v>0</v>
      </c>
      <c r="BW289" s="43">
        <v>0</v>
      </c>
      <c r="BX289" s="43">
        <v>0</v>
      </c>
      <c r="BY289" s="43">
        <v>0</v>
      </c>
      <c r="BZ289" s="43">
        <v>0</v>
      </c>
      <c r="CA289" s="43">
        <v>0</v>
      </c>
      <c r="CB289" s="43">
        <v>0</v>
      </c>
      <c r="CC289" s="43">
        <v>0</v>
      </c>
      <c r="CD289" s="44">
        <f t="shared" si="12"/>
        <v>75546811.62586236</v>
      </c>
      <c r="CE289" s="43">
        <v>0</v>
      </c>
      <c r="CF289" s="43">
        <v>0</v>
      </c>
      <c r="CG289" s="43">
        <v>0</v>
      </c>
      <c r="CH289" s="43">
        <v>0</v>
      </c>
      <c r="CI289" s="43">
        <v>49338030.489396662</v>
      </c>
      <c r="CJ289" s="43">
        <v>0</v>
      </c>
      <c r="CK289" s="43">
        <v>0</v>
      </c>
      <c r="CL289" s="43">
        <v>0</v>
      </c>
      <c r="CM289" s="43">
        <v>0</v>
      </c>
      <c r="CN289" s="43">
        <v>0</v>
      </c>
      <c r="CO289" s="43">
        <v>0</v>
      </c>
      <c r="CP289" s="43">
        <v>0</v>
      </c>
      <c r="CQ289" s="43">
        <v>0</v>
      </c>
      <c r="CR289" s="43">
        <v>0</v>
      </c>
      <c r="CS289" s="43">
        <v>0</v>
      </c>
      <c r="CT289" s="44">
        <f t="shared" si="13"/>
        <v>49338030.489396662</v>
      </c>
      <c r="CU289" s="43">
        <v>0</v>
      </c>
      <c r="CV289" s="43">
        <v>0</v>
      </c>
      <c r="CW289" s="43">
        <v>0</v>
      </c>
      <c r="CX289" s="43">
        <v>0</v>
      </c>
      <c r="CY289" s="43">
        <v>53411311.891022377</v>
      </c>
      <c r="CZ289" s="43">
        <v>0</v>
      </c>
      <c r="DA289" s="43">
        <v>0</v>
      </c>
      <c r="DB289" s="43">
        <v>0</v>
      </c>
      <c r="DC289" s="43">
        <v>0</v>
      </c>
      <c r="DD289" s="43">
        <v>0</v>
      </c>
      <c r="DE289" s="43">
        <v>0</v>
      </c>
      <c r="DF289" s="43">
        <v>0</v>
      </c>
      <c r="DG289" s="43">
        <v>0</v>
      </c>
      <c r="DH289" s="43">
        <v>0</v>
      </c>
      <c r="DI289" s="43">
        <v>0</v>
      </c>
      <c r="DJ289" s="44">
        <f t="shared" si="14"/>
        <v>53411311.891022377</v>
      </c>
      <c r="DK289" s="45">
        <f t="shared" si="10"/>
        <v>225696154.00628141</v>
      </c>
    </row>
    <row r="290" spans="1:115" s="2" customFormat="1" ht="120" x14ac:dyDescent="0.25">
      <c r="A290" s="1"/>
      <c r="B290" s="40" t="s">
        <v>574</v>
      </c>
      <c r="C290" s="41" t="s">
        <v>1445</v>
      </c>
      <c r="D290" s="30" t="s">
        <v>1419</v>
      </c>
      <c r="E290" s="30" t="s">
        <v>575</v>
      </c>
      <c r="F290" s="30" t="s">
        <v>1418</v>
      </c>
      <c r="G290" s="30" t="s">
        <v>2335</v>
      </c>
      <c r="H290" s="41" t="s">
        <v>576</v>
      </c>
      <c r="I290" s="41">
        <v>198.6</v>
      </c>
      <c r="J290" s="41" t="s">
        <v>1347</v>
      </c>
      <c r="K290" s="41">
        <v>2019</v>
      </c>
      <c r="L290" s="41">
        <v>198.6</v>
      </c>
      <c r="M290" s="42">
        <v>198.6</v>
      </c>
      <c r="N290" s="42">
        <v>198.6</v>
      </c>
      <c r="O290" s="42">
        <v>198.6</v>
      </c>
      <c r="P290" s="42">
        <v>198.6</v>
      </c>
      <c r="Q290" s="42" t="s">
        <v>130</v>
      </c>
      <c r="R290" s="41" t="s">
        <v>113</v>
      </c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 t="s">
        <v>575</v>
      </c>
      <c r="AI290" s="52" t="s">
        <v>1465</v>
      </c>
      <c r="AJ290" s="40">
        <v>4101</v>
      </c>
      <c r="AK290" s="17" t="s">
        <v>1779</v>
      </c>
      <c r="AL290" s="17" t="s">
        <v>599</v>
      </c>
      <c r="AM290" s="42" t="s">
        <v>2906</v>
      </c>
      <c r="AN290" s="42">
        <v>4101031</v>
      </c>
      <c r="AO290" s="42" t="s">
        <v>2917</v>
      </c>
      <c r="AP290" s="41" t="s">
        <v>1298</v>
      </c>
      <c r="AQ290" s="41">
        <v>1</v>
      </c>
      <c r="AR290" s="42" t="s">
        <v>130</v>
      </c>
      <c r="AS290" s="42" t="s">
        <v>574</v>
      </c>
      <c r="AT290" s="42">
        <v>1</v>
      </c>
      <c r="AU290" s="42">
        <v>1</v>
      </c>
      <c r="AV290" s="42">
        <v>1</v>
      </c>
      <c r="AW290" s="42">
        <v>1</v>
      </c>
      <c r="AX290" s="43">
        <v>0</v>
      </c>
      <c r="AY290" s="43">
        <v>0</v>
      </c>
      <c r="AZ290" s="43">
        <v>0</v>
      </c>
      <c r="BA290" s="43">
        <v>0</v>
      </c>
      <c r="BB290" s="43">
        <v>0</v>
      </c>
      <c r="BC290" s="43">
        <v>44400000</v>
      </c>
      <c r="BD290" s="43">
        <v>0</v>
      </c>
      <c r="BE290" s="43">
        <v>0</v>
      </c>
      <c r="BF290" s="43">
        <v>0</v>
      </c>
      <c r="BG290" s="43">
        <v>0</v>
      </c>
      <c r="BH290" s="43">
        <v>0</v>
      </c>
      <c r="BI290" s="43">
        <v>0</v>
      </c>
      <c r="BJ290" s="43">
        <v>0</v>
      </c>
      <c r="BK290" s="43">
        <v>0</v>
      </c>
      <c r="BL290" s="43">
        <v>0</v>
      </c>
      <c r="BM290" s="43">
        <v>0</v>
      </c>
      <c r="BN290" s="44">
        <f t="shared" si="11"/>
        <v>44400000</v>
      </c>
      <c r="BO290" s="43">
        <v>0</v>
      </c>
      <c r="BP290" s="43">
        <v>0</v>
      </c>
      <c r="BQ290" s="43">
        <v>30687496.900292106</v>
      </c>
      <c r="BR290" s="43">
        <v>0</v>
      </c>
      <c r="BS290" s="43">
        <v>40077870.951781489</v>
      </c>
      <c r="BT290" s="43">
        <v>0</v>
      </c>
      <c r="BU290" s="43">
        <v>0</v>
      </c>
      <c r="BV290" s="43">
        <v>0</v>
      </c>
      <c r="BW290" s="43">
        <v>0</v>
      </c>
      <c r="BX290" s="43">
        <v>0</v>
      </c>
      <c r="BY290" s="43">
        <v>0</v>
      </c>
      <c r="BZ290" s="43">
        <v>0</v>
      </c>
      <c r="CA290" s="43">
        <v>0</v>
      </c>
      <c r="CB290" s="43">
        <v>0</v>
      </c>
      <c r="CC290" s="43">
        <v>0</v>
      </c>
      <c r="CD290" s="44">
        <f t="shared" si="12"/>
        <v>70765367.852073595</v>
      </c>
      <c r="CE290" s="43">
        <v>0</v>
      </c>
      <c r="CF290" s="43">
        <v>0</v>
      </c>
      <c r="CG290" s="43">
        <v>0</v>
      </c>
      <c r="CH290" s="43">
        <v>0</v>
      </c>
      <c r="CI290" s="43">
        <v>46215370.331839912</v>
      </c>
      <c r="CJ290" s="43">
        <v>0</v>
      </c>
      <c r="CK290" s="43">
        <v>0</v>
      </c>
      <c r="CL290" s="43">
        <v>0</v>
      </c>
      <c r="CM290" s="43">
        <v>0</v>
      </c>
      <c r="CN290" s="43">
        <v>0</v>
      </c>
      <c r="CO290" s="43">
        <v>0</v>
      </c>
      <c r="CP290" s="43">
        <v>0</v>
      </c>
      <c r="CQ290" s="43">
        <v>0</v>
      </c>
      <c r="CR290" s="43">
        <v>0</v>
      </c>
      <c r="CS290" s="43">
        <v>0</v>
      </c>
      <c r="CT290" s="44">
        <f t="shared" si="13"/>
        <v>46215370.331839912</v>
      </c>
      <c r="CU290" s="43">
        <v>0</v>
      </c>
      <c r="CV290" s="43">
        <v>0</v>
      </c>
      <c r="CW290" s="43">
        <v>0</v>
      </c>
      <c r="CX290" s="43">
        <v>0</v>
      </c>
      <c r="CY290" s="43">
        <v>50030849.113109566</v>
      </c>
      <c r="CZ290" s="43">
        <v>0</v>
      </c>
      <c r="DA290" s="43">
        <v>0</v>
      </c>
      <c r="DB290" s="43">
        <v>0</v>
      </c>
      <c r="DC290" s="43">
        <v>0</v>
      </c>
      <c r="DD290" s="43">
        <v>0</v>
      </c>
      <c r="DE290" s="43">
        <v>0</v>
      </c>
      <c r="DF290" s="43">
        <v>0</v>
      </c>
      <c r="DG290" s="43">
        <v>0</v>
      </c>
      <c r="DH290" s="43">
        <v>0</v>
      </c>
      <c r="DI290" s="43">
        <v>0</v>
      </c>
      <c r="DJ290" s="44">
        <f t="shared" si="14"/>
        <v>50030849.113109566</v>
      </c>
      <c r="DK290" s="45">
        <f t="shared" si="10"/>
        <v>211411587.29702306</v>
      </c>
    </row>
    <row r="291" spans="1:115" s="2" customFormat="1" ht="120" x14ac:dyDescent="0.25">
      <c r="A291" s="1"/>
      <c r="B291" s="40" t="s">
        <v>574</v>
      </c>
      <c r="C291" s="41" t="s">
        <v>1445</v>
      </c>
      <c r="D291" s="30" t="s">
        <v>1419</v>
      </c>
      <c r="E291" s="30" t="s">
        <v>575</v>
      </c>
      <c r="F291" s="30" t="s">
        <v>1418</v>
      </c>
      <c r="G291" s="30" t="s">
        <v>2335</v>
      </c>
      <c r="H291" s="41" t="s">
        <v>576</v>
      </c>
      <c r="I291" s="41">
        <v>198.6</v>
      </c>
      <c r="J291" s="41" t="s">
        <v>1347</v>
      </c>
      <c r="K291" s="41">
        <v>2019</v>
      </c>
      <c r="L291" s="41">
        <v>198.6</v>
      </c>
      <c r="M291" s="42">
        <v>198.6</v>
      </c>
      <c r="N291" s="42">
        <v>198.6</v>
      </c>
      <c r="O291" s="42">
        <v>198.6</v>
      </c>
      <c r="P291" s="42">
        <v>198.6</v>
      </c>
      <c r="Q291" s="42" t="s">
        <v>130</v>
      </c>
      <c r="R291" s="41" t="s">
        <v>113</v>
      </c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 t="s">
        <v>575</v>
      </c>
      <c r="AI291" s="52" t="s">
        <v>1465</v>
      </c>
      <c r="AJ291" s="40">
        <v>4101</v>
      </c>
      <c r="AK291" s="17" t="s">
        <v>1780</v>
      </c>
      <c r="AL291" s="17" t="s">
        <v>600</v>
      </c>
      <c r="AM291" s="42" t="s">
        <v>2906</v>
      </c>
      <c r="AN291" s="42">
        <v>4101031</v>
      </c>
      <c r="AO291" s="42" t="s">
        <v>2917</v>
      </c>
      <c r="AP291" s="41" t="s">
        <v>1298</v>
      </c>
      <c r="AQ291" s="41">
        <v>1</v>
      </c>
      <c r="AR291" s="42" t="s">
        <v>130</v>
      </c>
      <c r="AS291" s="42" t="s">
        <v>574</v>
      </c>
      <c r="AT291" s="42">
        <v>1</v>
      </c>
      <c r="AU291" s="42">
        <v>1</v>
      </c>
      <c r="AV291" s="42">
        <v>1</v>
      </c>
      <c r="AW291" s="42">
        <v>1</v>
      </c>
      <c r="AX291" s="43">
        <v>0</v>
      </c>
      <c r="AY291" s="43">
        <v>0</v>
      </c>
      <c r="AZ291" s="43">
        <v>0</v>
      </c>
      <c r="BA291" s="43">
        <v>0</v>
      </c>
      <c r="BB291" s="43">
        <v>0</v>
      </c>
      <c r="BC291" s="43">
        <v>15000000</v>
      </c>
      <c r="BD291" s="43">
        <v>0</v>
      </c>
      <c r="BE291" s="43">
        <v>0</v>
      </c>
      <c r="BF291" s="43">
        <v>0</v>
      </c>
      <c r="BG291" s="43">
        <v>0</v>
      </c>
      <c r="BH291" s="43">
        <v>0</v>
      </c>
      <c r="BI291" s="43">
        <v>0</v>
      </c>
      <c r="BJ291" s="43">
        <v>0</v>
      </c>
      <c r="BK291" s="43">
        <v>0</v>
      </c>
      <c r="BL291" s="43">
        <v>0</v>
      </c>
      <c r="BM291" s="43">
        <v>0</v>
      </c>
      <c r="BN291" s="44">
        <f t="shared" si="11"/>
        <v>15000000</v>
      </c>
      <c r="BO291" s="43">
        <v>0</v>
      </c>
      <c r="BP291" s="43">
        <v>0</v>
      </c>
      <c r="BQ291" s="43">
        <v>10367397.601450037</v>
      </c>
      <c r="BR291" s="43">
        <v>0</v>
      </c>
      <c r="BS291" s="43">
        <v>13539821.267493747</v>
      </c>
      <c r="BT291" s="43">
        <v>0</v>
      </c>
      <c r="BU291" s="43">
        <v>0</v>
      </c>
      <c r="BV291" s="43">
        <v>0</v>
      </c>
      <c r="BW291" s="43">
        <v>0</v>
      </c>
      <c r="BX291" s="43">
        <v>0</v>
      </c>
      <c r="BY291" s="43">
        <v>0</v>
      </c>
      <c r="BZ291" s="43">
        <v>0</v>
      </c>
      <c r="CA291" s="43">
        <v>0</v>
      </c>
      <c r="CB291" s="43">
        <v>0</v>
      </c>
      <c r="CC291" s="43">
        <v>0</v>
      </c>
      <c r="CD291" s="44">
        <f t="shared" si="12"/>
        <v>23907218.868943784</v>
      </c>
      <c r="CE291" s="43">
        <v>0</v>
      </c>
      <c r="CF291" s="43">
        <v>0</v>
      </c>
      <c r="CG291" s="43">
        <v>0</v>
      </c>
      <c r="CH291" s="43">
        <v>0</v>
      </c>
      <c r="CI291" s="43">
        <v>15613300.787783755</v>
      </c>
      <c r="CJ291" s="43">
        <v>0</v>
      </c>
      <c r="CK291" s="43">
        <v>0</v>
      </c>
      <c r="CL291" s="43">
        <v>0</v>
      </c>
      <c r="CM291" s="43">
        <v>0</v>
      </c>
      <c r="CN291" s="43">
        <v>0</v>
      </c>
      <c r="CO291" s="43">
        <v>0</v>
      </c>
      <c r="CP291" s="43">
        <v>0</v>
      </c>
      <c r="CQ291" s="43">
        <v>0</v>
      </c>
      <c r="CR291" s="43">
        <v>0</v>
      </c>
      <c r="CS291" s="43">
        <v>0</v>
      </c>
      <c r="CT291" s="44">
        <f t="shared" si="13"/>
        <v>15613300.787783755</v>
      </c>
      <c r="CU291" s="43">
        <v>0</v>
      </c>
      <c r="CV291" s="43">
        <v>0</v>
      </c>
      <c r="CW291" s="43">
        <v>0</v>
      </c>
      <c r="CX291" s="43">
        <v>0</v>
      </c>
      <c r="CY291" s="43">
        <v>16902313.889564041</v>
      </c>
      <c r="CZ291" s="43">
        <v>0</v>
      </c>
      <c r="DA291" s="43">
        <v>0</v>
      </c>
      <c r="DB291" s="43">
        <v>0</v>
      </c>
      <c r="DC291" s="43">
        <v>0</v>
      </c>
      <c r="DD291" s="43">
        <v>0</v>
      </c>
      <c r="DE291" s="43">
        <v>0</v>
      </c>
      <c r="DF291" s="43">
        <v>0</v>
      </c>
      <c r="DG291" s="43">
        <v>0</v>
      </c>
      <c r="DH291" s="43">
        <v>0</v>
      </c>
      <c r="DI291" s="43">
        <v>0</v>
      </c>
      <c r="DJ291" s="44">
        <f t="shared" si="14"/>
        <v>16902313.889564041</v>
      </c>
      <c r="DK291" s="45">
        <f t="shared" si="10"/>
        <v>71422833.546291575</v>
      </c>
    </row>
    <row r="292" spans="1:115" s="2" customFormat="1" ht="120" x14ac:dyDescent="0.25">
      <c r="A292" s="1"/>
      <c r="B292" s="40" t="s">
        <v>574</v>
      </c>
      <c r="C292" s="41" t="s">
        <v>1445</v>
      </c>
      <c r="D292" s="30" t="s">
        <v>1421</v>
      </c>
      <c r="E292" s="30" t="s">
        <v>575</v>
      </c>
      <c r="F292" s="30" t="s">
        <v>1418</v>
      </c>
      <c r="G292" s="30" t="s">
        <v>2335</v>
      </c>
      <c r="H292" s="41" t="s">
        <v>576</v>
      </c>
      <c r="I292" s="41">
        <v>198.6</v>
      </c>
      <c r="J292" s="41" t="s">
        <v>1347</v>
      </c>
      <c r="K292" s="41">
        <v>2019</v>
      </c>
      <c r="L292" s="41">
        <v>198.6</v>
      </c>
      <c r="M292" s="42">
        <v>198.6</v>
      </c>
      <c r="N292" s="42">
        <v>198.6</v>
      </c>
      <c r="O292" s="42">
        <v>198.6</v>
      </c>
      <c r="P292" s="42">
        <v>198.6</v>
      </c>
      <c r="Q292" s="42" t="s">
        <v>130</v>
      </c>
      <c r="R292" s="41" t="s">
        <v>113</v>
      </c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 t="s">
        <v>575</v>
      </c>
      <c r="AI292" s="52" t="s">
        <v>1465</v>
      </c>
      <c r="AJ292" s="40">
        <v>4101</v>
      </c>
      <c r="AK292" s="17" t="s">
        <v>1781</v>
      </c>
      <c r="AL292" s="17" t="s">
        <v>601</v>
      </c>
      <c r="AM292" s="42" t="s">
        <v>2906</v>
      </c>
      <c r="AN292" s="42">
        <v>4101031</v>
      </c>
      <c r="AO292" s="42" t="s">
        <v>2917</v>
      </c>
      <c r="AP292" s="41" t="s">
        <v>1298</v>
      </c>
      <c r="AQ292" s="41">
        <v>1</v>
      </c>
      <c r="AR292" s="42" t="s">
        <v>130</v>
      </c>
      <c r="AS292" s="42" t="s">
        <v>574</v>
      </c>
      <c r="AT292" s="42">
        <v>1</v>
      </c>
      <c r="AU292" s="42">
        <v>1</v>
      </c>
      <c r="AV292" s="42">
        <v>1</v>
      </c>
      <c r="AW292" s="42">
        <v>1</v>
      </c>
      <c r="AX292" s="43">
        <v>0</v>
      </c>
      <c r="AY292" s="43">
        <v>0</v>
      </c>
      <c r="AZ292" s="43">
        <v>0</v>
      </c>
      <c r="BA292" s="43">
        <v>0</v>
      </c>
      <c r="BB292" s="43">
        <v>0</v>
      </c>
      <c r="BC292" s="43">
        <v>13200000</v>
      </c>
      <c r="BD292" s="43">
        <v>0</v>
      </c>
      <c r="BE292" s="43">
        <v>0</v>
      </c>
      <c r="BF292" s="43">
        <v>0</v>
      </c>
      <c r="BG292" s="43">
        <v>0</v>
      </c>
      <c r="BH292" s="43">
        <v>0</v>
      </c>
      <c r="BI292" s="43">
        <v>0</v>
      </c>
      <c r="BJ292" s="43">
        <v>0</v>
      </c>
      <c r="BK292" s="43">
        <v>0</v>
      </c>
      <c r="BL292" s="43">
        <v>0</v>
      </c>
      <c r="BM292" s="43">
        <v>0</v>
      </c>
      <c r="BN292" s="44">
        <f t="shared" si="11"/>
        <v>13200000</v>
      </c>
      <c r="BO292" s="43">
        <v>0</v>
      </c>
      <c r="BP292" s="43">
        <v>0</v>
      </c>
      <c r="BQ292" s="43">
        <v>9123309.8892760333</v>
      </c>
      <c r="BR292" s="43">
        <v>0</v>
      </c>
      <c r="BS292" s="43">
        <v>11915042.715394499</v>
      </c>
      <c r="BT292" s="43">
        <v>0</v>
      </c>
      <c r="BU292" s="43">
        <v>0</v>
      </c>
      <c r="BV292" s="43">
        <v>0</v>
      </c>
      <c r="BW292" s="43">
        <v>0</v>
      </c>
      <c r="BX292" s="43">
        <v>0</v>
      </c>
      <c r="BY292" s="43">
        <v>0</v>
      </c>
      <c r="BZ292" s="43">
        <v>0</v>
      </c>
      <c r="CA292" s="43">
        <v>0</v>
      </c>
      <c r="CB292" s="43">
        <v>0</v>
      </c>
      <c r="CC292" s="43">
        <v>0</v>
      </c>
      <c r="CD292" s="44">
        <f t="shared" si="12"/>
        <v>21038352.604670532</v>
      </c>
      <c r="CE292" s="43">
        <v>0</v>
      </c>
      <c r="CF292" s="43">
        <v>0</v>
      </c>
      <c r="CG292" s="43">
        <v>0</v>
      </c>
      <c r="CH292" s="43">
        <v>0</v>
      </c>
      <c r="CI292" s="43">
        <v>13739704.693249704</v>
      </c>
      <c r="CJ292" s="43">
        <v>0</v>
      </c>
      <c r="CK292" s="43">
        <v>0</v>
      </c>
      <c r="CL292" s="43">
        <v>0</v>
      </c>
      <c r="CM292" s="43">
        <v>0</v>
      </c>
      <c r="CN292" s="43">
        <v>0</v>
      </c>
      <c r="CO292" s="43">
        <v>0</v>
      </c>
      <c r="CP292" s="43">
        <v>0</v>
      </c>
      <c r="CQ292" s="43">
        <v>0</v>
      </c>
      <c r="CR292" s="43">
        <v>0</v>
      </c>
      <c r="CS292" s="43">
        <v>0</v>
      </c>
      <c r="CT292" s="44">
        <f t="shared" si="13"/>
        <v>13739704.693249704</v>
      </c>
      <c r="CU292" s="43">
        <v>0</v>
      </c>
      <c r="CV292" s="43">
        <v>0</v>
      </c>
      <c r="CW292" s="43">
        <v>0</v>
      </c>
      <c r="CX292" s="43">
        <v>0</v>
      </c>
      <c r="CY292" s="43">
        <v>14874036.222816359</v>
      </c>
      <c r="CZ292" s="43">
        <v>0</v>
      </c>
      <c r="DA292" s="43">
        <v>0</v>
      </c>
      <c r="DB292" s="43">
        <v>0</v>
      </c>
      <c r="DC292" s="43">
        <v>0</v>
      </c>
      <c r="DD292" s="43">
        <v>0</v>
      </c>
      <c r="DE292" s="43">
        <v>0</v>
      </c>
      <c r="DF292" s="43">
        <v>0</v>
      </c>
      <c r="DG292" s="43">
        <v>0</v>
      </c>
      <c r="DH292" s="43">
        <v>0</v>
      </c>
      <c r="DI292" s="43">
        <v>0</v>
      </c>
      <c r="DJ292" s="44">
        <f t="shared" si="14"/>
        <v>14874036.222816359</v>
      </c>
      <c r="DK292" s="45">
        <f t="shared" si="10"/>
        <v>62852093.52073659</v>
      </c>
    </row>
    <row r="293" spans="1:115" s="2" customFormat="1" ht="120" x14ac:dyDescent="0.25">
      <c r="A293" s="1"/>
      <c r="B293" s="40" t="s">
        <v>574</v>
      </c>
      <c r="C293" s="41" t="s">
        <v>1445</v>
      </c>
      <c r="D293" s="30" t="s">
        <v>1419</v>
      </c>
      <c r="E293" s="30" t="s">
        <v>575</v>
      </c>
      <c r="F293" s="30" t="s">
        <v>1418</v>
      </c>
      <c r="G293" s="30" t="s">
        <v>2335</v>
      </c>
      <c r="H293" s="41" t="s">
        <v>576</v>
      </c>
      <c r="I293" s="41">
        <v>198.6</v>
      </c>
      <c r="J293" s="41" t="s">
        <v>1347</v>
      </c>
      <c r="K293" s="41">
        <v>2019</v>
      </c>
      <c r="L293" s="41">
        <v>198.6</v>
      </c>
      <c r="M293" s="42">
        <v>198.6</v>
      </c>
      <c r="N293" s="42">
        <v>198.6</v>
      </c>
      <c r="O293" s="42">
        <v>198.6</v>
      </c>
      <c r="P293" s="42">
        <v>198.6</v>
      </c>
      <c r="Q293" s="42" t="s">
        <v>130</v>
      </c>
      <c r="R293" s="41" t="s">
        <v>113</v>
      </c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 t="s">
        <v>575</v>
      </c>
      <c r="AI293" s="52" t="s">
        <v>1465</v>
      </c>
      <c r="AJ293" s="40">
        <v>4101</v>
      </c>
      <c r="AK293" s="17" t="s">
        <v>1782</v>
      </c>
      <c r="AL293" s="17" t="s">
        <v>602</v>
      </c>
      <c r="AM293" s="42" t="s">
        <v>2906</v>
      </c>
      <c r="AN293" s="42">
        <v>4101031</v>
      </c>
      <c r="AO293" s="42" t="s">
        <v>2917</v>
      </c>
      <c r="AP293" s="41">
        <v>3</v>
      </c>
      <c r="AQ293" s="41">
        <v>16</v>
      </c>
      <c r="AR293" s="42" t="s">
        <v>132</v>
      </c>
      <c r="AS293" s="42" t="s">
        <v>574</v>
      </c>
      <c r="AT293" s="42">
        <v>4</v>
      </c>
      <c r="AU293" s="42">
        <v>4</v>
      </c>
      <c r="AV293" s="42">
        <v>4</v>
      </c>
      <c r="AW293" s="42">
        <v>4</v>
      </c>
      <c r="AX293" s="43">
        <v>0</v>
      </c>
      <c r="AY293" s="43">
        <v>0</v>
      </c>
      <c r="AZ293" s="43">
        <v>0</v>
      </c>
      <c r="BA293" s="43">
        <v>0</v>
      </c>
      <c r="BB293" s="43">
        <v>0</v>
      </c>
      <c r="BC293" s="43">
        <v>16200000</v>
      </c>
      <c r="BD293" s="43">
        <v>0</v>
      </c>
      <c r="BE293" s="43">
        <v>0</v>
      </c>
      <c r="BF293" s="43">
        <v>0</v>
      </c>
      <c r="BG293" s="43">
        <v>0</v>
      </c>
      <c r="BH293" s="43">
        <v>0</v>
      </c>
      <c r="BI293" s="43">
        <v>0</v>
      </c>
      <c r="BJ293" s="43">
        <v>0</v>
      </c>
      <c r="BK293" s="43">
        <v>0</v>
      </c>
      <c r="BL293" s="43">
        <v>0</v>
      </c>
      <c r="BM293" s="43">
        <v>0</v>
      </c>
      <c r="BN293" s="44">
        <f t="shared" si="11"/>
        <v>16200000</v>
      </c>
      <c r="BO293" s="43">
        <v>0</v>
      </c>
      <c r="BP293" s="43">
        <v>0</v>
      </c>
      <c r="BQ293" s="43">
        <v>11196789.409566039</v>
      </c>
      <c r="BR293" s="43">
        <v>0</v>
      </c>
      <c r="BS293" s="43">
        <v>14623006.968893249</v>
      </c>
      <c r="BT293" s="43">
        <v>0</v>
      </c>
      <c r="BU293" s="43">
        <v>0</v>
      </c>
      <c r="BV293" s="43">
        <v>0</v>
      </c>
      <c r="BW293" s="43">
        <v>0</v>
      </c>
      <c r="BX293" s="43">
        <v>0</v>
      </c>
      <c r="BY293" s="43">
        <v>0</v>
      </c>
      <c r="BZ293" s="43">
        <v>0</v>
      </c>
      <c r="CA293" s="43">
        <v>0</v>
      </c>
      <c r="CB293" s="43">
        <v>0</v>
      </c>
      <c r="CC293" s="43">
        <v>0</v>
      </c>
      <c r="CD293" s="44">
        <f t="shared" si="12"/>
        <v>25819796.37845929</v>
      </c>
      <c r="CE293" s="43">
        <v>0</v>
      </c>
      <c r="CF293" s="43">
        <v>0</v>
      </c>
      <c r="CG293" s="43">
        <v>0</v>
      </c>
      <c r="CH293" s="43">
        <v>0</v>
      </c>
      <c r="CI293" s="43">
        <v>16862364.850806456</v>
      </c>
      <c r="CJ293" s="43">
        <v>0</v>
      </c>
      <c r="CK293" s="43">
        <v>0</v>
      </c>
      <c r="CL293" s="43">
        <v>0</v>
      </c>
      <c r="CM293" s="43">
        <v>0</v>
      </c>
      <c r="CN293" s="43">
        <v>0</v>
      </c>
      <c r="CO293" s="43">
        <v>0</v>
      </c>
      <c r="CP293" s="43">
        <v>0</v>
      </c>
      <c r="CQ293" s="43">
        <v>0</v>
      </c>
      <c r="CR293" s="43">
        <v>0</v>
      </c>
      <c r="CS293" s="43">
        <v>0</v>
      </c>
      <c r="CT293" s="44">
        <f t="shared" si="13"/>
        <v>16862364.850806456</v>
      </c>
      <c r="CU293" s="43">
        <v>0</v>
      </c>
      <c r="CV293" s="43">
        <v>0</v>
      </c>
      <c r="CW293" s="43">
        <v>0</v>
      </c>
      <c r="CX293" s="43">
        <v>0</v>
      </c>
      <c r="CY293" s="43">
        <v>18254499.000729166</v>
      </c>
      <c r="CZ293" s="43">
        <v>0</v>
      </c>
      <c r="DA293" s="43">
        <v>0</v>
      </c>
      <c r="DB293" s="43">
        <v>0</v>
      </c>
      <c r="DC293" s="43">
        <v>0</v>
      </c>
      <c r="DD293" s="43">
        <v>0</v>
      </c>
      <c r="DE293" s="43">
        <v>0</v>
      </c>
      <c r="DF293" s="43">
        <v>0</v>
      </c>
      <c r="DG293" s="43">
        <v>0</v>
      </c>
      <c r="DH293" s="43">
        <v>0</v>
      </c>
      <c r="DI293" s="43">
        <v>0</v>
      </c>
      <c r="DJ293" s="44">
        <f t="shared" si="14"/>
        <v>18254499.000729166</v>
      </c>
      <c r="DK293" s="45">
        <f t="shared" si="10"/>
        <v>77136660.229994923</v>
      </c>
    </row>
    <row r="294" spans="1:115" s="2" customFormat="1" ht="120" x14ac:dyDescent="0.25">
      <c r="A294" s="1"/>
      <c r="B294" s="40" t="s">
        <v>574</v>
      </c>
      <c r="C294" s="41" t="s">
        <v>1445</v>
      </c>
      <c r="D294" s="30" t="s">
        <v>1419</v>
      </c>
      <c r="E294" s="30" t="s">
        <v>575</v>
      </c>
      <c r="F294" s="30" t="s">
        <v>1418</v>
      </c>
      <c r="G294" s="30" t="s">
        <v>2335</v>
      </c>
      <c r="H294" s="41" t="s">
        <v>576</v>
      </c>
      <c r="I294" s="41">
        <v>198.6</v>
      </c>
      <c r="J294" s="41" t="s">
        <v>1347</v>
      </c>
      <c r="K294" s="41">
        <v>2019</v>
      </c>
      <c r="L294" s="41">
        <v>198.6</v>
      </c>
      <c r="M294" s="42">
        <v>198.6</v>
      </c>
      <c r="N294" s="42">
        <v>198.6</v>
      </c>
      <c r="O294" s="42">
        <v>198.6</v>
      </c>
      <c r="P294" s="42">
        <v>198.6</v>
      </c>
      <c r="Q294" s="42" t="s">
        <v>130</v>
      </c>
      <c r="R294" s="41" t="s">
        <v>113</v>
      </c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 t="s">
        <v>575</v>
      </c>
      <c r="AI294" s="52" t="s">
        <v>1465</v>
      </c>
      <c r="AJ294" s="40">
        <v>4101</v>
      </c>
      <c r="AK294" s="17" t="s">
        <v>1783</v>
      </c>
      <c r="AL294" s="17" t="s">
        <v>603</v>
      </c>
      <c r="AM294" s="42" t="s">
        <v>2906</v>
      </c>
      <c r="AN294" s="42">
        <v>4101031</v>
      </c>
      <c r="AO294" s="42" t="s">
        <v>2917</v>
      </c>
      <c r="AP294" s="41" t="s">
        <v>1298</v>
      </c>
      <c r="AQ294" s="41">
        <v>1</v>
      </c>
      <c r="AR294" s="42" t="s">
        <v>130</v>
      </c>
      <c r="AS294" s="42" t="s">
        <v>574</v>
      </c>
      <c r="AT294" s="42">
        <v>1</v>
      </c>
      <c r="AU294" s="42">
        <v>1</v>
      </c>
      <c r="AV294" s="42">
        <v>1</v>
      </c>
      <c r="AW294" s="42">
        <v>1</v>
      </c>
      <c r="AX294" s="43">
        <v>0</v>
      </c>
      <c r="AY294" s="43">
        <v>0</v>
      </c>
      <c r="AZ294" s="43">
        <v>0</v>
      </c>
      <c r="BA294" s="43">
        <v>0</v>
      </c>
      <c r="BB294" s="43">
        <v>0</v>
      </c>
      <c r="BC294" s="43">
        <v>16200000</v>
      </c>
      <c r="BD294" s="43">
        <v>0</v>
      </c>
      <c r="BE294" s="43">
        <v>0</v>
      </c>
      <c r="BF294" s="43">
        <v>0</v>
      </c>
      <c r="BG294" s="43">
        <v>0</v>
      </c>
      <c r="BH294" s="43">
        <v>0</v>
      </c>
      <c r="BI294" s="43">
        <v>0</v>
      </c>
      <c r="BJ294" s="43">
        <v>0</v>
      </c>
      <c r="BK294" s="43">
        <v>0</v>
      </c>
      <c r="BL294" s="43">
        <v>0</v>
      </c>
      <c r="BM294" s="43">
        <v>0</v>
      </c>
      <c r="BN294" s="44">
        <f t="shared" si="11"/>
        <v>16200000</v>
      </c>
      <c r="BO294" s="43">
        <v>0</v>
      </c>
      <c r="BP294" s="43">
        <v>0</v>
      </c>
      <c r="BQ294" s="43">
        <v>11196789.409566039</v>
      </c>
      <c r="BR294" s="43">
        <v>0</v>
      </c>
      <c r="BS294" s="43">
        <v>14623006.968893249</v>
      </c>
      <c r="BT294" s="43">
        <v>0</v>
      </c>
      <c r="BU294" s="43">
        <v>0</v>
      </c>
      <c r="BV294" s="43">
        <v>0</v>
      </c>
      <c r="BW294" s="43">
        <v>0</v>
      </c>
      <c r="BX294" s="43">
        <v>0</v>
      </c>
      <c r="BY294" s="43">
        <v>0</v>
      </c>
      <c r="BZ294" s="43">
        <v>0</v>
      </c>
      <c r="CA294" s="43">
        <v>0</v>
      </c>
      <c r="CB294" s="43">
        <v>0</v>
      </c>
      <c r="CC294" s="43">
        <v>0</v>
      </c>
      <c r="CD294" s="44">
        <f t="shared" si="12"/>
        <v>25819796.37845929</v>
      </c>
      <c r="CE294" s="43">
        <v>0</v>
      </c>
      <c r="CF294" s="43">
        <v>0</v>
      </c>
      <c r="CG294" s="43">
        <v>0</v>
      </c>
      <c r="CH294" s="43">
        <v>0</v>
      </c>
      <c r="CI294" s="43">
        <v>16862364.850806456</v>
      </c>
      <c r="CJ294" s="43">
        <v>0</v>
      </c>
      <c r="CK294" s="43">
        <v>0</v>
      </c>
      <c r="CL294" s="43">
        <v>0</v>
      </c>
      <c r="CM294" s="43">
        <v>0</v>
      </c>
      <c r="CN294" s="43">
        <v>0</v>
      </c>
      <c r="CO294" s="43">
        <v>0</v>
      </c>
      <c r="CP294" s="43">
        <v>0</v>
      </c>
      <c r="CQ294" s="43">
        <v>0</v>
      </c>
      <c r="CR294" s="43">
        <v>0</v>
      </c>
      <c r="CS294" s="43">
        <v>0</v>
      </c>
      <c r="CT294" s="44">
        <f t="shared" si="13"/>
        <v>16862364.850806456</v>
      </c>
      <c r="CU294" s="43">
        <v>0</v>
      </c>
      <c r="CV294" s="43">
        <v>0</v>
      </c>
      <c r="CW294" s="43">
        <v>0</v>
      </c>
      <c r="CX294" s="43">
        <v>0</v>
      </c>
      <c r="CY294" s="43">
        <v>18254499.000729166</v>
      </c>
      <c r="CZ294" s="43">
        <v>0</v>
      </c>
      <c r="DA294" s="43">
        <v>0</v>
      </c>
      <c r="DB294" s="43">
        <v>0</v>
      </c>
      <c r="DC294" s="43">
        <v>0</v>
      </c>
      <c r="DD294" s="43">
        <v>0</v>
      </c>
      <c r="DE294" s="43">
        <v>0</v>
      </c>
      <c r="DF294" s="43">
        <v>0</v>
      </c>
      <c r="DG294" s="43">
        <v>0</v>
      </c>
      <c r="DH294" s="43">
        <v>0</v>
      </c>
      <c r="DI294" s="43">
        <v>0</v>
      </c>
      <c r="DJ294" s="44">
        <f t="shared" si="14"/>
        <v>18254499.000729166</v>
      </c>
      <c r="DK294" s="45">
        <f t="shared" si="10"/>
        <v>77136660.229994923</v>
      </c>
    </row>
    <row r="295" spans="1:115" s="2" customFormat="1" ht="120" x14ac:dyDescent="0.25">
      <c r="A295" s="1"/>
      <c r="B295" s="40" t="s">
        <v>574</v>
      </c>
      <c r="C295" s="41" t="s">
        <v>1445</v>
      </c>
      <c r="D295" s="30" t="s">
        <v>1419</v>
      </c>
      <c r="E295" s="30" t="s">
        <v>575</v>
      </c>
      <c r="F295" s="30" t="s">
        <v>1418</v>
      </c>
      <c r="G295" s="30" t="s">
        <v>2335</v>
      </c>
      <c r="H295" s="41" t="s">
        <v>576</v>
      </c>
      <c r="I295" s="41">
        <v>198.6</v>
      </c>
      <c r="J295" s="41" t="s">
        <v>1347</v>
      </c>
      <c r="K295" s="41">
        <v>2019</v>
      </c>
      <c r="L295" s="41">
        <v>198.6</v>
      </c>
      <c r="M295" s="42">
        <v>198.6</v>
      </c>
      <c r="N295" s="42">
        <v>198.6</v>
      </c>
      <c r="O295" s="42">
        <v>198.6</v>
      </c>
      <c r="P295" s="42">
        <v>198.6</v>
      </c>
      <c r="Q295" s="42" t="s">
        <v>130</v>
      </c>
      <c r="R295" s="41" t="s">
        <v>113</v>
      </c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 t="s">
        <v>575</v>
      </c>
      <c r="AI295" s="52" t="s">
        <v>1465</v>
      </c>
      <c r="AJ295" s="40">
        <v>4101</v>
      </c>
      <c r="AK295" s="17" t="s">
        <v>1784</v>
      </c>
      <c r="AL295" s="17" t="s">
        <v>604</v>
      </c>
      <c r="AM295" s="42" t="s">
        <v>2906</v>
      </c>
      <c r="AN295" s="42">
        <v>4101031</v>
      </c>
      <c r="AO295" s="42" t="s">
        <v>2917</v>
      </c>
      <c r="AP295" s="41" t="s">
        <v>1298</v>
      </c>
      <c r="AQ295" s="41">
        <v>1</v>
      </c>
      <c r="AR295" s="42" t="s">
        <v>130</v>
      </c>
      <c r="AS295" s="42" t="s">
        <v>574</v>
      </c>
      <c r="AT295" s="42">
        <v>1</v>
      </c>
      <c r="AU295" s="42">
        <v>1</v>
      </c>
      <c r="AV295" s="42">
        <v>1</v>
      </c>
      <c r="AW295" s="42">
        <v>1</v>
      </c>
      <c r="AX295" s="43">
        <v>0</v>
      </c>
      <c r="AY295" s="43">
        <v>0</v>
      </c>
      <c r="AZ295" s="43">
        <v>0</v>
      </c>
      <c r="BA295" s="43">
        <v>0</v>
      </c>
      <c r="BB295" s="43">
        <v>0</v>
      </c>
      <c r="BC295" s="43">
        <v>15000000</v>
      </c>
      <c r="BD295" s="43">
        <v>0</v>
      </c>
      <c r="BE295" s="43">
        <v>0</v>
      </c>
      <c r="BF295" s="43">
        <v>0</v>
      </c>
      <c r="BG295" s="43">
        <v>0</v>
      </c>
      <c r="BH295" s="43">
        <v>0</v>
      </c>
      <c r="BI295" s="43">
        <v>0</v>
      </c>
      <c r="BJ295" s="43">
        <v>0</v>
      </c>
      <c r="BK295" s="43">
        <v>0</v>
      </c>
      <c r="BL295" s="43">
        <v>0</v>
      </c>
      <c r="BM295" s="43">
        <v>0</v>
      </c>
      <c r="BN295" s="44">
        <f t="shared" si="11"/>
        <v>15000000</v>
      </c>
      <c r="BO295" s="43">
        <v>0</v>
      </c>
      <c r="BP295" s="43">
        <v>0</v>
      </c>
      <c r="BQ295" s="43">
        <v>10367397.601450037</v>
      </c>
      <c r="BR295" s="43">
        <v>0</v>
      </c>
      <c r="BS295" s="43">
        <v>13539821.267493747</v>
      </c>
      <c r="BT295" s="43">
        <v>0</v>
      </c>
      <c r="BU295" s="43">
        <v>0</v>
      </c>
      <c r="BV295" s="43">
        <v>0</v>
      </c>
      <c r="BW295" s="43">
        <v>0</v>
      </c>
      <c r="BX295" s="43">
        <v>0</v>
      </c>
      <c r="BY295" s="43">
        <v>0</v>
      </c>
      <c r="BZ295" s="43">
        <v>0</v>
      </c>
      <c r="CA295" s="43">
        <v>0</v>
      </c>
      <c r="CB295" s="43">
        <v>0</v>
      </c>
      <c r="CC295" s="43">
        <v>0</v>
      </c>
      <c r="CD295" s="44">
        <f t="shared" si="12"/>
        <v>23907218.868943784</v>
      </c>
      <c r="CE295" s="43">
        <v>0</v>
      </c>
      <c r="CF295" s="43">
        <v>0</v>
      </c>
      <c r="CG295" s="43">
        <v>0</v>
      </c>
      <c r="CH295" s="43">
        <v>0</v>
      </c>
      <c r="CI295" s="43">
        <v>15613300.787783755</v>
      </c>
      <c r="CJ295" s="43">
        <v>0</v>
      </c>
      <c r="CK295" s="43">
        <v>0</v>
      </c>
      <c r="CL295" s="43">
        <v>0</v>
      </c>
      <c r="CM295" s="43">
        <v>0</v>
      </c>
      <c r="CN295" s="43">
        <v>0</v>
      </c>
      <c r="CO295" s="43">
        <v>0</v>
      </c>
      <c r="CP295" s="43">
        <v>0</v>
      </c>
      <c r="CQ295" s="43">
        <v>0</v>
      </c>
      <c r="CR295" s="43">
        <v>0</v>
      </c>
      <c r="CS295" s="43">
        <v>0</v>
      </c>
      <c r="CT295" s="44">
        <f t="shared" si="13"/>
        <v>15613300.787783755</v>
      </c>
      <c r="CU295" s="43">
        <v>0</v>
      </c>
      <c r="CV295" s="43">
        <v>0</v>
      </c>
      <c r="CW295" s="43">
        <v>0</v>
      </c>
      <c r="CX295" s="43">
        <v>0</v>
      </c>
      <c r="CY295" s="43">
        <v>16902313.889564041</v>
      </c>
      <c r="CZ295" s="43">
        <v>0</v>
      </c>
      <c r="DA295" s="43">
        <v>0</v>
      </c>
      <c r="DB295" s="43">
        <v>0</v>
      </c>
      <c r="DC295" s="43">
        <v>0</v>
      </c>
      <c r="DD295" s="43">
        <v>0</v>
      </c>
      <c r="DE295" s="43">
        <v>0</v>
      </c>
      <c r="DF295" s="43">
        <v>0</v>
      </c>
      <c r="DG295" s="43">
        <v>0</v>
      </c>
      <c r="DH295" s="43">
        <v>0</v>
      </c>
      <c r="DI295" s="43">
        <v>0</v>
      </c>
      <c r="DJ295" s="44">
        <f t="shared" si="14"/>
        <v>16902313.889564041</v>
      </c>
      <c r="DK295" s="45">
        <f t="shared" si="10"/>
        <v>71422833.546291575</v>
      </c>
    </row>
    <row r="296" spans="1:115" s="2" customFormat="1" ht="90" x14ac:dyDescent="0.25">
      <c r="A296" s="1"/>
      <c r="B296" s="40" t="s">
        <v>605</v>
      </c>
      <c r="C296" s="41" t="s">
        <v>1445</v>
      </c>
      <c r="D296" s="30" t="s">
        <v>1422</v>
      </c>
      <c r="E296" s="30" t="s">
        <v>606</v>
      </c>
      <c r="F296" s="30" t="s">
        <v>1423</v>
      </c>
      <c r="G296" s="30" t="s">
        <v>607</v>
      </c>
      <c r="H296" s="41" t="s">
        <v>607</v>
      </c>
      <c r="I296" s="41">
        <v>19448</v>
      </c>
      <c r="J296" s="41" t="s">
        <v>1348</v>
      </c>
      <c r="K296" s="41">
        <v>2019</v>
      </c>
      <c r="L296" s="41">
        <v>17518</v>
      </c>
      <c r="M296" s="42">
        <v>19230</v>
      </c>
      <c r="N296" s="42">
        <v>18662</v>
      </c>
      <c r="O296" s="42">
        <v>18066</v>
      </c>
      <c r="P296" s="42">
        <v>17.524999999999999</v>
      </c>
      <c r="Q296" s="42" t="s">
        <v>131</v>
      </c>
      <c r="R296" s="34" t="s">
        <v>98</v>
      </c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 t="s">
        <v>606</v>
      </c>
      <c r="AI296" s="52" t="s">
        <v>1466</v>
      </c>
      <c r="AJ296" s="40">
        <v>4001</v>
      </c>
      <c r="AK296" s="17" t="s">
        <v>1785</v>
      </c>
      <c r="AL296" s="17" t="s">
        <v>608</v>
      </c>
      <c r="AM296" s="42"/>
      <c r="AN296" s="42"/>
      <c r="AO296" s="42"/>
      <c r="AP296" s="41">
        <v>0</v>
      </c>
      <c r="AQ296" s="41">
        <v>1</v>
      </c>
      <c r="AR296" s="42" t="s">
        <v>130</v>
      </c>
      <c r="AS296" s="42" t="s">
        <v>605</v>
      </c>
      <c r="AT296" s="42">
        <v>0</v>
      </c>
      <c r="AU296" s="42">
        <v>0</v>
      </c>
      <c r="AV296" s="42">
        <v>1</v>
      </c>
      <c r="AW296" s="42">
        <v>0</v>
      </c>
      <c r="AX296" s="43">
        <v>0</v>
      </c>
      <c r="AY296" s="43">
        <v>0</v>
      </c>
      <c r="AZ296" s="43">
        <v>0</v>
      </c>
      <c r="BA296" s="43">
        <v>0</v>
      </c>
      <c r="BB296" s="43">
        <v>0</v>
      </c>
      <c r="BC296" s="43"/>
      <c r="BD296" s="43">
        <v>0</v>
      </c>
      <c r="BE296" s="43">
        <v>0</v>
      </c>
      <c r="BF296" s="43">
        <v>0</v>
      </c>
      <c r="BG296" s="43">
        <v>0</v>
      </c>
      <c r="BH296" s="43">
        <v>0</v>
      </c>
      <c r="BI296" s="43">
        <v>0</v>
      </c>
      <c r="BJ296" s="43">
        <v>0</v>
      </c>
      <c r="BK296" s="43">
        <v>0</v>
      </c>
      <c r="BL296" s="43">
        <v>0</v>
      </c>
      <c r="BM296" s="43">
        <v>0</v>
      </c>
      <c r="BN296" s="44">
        <v>0</v>
      </c>
      <c r="BO296" s="43">
        <v>0</v>
      </c>
      <c r="BP296" s="43">
        <v>0</v>
      </c>
      <c r="BQ296" s="43">
        <v>0</v>
      </c>
      <c r="BR296" s="43">
        <v>0</v>
      </c>
      <c r="BS296" s="43"/>
      <c r="BT296" s="43">
        <v>0</v>
      </c>
      <c r="BU296" s="43">
        <v>0</v>
      </c>
      <c r="BV296" s="43">
        <v>0</v>
      </c>
      <c r="BW296" s="43">
        <v>0</v>
      </c>
      <c r="BX296" s="43">
        <v>0</v>
      </c>
      <c r="BY296" s="43">
        <v>0</v>
      </c>
      <c r="BZ296" s="43">
        <v>0</v>
      </c>
      <c r="CA296" s="43">
        <v>0</v>
      </c>
      <c r="CB296" s="43">
        <v>0</v>
      </c>
      <c r="CC296" s="43">
        <v>0</v>
      </c>
      <c r="CD296" s="44">
        <v>0</v>
      </c>
      <c r="CE296" s="43">
        <v>0</v>
      </c>
      <c r="CF296" s="43">
        <v>0</v>
      </c>
      <c r="CG296" s="43">
        <v>0</v>
      </c>
      <c r="CH296" s="43">
        <v>0</v>
      </c>
      <c r="CI296" s="43">
        <v>5188755020.0803213</v>
      </c>
      <c r="CJ296" s="43">
        <v>0</v>
      </c>
      <c r="CK296" s="43">
        <v>0</v>
      </c>
      <c r="CL296" s="43">
        <v>0</v>
      </c>
      <c r="CM296" s="43">
        <v>0</v>
      </c>
      <c r="CN296" s="43">
        <v>0</v>
      </c>
      <c r="CO296" s="43">
        <v>0</v>
      </c>
      <c r="CP296" s="43">
        <v>0</v>
      </c>
      <c r="CQ296" s="43">
        <v>0</v>
      </c>
      <c r="CR296" s="43">
        <v>0</v>
      </c>
      <c r="CS296" s="43">
        <v>0</v>
      </c>
      <c r="CT296" s="44">
        <v>5188755020.0803213</v>
      </c>
      <c r="CU296" s="43">
        <v>0</v>
      </c>
      <c r="CV296" s="43">
        <v>0</v>
      </c>
      <c r="CW296" s="43">
        <v>0</v>
      </c>
      <c r="CX296" s="43">
        <v>0</v>
      </c>
      <c r="CY296" s="43">
        <v>0</v>
      </c>
      <c r="CZ296" s="43">
        <v>0</v>
      </c>
      <c r="DA296" s="43">
        <v>0</v>
      </c>
      <c r="DB296" s="43">
        <v>0</v>
      </c>
      <c r="DC296" s="43">
        <v>0</v>
      </c>
      <c r="DD296" s="43">
        <v>0</v>
      </c>
      <c r="DE296" s="43">
        <v>0</v>
      </c>
      <c r="DF296" s="43">
        <v>0</v>
      </c>
      <c r="DG296" s="43">
        <v>0</v>
      </c>
      <c r="DH296" s="43">
        <v>0</v>
      </c>
      <c r="DI296" s="43">
        <v>0</v>
      </c>
      <c r="DJ296" s="44">
        <v>0</v>
      </c>
      <c r="DK296" s="45">
        <f t="shared" si="10"/>
        <v>5188755020.0803213</v>
      </c>
    </row>
    <row r="297" spans="1:115" s="2" customFormat="1" ht="90" x14ac:dyDescent="0.25">
      <c r="A297" s="1"/>
      <c r="B297" s="40" t="s">
        <v>605</v>
      </c>
      <c r="C297" s="41" t="s">
        <v>1445</v>
      </c>
      <c r="D297" s="30" t="s">
        <v>1424</v>
      </c>
      <c r="E297" s="30" t="s">
        <v>606</v>
      </c>
      <c r="F297" s="30" t="s">
        <v>1423</v>
      </c>
      <c r="G297" s="30" t="s">
        <v>607</v>
      </c>
      <c r="H297" s="41" t="s">
        <v>607</v>
      </c>
      <c r="I297" s="41">
        <v>19448</v>
      </c>
      <c r="J297" s="41" t="s">
        <v>1348</v>
      </c>
      <c r="K297" s="41">
        <v>2019</v>
      </c>
      <c r="L297" s="41">
        <v>17518</v>
      </c>
      <c r="M297" s="42">
        <v>19230</v>
      </c>
      <c r="N297" s="42">
        <v>18662</v>
      </c>
      <c r="O297" s="42">
        <v>18066</v>
      </c>
      <c r="P297" s="42">
        <v>17.524999999999999</v>
      </c>
      <c r="Q297" s="42" t="s">
        <v>131</v>
      </c>
      <c r="R297" s="34" t="s">
        <v>98</v>
      </c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 t="s">
        <v>606</v>
      </c>
      <c r="AI297" s="52" t="s">
        <v>1466</v>
      </c>
      <c r="AJ297" s="40">
        <v>4001</v>
      </c>
      <c r="AK297" s="17" t="s">
        <v>1786</v>
      </c>
      <c r="AL297" s="17" t="s">
        <v>609</v>
      </c>
      <c r="AM297" s="42"/>
      <c r="AN297" s="42"/>
      <c r="AO297" s="42"/>
      <c r="AP297" s="41">
        <v>772</v>
      </c>
      <c r="AQ297" s="41">
        <v>720</v>
      </c>
      <c r="AR297" s="42" t="s">
        <v>132</v>
      </c>
      <c r="AS297" s="42" t="s">
        <v>605</v>
      </c>
      <c r="AT297" s="42">
        <v>180</v>
      </c>
      <c r="AU297" s="42">
        <v>280</v>
      </c>
      <c r="AV297" s="42">
        <v>200</v>
      </c>
      <c r="AW297" s="42">
        <v>60</v>
      </c>
      <c r="AX297" s="43">
        <v>0</v>
      </c>
      <c r="AY297" s="43">
        <v>0</v>
      </c>
      <c r="AZ297" s="43">
        <v>0</v>
      </c>
      <c r="BA297" s="43">
        <v>0</v>
      </c>
      <c r="BB297" s="43">
        <v>0</v>
      </c>
      <c r="BC297" s="43">
        <v>1789200000</v>
      </c>
      <c r="BD297" s="43">
        <v>0</v>
      </c>
      <c r="BE297" s="43">
        <v>0</v>
      </c>
      <c r="BF297" s="43">
        <v>0</v>
      </c>
      <c r="BG297" s="43">
        <v>0</v>
      </c>
      <c r="BH297" s="43">
        <v>0</v>
      </c>
      <c r="BI297" s="43">
        <v>0</v>
      </c>
      <c r="BJ297" s="43">
        <v>0</v>
      </c>
      <c r="BK297" s="43">
        <v>0</v>
      </c>
      <c r="BL297" s="43">
        <v>0</v>
      </c>
      <c r="BM297" s="43">
        <v>0</v>
      </c>
      <c r="BN297" s="44">
        <v>1789200000</v>
      </c>
      <c r="BO297" s="43">
        <v>0</v>
      </c>
      <c r="BP297" s="43">
        <v>0</v>
      </c>
      <c r="BQ297" s="43">
        <v>0</v>
      </c>
      <c r="BR297" s="43">
        <v>0</v>
      </c>
      <c r="BS297" s="43">
        <v>1244673413063.4775</v>
      </c>
      <c r="BT297" s="43">
        <v>0</v>
      </c>
      <c r="BU297" s="43">
        <v>0</v>
      </c>
      <c r="BV297" s="43">
        <v>0</v>
      </c>
      <c r="BW297" s="43">
        <v>0</v>
      </c>
      <c r="BX297" s="43">
        <v>0</v>
      </c>
      <c r="BY297" s="43">
        <v>0</v>
      </c>
      <c r="BZ297" s="43">
        <v>0</v>
      </c>
      <c r="CA297" s="43">
        <v>0</v>
      </c>
      <c r="CB297" s="43">
        <v>0</v>
      </c>
      <c r="CC297" s="43">
        <v>0</v>
      </c>
      <c r="CD297" s="44">
        <v>1244673413063.4775</v>
      </c>
      <c r="CE297" s="43">
        <v>0</v>
      </c>
      <c r="CF297" s="43">
        <v>0</v>
      </c>
      <c r="CG297" s="43">
        <v>0</v>
      </c>
      <c r="CH297" s="43">
        <v>0</v>
      </c>
      <c r="CI297" s="43">
        <v>1037751004016.0642</v>
      </c>
      <c r="CJ297" s="43">
        <v>0</v>
      </c>
      <c r="CK297" s="43">
        <v>0</v>
      </c>
      <c r="CL297" s="43">
        <v>0</v>
      </c>
      <c r="CM297" s="43">
        <v>0</v>
      </c>
      <c r="CN297" s="43">
        <v>0</v>
      </c>
      <c r="CO297" s="43">
        <v>0</v>
      </c>
      <c r="CP297" s="43">
        <v>0</v>
      </c>
      <c r="CQ297" s="43">
        <v>0</v>
      </c>
      <c r="CR297" s="43">
        <v>0</v>
      </c>
      <c r="CS297" s="43">
        <v>0</v>
      </c>
      <c r="CT297" s="44">
        <v>1037751004016.0642</v>
      </c>
      <c r="CU297" s="43">
        <v>0</v>
      </c>
      <c r="CV297" s="43">
        <v>0</v>
      </c>
      <c r="CW297" s="43">
        <v>0</v>
      </c>
      <c r="CX297" s="43">
        <v>0</v>
      </c>
      <c r="CY297" s="43">
        <v>557575757575.75757</v>
      </c>
      <c r="CZ297" s="43">
        <v>0</v>
      </c>
      <c r="DA297" s="43">
        <v>0</v>
      </c>
      <c r="DB297" s="43">
        <v>0</v>
      </c>
      <c r="DC297" s="43">
        <v>0</v>
      </c>
      <c r="DD297" s="43">
        <v>0</v>
      </c>
      <c r="DE297" s="43">
        <v>0</v>
      </c>
      <c r="DF297" s="43">
        <v>0</v>
      </c>
      <c r="DG297" s="43">
        <v>0</v>
      </c>
      <c r="DH297" s="43">
        <v>0</v>
      </c>
      <c r="DI297" s="43">
        <v>0</v>
      </c>
      <c r="DJ297" s="44">
        <v>557575757575.75757</v>
      </c>
      <c r="DK297" s="45">
        <f t="shared" si="10"/>
        <v>2841789374655.2998</v>
      </c>
    </row>
    <row r="298" spans="1:115" s="2" customFormat="1" ht="90" x14ac:dyDescent="0.25">
      <c r="A298" s="1"/>
      <c r="B298" s="40" t="s">
        <v>605</v>
      </c>
      <c r="C298" s="41" t="s">
        <v>1445</v>
      </c>
      <c r="D298" s="30" t="s">
        <v>1424</v>
      </c>
      <c r="E298" s="30" t="s">
        <v>606</v>
      </c>
      <c r="F298" s="30" t="s">
        <v>1423</v>
      </c>
      <c r="G298" s="30" t="s">
        <v>607</v>
      </c>
      <c r="H298" s="41" t="s">
        <v>607</v>
      </c>
      <c r="I298" s="41">
        <v>19448</v>
      </c>
      <c r="J298" s="41" t="s">
        <v>1348</v>
      </c>
      <c r="K298" s="41">
        <v>2019</v>
      </c>
      <c r="L298" s="41">
        <v>17518</v>
      </c>
      <c r="M298" s="42">
        <v>19230</v>
      </c>
      <c r="N298" s="42">
        <v>18662</v>
      </c>
      <c r="O298" s="42">
        <v>18066</v>
      </c>
      <c r="P298" s="42">
        <v>17.524999999999999</v>
      </c>
      <c r="Q298" s="42" t="s">
        <v>131</v>
      </c>
      <c r="R298" s="34" t="s">
        <v>98</v>
      </c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 t="s">
        <v>606</v>
      </c>
      <c r="AI298" s="52" t="s">
        <v>1466</v>
      </c>
      <c r="AJ298" s="40">
        <v>4001</v>
      </c>
      <c r="AK298" s="17" t="s">
        <v>1787</v>
      </c>
      <c r="AL298" s="17" t="s">
        <v>610</v>
      </c>
      <c r="AM298" s="42"/>
      <c r="AN298" s="42"/>
      <c r="AO298" s="42"/>
      <c r="AP298" s="41">
        <v>741</v>
      </c>
      <c r="AQ298" s="41">
        <v>900</v>
      </c>
      <c r="AR298" s="42" t="s">
        <v>132</v>
      </c>
      <c r="AS298" s="42" t="s">
        <v>605</v>
      </c>
      <c r="AT298" s="42">
        <v>200</v>
      </c>
      <c r="AU298" s="42">
        <v>300</v>
      </c>
      <c r="AV298" s="42">
        <v>300</v>
      </c>
      <c r="AW298" s="42">
        <v>100</v>
      </c>
      <c r="AX298" s="43">
        <v>0</v>
      </c>
      <c r="AY298" s="43">
        <v>0</v>
      </c>
      <c r="AZ298" s="43">
        <v>0</v>
      </c>
      <c r="BA298" s="43">
        <v>0</v>
      </c>
      <c r="BB298" s="43">
        <v>0</v>
      </c>
      <c r="BC298" s="43">
        <v>1986000000</v>
      </c>
      <c r="BD298" s="43">
        <v>0</v>
      </c>
      <c r="BE298" s="43">
        <v>0</v>
      </c>
      <c r="BF298" s="43">
        <v>0</v>
      </c>
      <c r="BG298" s="43">
        <v>0</v>
      </c>
      <c r="BH298" s="43">
        <v>0</v>
      </c>
      <c r="BI298" s="43">
        <v>0</v>
      </c>
      <c r="BJ298" s="43">
        <v>0</v>
      </c>
      <c r="BK298" s="43">
        <v>0</v>
      </c>
      <c r="BL298" s="43">
        <v>0</v>
      </c>
      <c r="BM298" s="43">
        <v>0</v>
      </c>
      <c r="BN298" s="44">
        <v>1986000000</v>
      </c>
      <c r="BO298" s="43">
        <v>0</v>
      </c>
      <c r="BP298" s="43">
        <v>0</v>
      </c>
      <c r="BQ298" s="43">
        <v>0</v>
      </c>
      <c r="BR298" s="43">
        <v>0</v>
      </c>
      <c r="BS298" s="43">
        <v>1333578656853.7258</v>
      </c>
      <c r="BT298" s="43">
        <v>0</v>
      </c>
      <c r="BU298" s="43">
        <v>0</v>
      </c>
      <c r="BV298" s="43">
        <v>0</v>
      </c>
      <c r="BW298" s="43">
        <v>0</v>
      </c>
      <c r="BX298" s="43">
        <v>0</v>
      </c>
      <c r="BY298" s="43">
        <v>0</v>
      </c>
      <c r="BZ298" s="43">
        <v>0</v>
      </c>
      <c r="CA298" s="43">
        <v>0</v>
      </c>
      <c r="CB298" s="43">
        <v>0</v>
      </c>
      <c r="CC298" s="43">
        <v>0</v>
      </c>
      <c r="CD298" s="44">
        <v>1333578656853.7258</v>
      </c>
      <c r="CE298" s="43">
        <v>0</v>
      </c>
      <c r="CF298" s="43">
        <v>0</v>
      </c>
      <c r="CG298" s="43">
        <v>0</v>
      </c>
      <c r="CH298" s="43">
        <v>0</v>
      </c>
      <c r="CI298" s="43">
        <v>1556626506024.0964</v>
      </c>
      <c r="CJ298" s="43">
        <v>0</v>
      </c>
      <c r="CK298" s="43">
        <v>0</v>
      </c>
      <c r="CL298" s="43">
        <v>0</v>
      </c>
      <c r="CM298" s="43">
        <v>0</v>
      </c>
      <c r="CN298" s="43">
        <v>0</v>
      </c>
      <c r="CO298" s="43">
        <v>0</v>
      </c>
      <c r="CP298" s="43">
        <v>0</v>
      </c>
      <c r="CQ298" s="43">
        <v>0</v>
      </c>
      <c r="CR298" s="43">
        <v>0</v>
      </c>
      <c r="CS298" s="43">
        <v>0</v>
      </c>
      <c r="CT298" s="44">
        <v>1556626506024.0964</v>
      </c>
      <c r="CU298" s="43">
        <v>0</v>
      </c>
      <c r="CV298" s="43">
        <v>0</v>
      </c>
      <c r="CW298" s="43">
        <v>0</v>
      </c>
      <c r="CX298" s="43">
        <v>0</v>
      </c>
      <c r="CY298" s="43">
        <v>929292929292.92932</v>
      </c>
      <c r="CZ298" s="43">
        <v>0</v>
      </c>
      <c r="DA298" s="43">
        <v>0</v>
      </c>
      <c r="DB298" s="43">
        <v>0</v>
      </c>
      <c r="DC298" s="43">
        <v>0</v>
      </c>
      <c r="DD298" s="43">
        <v>0</v>
      </c>
      <c r="DE298" s="43">
        <v>0</v>
      </c>
      <c r="DF298" s="43">
        <v>0</v>
      </c>
      <c r="DG298" s="43">
        <v>0</v>
      </c>
      <c r="DH298" s="43">
        <v>0</v>
      </c>
      <c r="DI298" s="43">
        <v>0</v>
      </c>
      <c r="DJ298" s="44">
        <v>929292929292.92932</v>
      </c>
      <c r="DK298" s="45">
        <f t="shared" si="10"/>
        <v>3821484092170.7515</v>
      </c>
    </row>
    <row r="299" spans="1:115" s="2" customFormat="1" ht="90" x14ac:dyDescent="0.25">
      <c r="A299" s="1"/>
      <c r="B299" s="40" t="s">
        <v>605</v>
      </c>
      <c r="C299" s="41" t="s">
        <v>1445</v>
      </c>
      <c r="D299" s="30" t="s">
        <v>1424</v>
      </c>
      <c r="E299" s="30" t="s">
        <v>606</v>
      </c>
      <c r="F299" s="30" t="s">
        <v>1423</v>
      </c>
      <c r="G299" s="30" t="s">
        <v>607</v>
      </c>
      <c r="H299" s="41" t="s">
        <v>607</v>
      </c>
      <c r="I299" s="41">
        <v>19448</v>
      </c>
      <c r="J299" s="41" t="s">
        <v>1348</v>
      </c>
      <c r="K299" s="41">
        <v>2019</v>
      </c>
      <c r="L299" s="41">
        <v>17518</v>
      </c>
      <c r="M299" s="42">
        <v>19230</v>
      </c>
      <c r="N299" s="42">
        <v>18662</v>
      </c>
      <c r="O299" s="42">
        <v>18066</v>
      </c>
      <c r="P299" s="42">
        <v>17.524999999999999</v>
      </c>
      <c r="Q299" s="42" t="s">
        <v>131</v>
      </c>
      <c r="R299" s="34" t="s">
        <v>98</v>
      </c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 t="s">
        <v>606</v>
      </c>
      <c r="AI299" s="52" t="s">
        <v>1466</v>
      </c>
      <c r="AJ299" s="40">
        <v>4001</v>
      </c>
      <c r="AK299" s="17" t="s">
        <v>1788</v>
      </c>
      <c r="AL299" s="17" t="s">
        <v>611</v>
      </c>
      <c r="AM299" s="42"/>
      <c r="AN299" s="42"/>
      <c r="AO299" s="42"/>
      <c r="AP299" s="41">
        <v>37</v>
      </c>
      <c r="AQ299" s="41">
        <v>180</v>
      </c>
      <c r="AR299" s="42" t="s">
        <v>132</v>
      </c>
      <c r="AS299" s="42" t="s">
        <v>605</v>
      </c>
      <c r="AT299" s="42">
        <v>50</v>
      </c>
      <c r="AU299" s="42">
        <v>50</v>
      </c>
      <c r="AV299" s="42">
        <v>50</v>
      </c>
      <c r="AW299" s="42">
        <v>30</v>
      </c>
      <c r="AX299" s="43">
        <v>0</v>
      </c>
      <c r="AY299" s="43">
        <v>0</v>
      </c>
      <c r="AZ299" s="43">
        <v>0</v>
      </c>
      <c r="BA299" s="43">
        <v>0</v>
      </c>
      <c r="BB299" s="43">
        <v>0</v>
      </c>
      <c r="BC299" s="43">
        <v>497000000</v>
      </c>
      <c r="BD299" s="43">
        <v>0</v>
      </c>
      <c r="BE299" s="43">
        <v>0</v>
      </c>
      <c r="BF299" s="43">
        <v>0</v>
      </c>
      <c r="BG299" s="43">
        <v>0</v>
      </c>
      <c r="BH299" s="43">
        <v>0</v>
      </c>
      <c r="BI299" s="43">
        <v>0</v>
      </c>
      <c r="BJ299" s="43">
        <v>0</v>
      </c>
      <c r="BK299" s="43">
        <v>0</v>
      </c>
      <c r="BL299" s="43">
        <v>0</v>
      </c>
      <c r="BM299" s="43">
        <v>0</v>
      </c>
      <c r="BN299" s="44">
        <v>497000000</v>
      </c>
      <c r="BO299" s="43">
        <v>0</v>
      </c>
      <c r="BP299" s="43">
        <v>0</v>
      </c>
      <c r="BQ299" s="43">
        <v>0</v>
      </c>
      <c r="BR299" s="43">
        <v>0</v>
      </c>
      <c r="BS299" s="43">
        <v>222263109475.62097</v>
      </c>
      <c r="BT299" s="43">
        <v>0</v>
      </c>
      <c r="BU299" s="43">
        <v>0</v>
      </c>
      <c r="BV299" s="43">
        <v>0</v>
      </c>
      <c r="BW299" s="43">
        <v>0</v>
      </c>
      <c r="BX299" s="43">
        <v>0</v>
      </c>
      <c r="BY299" s="43">
        <v>0</v>
      </c>
      <c r="BZ299" s="43">
        <v>0</v>
      </c>
      <c r="CA299" s="43">
        <v>0</v>
      </c>
      <c r="CB299" s="43">
        <v>0</v>
      </c>
      <c r="CC299" s="43">
        <v>0</v>
      </c>
      <c r="CD299" s="44">
        <v>222263109475.62097</v>
      </c>
      <c r="CE299" s="43">
        <v>0</v>
      </c>
      <c r="CF299" s="43">
        <v>0</v>
      </c>
      <c r="CG299" s="43">
        <v>0</v>
      </c>
      <c r="CH299" s="43">
        <v>0</v>
      </c>
      <c r="CI299" s="43">
        <v>259437751004.01605</v>
      </c>
      <c r="CJ299" s="43">
        <v>0</v>
      </c>
      <c r="CK299" s="43">
        <v>0</v>
      </c>
      <c r="CL299" s="43">
        <v>0</v>
      </c>
      <c r="CM299" s="43">
        <v>0</v>
      </c>
      <c r="CN299" s="43">
        <v>0</v>
      </c>
      <c r="CO299" s="43">
        <v>0</v>
      </c>
      <c r="CP299" s="43">
        <v>0</v>
      </c>
      <c r="CQ299" s="43">
        <v>0</v>
      </c>
      <c r="CR299" s="43">
        <v>0</v>
      </c>
      <c r="CS299" s="43">
        <v>0</v>
      </c>
      <c r="CT299" s="44">
        <v>259437751004.01605</v>
      </c>
      <c r="CU299" s="43">
        <v>0</v>
      </c>
      <c r="CV299" s="43">
        <v>0</v>
      </c>
      <c r="CW299" s="43">
        <v>0</v>
      </c>
      <c r="CX299" s="43">
        <v>0</v>
      </c>
      <c r="CY299" s="43">
        <v>278787878787.87878</v>
      </c>
      <c r="CZ299" s="43">
        <v>0</v>
      </c>
      <c r="DA299" s="43">
        <v>0</v>
      </c>
      <c r="DB299" s="43">
        <v>0</v>
      </c>
      <c r="DC299" s="43">
        <v>0</v>
      </c>
      <c r="DD299" s="43">
        <v>0</v>
      </c>
      <c r="DE299" s="43">
        <v>0</v>
      </c>
      <c r="DF299" s="43">
        <v>0</v>
      </c>
      <c r="DG299" s="43">
        <v>0</v>
      </c>
      <c r="DH299" s="43">
        <v>0</v>
      </c>
      <c r="DI299" s="43">
        <v>0</v>
      </c>
      <c r="DJ299" s="44">
        <v>278787878787.87878</v>
      </c>
      <c r="DK299" s="45">
        <f t="shared" si="10"/>
        <v>760985739267.51587</v>
      </c>
    </row>
    <row r="300" spans="1:115" s="2" customFormat="1" ht="90" x14ac:dyDescent="0.25">
      <c r="A300" s="1"/>
      <c r="B300" s="40" t="s">
        <v>605</v>
      </c>
      <c r="C300" s="41" t="s">
        <v>1445</v>
      </c>
      <c r="D300" s="30" t="s">
        <v>1424</v>
      </c>
      <c r="E300" s="30" t="s">
        <v>606</v>
      </c>
      <c r="F300" s="30" t="s">
        <v>1423</v>
      </c>
      <c r="G300" s="30" t="s">
        <v>607</v>
      </c>
      <c r="H300" s="41" t="s">
        <v>607</v>
      </c>
      <c r="I300" s="41">
        <v>19448</v>
      </c>
      <c r="J300" s="41" t="s">
        <v>1348</v>
      </c>
      <c r="K300" s="41">
        <v>2019</v>
      </c>
      <c r="L300" s="41">
        <v>17518</v>
      </c>
      <c r="M300" s="42">
        <v>19230</v>
      </c>
      <c r="N300" s="42">
        <v>18662</v>
      </c>
      <c r="O300" s="42">
        <v>18066</v>
      </c>
      <c r="P300" s="42">
        <v>17.524999999999999</v>
      </c>
      <c r="Q300" s="42" t="s">
        <v>131</v>
      </c>
      <c r="R300" s="34" t="s">
        <v>98</v>
      </c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 t="s">
        <v>606</v>
      </c>
      <c r="AI300" s="52" t="s">
        <v>1466</v>
      </c>
      <c r="AJ300" s="40">
        <v>4001</v>
      </c>
      <c r="AK300" s="17" t="s">
        <v>1789</v>
      </c>
      <c r="AL300" s="17" t="s">
        <v>612</v>
      </c>
      <c r="AM300" s="42"/>
      <c r="AN300" s="42"/>
      <c r="AO300" s="42"/>
      <c r="AP300" s="41">
        <v>73</v>
      </c>
      <c r="AQ300" s="41">
        <v>80</v>
      </c>
      <c r="AR300" s="42" t="s">
        <v>132</v>
      </c>
      <c r="AS300" s="42" t="s">
        <v>605</v>
      </c>
      <c r="AT300" s="42">
        <v>1</v>
      </c>
      <c r="AU300" s="42">
        <v>25</v>
      </c>
      <c r="AV300" s="42">
        <v>25</v>
      </c>
      <c r="AW300" s="42">
        <v>29</v>
      </c>
      <c r="AX300" s="43">
        <v>0</v>
      </c>
      <c r="AY300" s="43">
        <v>0</v>
      </c>
      <c r="AZ300" s="43">
        <v>0</v>
      </c>
      <c r="BA300" s="43">
        <v>0</v>
      </c>
      <c r="BB300" s="43">
        <v>0</v>
      </c>
      <c r="BC300" s="43">
        <v>0</v>
      </c>
      <c r="BD300" s="43">
        <v>0</v>
      </c>
      <c r="BE300" s="43">
        <v>0</v>
      </c>
      <c r="BF300" s="43">
        <v>0</v>
      </c>
      <c r="BG300" s="43">
        <v>0</v>
      </c>
      <c r="BH300" s="43">
        <v>0</v>
      </c>
      <c r="BI300" s="43">
        <v>0</v>
      </c>
      <c r="BJ300" s="43">
        <v>0</v>
      </c>
      <c r="BK300" s="43">
        <v>0</v>
      </c>
      <c r="BL300" s="43">
        <v>0</v>
      </c>
      <c r="BM300" s="43">
        <v>0</v>
      </c>
      <c r="BN300" s="44">
        <v>0</v>
      </c>
      <c r="BO300" s="43">
        <v>0</v>
      </c>
      <c r="BP300" s="43">
        <v>0</v>
      </c>
      <c r="BQ300" s="43">
        <v>0</v>
      </c>
      <c r="BR300" s="43">
        <v>0</v>
      </c>
      <c r="BS300" s="43">
        <v>111131554737.81049</v>
      </c>
      <c r="BT300" s="43">
        <v>0</v>
      </c>
      <c r="BU300" s="43">
        <v>0</v>
      </c>
      <c r="BV300" s="43">
        <v>0</v>
      </c>
      <c r="BW300" s="43">
        <v>0</v>
      </c>
      <c r="BX300" s="43">
        <v>0</v>
      </c>
      <c r="BY300" s="43">
        <v>0</v>
      </c>
      <c r="BZ300" s="43">
        <v>0</v>
      </c>
      <c r="CA300" s="43">
        <v>0</v>
      </c>
      <c r="CB300" s="43">
        <v>0</v>
      </c>
      <c r="CC300" s="43">
        <v>0</v>
      </c>
      <c r="CD300" s="44">
        <v>111131554737.81049</v>
      </c>
      <c r="CE300" s="43">
        <v>0</v>
      </c>
      <c r="CF300" s="43">
        <v>0</v>
      </c>
      <c r="CG300" s="43">
        <v>0</v>
      </c>
      <c r="CH300" s="43">
        <v>0</v>
      </c>
      <c r="CI300" s="43">
        <v>129718875502.00803</v>
      </c>
      <c r="CJ300" s="43">
        <v>0</v>
      </c>
      <c r="CK300" s="43">
        <v>0</v>
      </c>
      <c r="CL300" s="43">
        <v>0</v>
      </c>
      <c r="CM300" s="43">
        <v>0</v>
      </c>
      <c r="CN300" s="43">
        <v>0</v>
      </c>
      <c r="CO300" s="43">
        <v>0</v>
      </c>
      <c r="CP300" s="43">
        <v>0</v>
      </c>
      <c r="CQ300" s="43">
        <v>0</v>
      </c>
      <c r="CR300" s="43">
        <v>0</v>
      </c>
      <c r="CS300" s="43">
        <v>0</v>
      </c>
      <c r="CT300" s="44">
        <v>129718875502.00803</v>
      </c>
      <c r="CU300" s="43">
        <v>0</v>
      </c>
      <c r="CV300" s="43">
        <v>0</v>
      </c>
      <c r="CW300" s="43">
        <v>0</v>
      </c>
      <c r="CX300" s="43">
        <v>0</v>
      </c>
      <c r="CY300" s="43">
        <v>269494949494.94949</v>
      </c>
      <c r="CZ300" s="43">
        <v>0</v>
      </c>
      <c r="DA300" s="43">
        <v>0</v>
      </c>
      <c r="DB300" s="43">
        <v>0</v>
      </c>
      <c r="DC300" s="43">
        <v>0</v>
      </c>
      <c r="DD300" s="43">
        <v>0</v>
      </c>
      <c r="DE300" s="43">
        <v>0</v>
      </c>
      <c r="DF300" s="43">
        <v>0</v>
      </c>
      <c r="DG300" s="43">
        <v>0</v>
      </c>
      <c r="DH300" s="43">
        <v>0</v>
      </c>
      <c r="DI300" s="43">
        <v>0</v>
      </c>
      <c r="DJ300" s="44">
        <v>269494949494.94949</v>
      </c>
      <c r="DK300" s="45">
        <f t="shared" si="10"/>
        <v>510345379734.76801</v>
      </c>
    </row>
    <row r="301" spans="1:115" s="2" customFormat="1" ht="90" x14ac:dyDescent="0.25">
      <c r="A301" s="1"/>
      <c r="B301" s="40" t="s">
        <v>605</v>
      </c>
      <c r="C301" s="41" t="s">
        <v>1445</v>
      </c>
      <c r="D301" s="30" t="s">
        <v>1424</v>
      </c>
      <c r="E301" s="30" t="s">
        <v>606</v>
      </c>
      <c r="F301" s="30" t="s">
        <v>1423</v>
      </c>
      <c r="G301" s="30" t="s">
        <v>607</v>
      </c>
      <c r="H301" s="41" t="s">
        <v>607</v>
      </c>
      <c r="I301" s="41">
        <v>19448</v>
      </c>
      <c r="J301" s="41" t="s">
        <v>1348</v>
      </c>
      <c r="K301" s="41">
        <v>2019</v>
      </c>
      <c r="L301" s="41">
        <v>17518</v>
      </c>
      <c r="M301" s="42">
        <v>19230</v>
      </c>
      <c r="N301" s="42">
        <v>18662</v>
      </c>
      <c r="O301" s="42">
        <v>18066</v>
      </c>
      <c r="P301" s="42">
        <v>17.524999999999999</v>
      </c>
      <c r="Q301" s="42" t="s">
        <v>131</v>
      </c>
      <c r="R301" s="34" t="s">
        <v>98</v>
      </c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 t="s">
        <v>606</v>
      </c>
      <c r="AI301" s="52" t="s">
        <v>1466</v>
      </c>
      <c r="AJ301" s="40">
        <v>4001</v>
      </c>
      <c r="AK301" s="17" t="s">
        <v>1790</v>
      </c>
      <c r="AL301" s="17" t="s">
        <v>613</v>
      </c>
      <c r="AM301" s="42"/>
      <c r="AN301" s="42"/>
      <c r="AO301" s="42"/>
      <c r="AP301" s="41">
        <v>25</v>
      </c>
      <c r="AQ301" s="41">
        <v>50</v>
      </c>
      <c r="AR301" s="42" t="s">
        <v>132</v>
      </c>
      <c r="AS301" s="42" t="s">
        <v>605</v>
      </c>
      <c r="AT301" s="42">
        <v>25</v>
      </c>
      <c r="AU301" s="42">
        <v>10</v>
      </c>
      <c r="AV301" s="42">
        <v>10</v>
      </c>
      <c r="AW301" s="42">
        <v>5</v>
      </c>
      <c r="AX301" s="43">
        <v>0</v>
      </c>
      <c r="AY301" s="43">
        <v>0</v>
      </c>
      <c r="AZ301" s="43">
        <v>0</v>
      </c>
      <c r="BA301" s="43">
        <v>0</v>
      </c>
      <c r="BB301" s="43">
        <v>0</v>
      </c>
      <c r="BC301" s="43">
        <v>248000000</v>
      </c>
      <c r="BD301" s="43">
        <v>0</v>
      </c>
      <c r="BE301" s="43">
        <v>0</v>
      </c>
      <c r="BF301" s="43">
        <v>0</v>
      </c>
      <c r="BG301" s="43">
        <v>0</v>
      </c>
      <c r="BH301" s="43">
        <v>0</v>
      </c>
      <c r="BI301" s="43">
        <v>0</v>
      </c>
      <c r="BJ301" s="43">
        <v>0</v>
      </c>
      <c r="BK301" s="43">
        <v>0</v>
      </c>
      <c r="BL301" s="43">
        <v>0</v>
      </c>
      <c r="BM301" s="43">
        <v>0</v>
      </c>
      <c r="BN301" s="44">
        <v>248000000</v>
      </c>
      <c r="BO301" s="43">
        <v>0</v>
      </c>
      <c r="BP301" s="43">
        <v>0</v>
      </c>
      <c r="BQ301" s="43">
        <v>0</v>
      </c>
      <c r="BR301" s="43">
        <v>0</v>
      </c>
      <c r="BS301" s="43">
        <v>44452621895.124199</v>
      </c>
      <c r="BT301" s="43">
        <v>0</v>
      </c>
      <c r="BU301" s="43">
        <v>0</v>
      </c>
      <c r="BV301" s="43">
        <v>0</v>
      </c>
      <c r="BW301" s="43">
        <v>0</v>
      </c>
      <c r="BX301" s="43">
        <v>0</v>
      </c>
      <c r="BY301" s="43">
        <v>0</v>
      </c>
      <c r="BZ301" s="43">
        <v>0</v>
      </c>
      <c r="CA301" s="43">
        <v>0</v>
      </c>
      <c r="CB301" s="43">
        <v>0</v>
      </c>
      <c r="CC301" s="43">
        <v>0</v>
      </c>
      <c r="CD301" s="44">
        <v>44452621895.124199</v>
      </c>
      <c r="CE301" s="43">
        <v>0</v>
      </c>
      <c r="CF301" s="43">
        <v>0</v>
      </c>
      <c r="CG301" s="43">
        <v>0</v>
      </c>
      <c r="CH301" s="43">
        <v>0</v>
      </c>
      <c r="CI301" s="43">
        <v>51887550200.803215</v>
      </c>
      <c r="CJ301" s="43">
        <v>0</v>
      </c>
      <c r="CK301" s="43">
        <v>0</v>
      </c>
      <c r="CL301" s="43">
        <v>0</v>
      </c>
      <c r="CM301" s="43">
        <v>0</v>
      </c>
      <c r="CN301" s="43">
        <v>0</v>
      </c>
      <c r="CO301" s="43">
        <v>0</v>
      </c>
      <c r="CP301" s="43">
        <v>0</v>
      </c>
      <c r="CQ301" s="43">
        <v>0</v>
      </c>
      <c r="CR301" s="43">
        <v>0</v>
      </c>
      <c r="CS301" s="43">
        <v>0</v>
      </c>
      <c r="CT301" s="44">
        <v>51887550200.803215</v>
      </c>
      <c r="CU301" s="43">
        <v>0</v>
      </c>
      <c r="CV301" s="43">
        <v>0</v>
      </c>
      <c r="CW301" s="43">
        <v>0</v>
      </c>
      <c r="CX301" s="43">
        <v>0</v>
      </c>
      <c r="CY301" s="43">
        <v>46464646464.646461</v>
      </c>
      <c r="CZ301" s="43">
        <v>0</v>
      </c>
      <c r="DA301" s="43">
        <v>0</v>
      </c>
      <c r="DB301" s="43">
        <v>0</v>
      </c>
      <c r="DC301" s="43">
        <v>0</v>
      </c>
      <c r="DD301" s="43">
        <v>0</v>
      </c>
      <c r="DE301" s="43">
        <v>0</v>
      </c>
      <c r="DF301" s="43">
        <v>0</v>
      </c>
      <c r="DG301" s="43">
        <v>0</v>
      </c>
      <c r="DH301" s="43">
        <v>0</v>
      </c>
      <c r="DI301" s="43">
        <v>0</v>
      </c>
      <c r="DJ301" s="44">
        <v>46464646464.646461</v>
      </c>
      <c r="DK301" s="45">
        <f t="shared" si="10"/>
        <v>143052818560.57388</v>
      </c>
    </row>
    <row r="302" spans="1:115" s="2" customFormat="1" ht="90" x14ac:dyDescent="0.25">
      <c r="A302" s="1"/>
      <c r="B302" s="40" t="s">
        <v>605</v>
      </c>
      <c r="C302" s="41" t="s">
        <v>1445</v>
      </c>
      <c r="D302" s="30" t="s">
        <v>1424</v>
      </c>
      <c r="E302" s="30" t="s">
        <v>606</v>
      </c>
      <c r="F302" s="30" t="s">
        <v>1423</v>
      </c>
      <c r="G302" s="30" t="s">
        <v>614</v>
      </c>
      <c r="H302" s="41" t="s">
        <v>614</v>
      </c>
      <c r="I302" s="41">
        <v>7694</v>
      </c>
      <c r="J302" s="41" t="s">
        <v>1348</v>
      </c>
      <c r="K302" s="41">
        <v>2019</v>
      </c>
      <c r="L302" s="41">
        <v>6544</v>
      </c>
      <c r="M302" s="42">
        <v>6543</v>
      </c>
      <c r="N302" s="42">
        <v>7297</v>
      </c>
      <c r="O302" s="42">
        <v>6890</v>
      </c>
      <c r="P302" s="42">
        <v>6488</v>
      </c>
      <c r="Q302" s="42" t="s">
        <v>131</v>
      </c>
      <c r="R302" s="34" t="s">
        <v>98</v>
      </c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 t="s">
        <v>606</v>
      </c>
      <c r="AI302" s="52" t="s">
        <v>1466</v>
      </c>
      <c r="AJ302" s="40">
        <v>4001</v>
      </c>
      <c r="AK302" s="17" t="s">
        <v>1791</v>
      </c>
      <c r="AL302" s="17" t="s">
        <v>615</v>
      </c>
      <c r="AM302" s="42"/>
      <c r="AN302" s="42"/>
      <c r="AO302" s="42"/>
      <c r="AP302" s="41">
        <v>873</v>
      </c>
      <c r="AQ302" s="41">
        <v>900</v>
      </c>
      <c r="AR302" s="42" t="s">
        <v>132</v>
      </c>
      <c r="AS302" s="42" t="s">
        <v>605</v>
      </c>
      <c r="AT302" s="42">
        <v>0</v>
      </c>
      <c r="AU302" s="42">
        <v>300</v>
      </c>
      <c r="AV302" s="42">
        <v>300</v>
      </c>
      <c r="AW302" s="42">
        <v>300</v>
      </c>
      <c r="AX302" s="43">
        <v>0</v>
      </c>
      <c r="AY302" s="43">
        <v>0</v>
      </c>
      <c r="AZ302" s="43">
        <v>0</v>
      </c>
      <c r="BA302" s="43">
        <v>0</v>
      </c>
      <c r="BB302" s="43">
        <v>0</v>
      </c>
      <c r="BC302" s="43">
        <v>0</v>
      </c>
      <c r="BD302" s="43">
        <v>0</v>
      </c>
      <c r="BE302" s="43">
        <v>0</v>
      </c>
      <c r="BF302" s="43">
        <v>0</v>
      </c>
      <c r="BG302" s="43">
        <v>0</v>
      </c>
      <c r="BH302" s="43">
        <v>0</v>
      </c>
      <c r="BI302" s="43">
        <v>0</v>
      </c>
      <c r="BJ302" s="43">
        <v>0</v>
      </c>
      <c r="BK302" s="43">
        <v>0</v>
      </c>
      <c r="BL302" s="43">
        <v>0</v>
      </c>
      <c r="BM302" s="43">
        <v>0</v>
      </c>
      <c r="BN302" s="44">
        <v>0</v>
      </c>
      <c r="BO302" s="43">
        <v>0</v>
      </c>
      <c r="BP302" s="43">
        <v>0</v>
      </c>
      <c r="BQ302" s="43">
        <v>0</v>
      </c>
      <c r="BR302" s="43">
        <v>0</v>
      </c>
      <c r="BS302" s="43">
        <v>1333578656853.7258</v>
      </c>
      <c r="BT302" s="43">
        <v>0</v>
      </c>
      <c r="BU302" s="43">
        <v>0</v>
      </c>
      <c r="BV302" s="43">
        <v>0</v>
      </c>
      <c r="BW302" s="43">
        <v>0</v>
      </c>
      <c r="BX302" s="43">
        <v>0</v>
      </c>
      <c r="BY302" s="43">
        <v>0</v>
      </c>
      <c r="BZ302" s="43">
        <v>0</v>
      </c>
      <c r="CA302" s="43">
        <v>0</v>
      </c>
      <c r="CB302" s="43">
        <v>0</v>
      </c>
      <c r="CC302" s="43">
        <v>0</v>
      </c>
      <c r="CD302" s="44">
        <v>1333578656853.7258</v>
      </c>
      <c r="CE302" s="43">
        <v>0</v>
      </c>
      <c r="CF302" s="43">
        <v>0</v>
      </c>
      <c r="CG302" s="43">
        <v>0</v>
      </c>
      <c r="CH302" s="43">
        <v>0</v>
      </c>
      <c r="CI302" s="43">
        <v>1556626506024.0964</v>
      </c>
      <c r="CJ302" s="43">
        <v>0</v>
      </c>
      <c r="CK302" s="43">
        <v>0</v>
      </c>
      <c r="CL302" s="43">
        <v>0</v>
      </c>
      <c r="CM302" s="43">
        <v>0</v>
      </c>
      <c r="CN302" s="43">
        <v>0</v>
      </c>
      <c r="CO302" s="43">
        <v>0</v>
      </c>
      <c r="CP302" s="43">
        <v>0</v>
      </c>
      <c r="CQ302" s="43">
        <v>0</v>
      </c>
      <c r="CR302" s="43">
        <v>0</v>
      </c>
      <c r="CS302" s="43">
        <v>0</v>
      </c>
      <c r="CT302" s="44">
        <v>1556626506024.0964</v>
      </c>
      <c r="CU302" s="43">
        <v>0</v>
      </c>
      <c r="CV302" s="43">
        <v>0</v>
      </c>
      <c r="CW302" s="43">
        <v>0</v>
      </c>
      <c r="CX302" s="43">
        <v>0</v>
      </c>
      <c r="CY302" s="43">
        <v>2787878787878.7876</v>
      </c>
      <c r="CZ302" s="43">
        <v>0</v>
      </c>
      <c r="DA302" s="43">
        <v>0</v>
      </c>
      <c r="DB302" s="43">
        <v>0</v>
      </c>
      <c r="DC302" s="43">
        <v>0</v>
      </c>
      <c r="DD302" s="43">
        <v>0</v>
      </c>
      <c r="DE302" s="43">
        <v>0</v>
      </c>
      <c r="DF302" s="43">
        <v>0</v>
      </c>
      <c r="DG302" s="43">
        <v>0</v>
      </c>
      <c r="DH302" s="43">
        <v>0</v>
      </c>
      <c r="DI302" s="43">
        <v>0</v>
      </c>
      <c r="DJ302" s="44">
        <v>2787878787878.7876</v>
      </c>
      <c r="DK302" s="45">
        <f t="shared" si="10"/>
        <v>5678083950756.6094</v>
      </c>
    </row>
    <row r="303" spans="1:115" s="2" customFormat="1" ht="90" x14ac:dyDescent="0.25">
      <c r="A303" s="1"/>
      <c r="B303" s="40" t="s">
        <v>605</v>
      </c>
      <c r="C303" s="41" t="s">
        <v>1445</v>
      </c>
      <c r="D303" s="30" t="s">
        <v>1424</v>
      </c>
      <c r="E303" s="30" t="s">
        <v>606</v>
      </c>
      <c r="F303" s="30" t="s">
        <v>1423</v>
      </c>
      <c r="G303" s="30" t="s">
        <v>614</v>
      </c>
      <c r="H303" s="41" t="s">
        <v>614</v>
      </c>
      <c r="I303" s="41">
        <v>7694</v>
      </c>
      <c r="J303" s="41" t="s">
        <v>1348</v>
      </c>
      <c r="K303" s="41">
        <v>2019</v>
      </c>
      <c r="L303" s="41">
        <v>6544</v>
      </c>
      <c r="M303" s="42">
        <v>6543</v>
      </c>
      <c r="N303" s="42">
        <v>7297</v>
      </c>
      <c r="O303" s="42">
        <v>6890</v>
      </c>
      <c r="P303" s="42">
        <v>6488</v>
      </c>
      <c r="Q303" s="42" t="s">
        <v>131</v>
      </c>
      <c r="R303" s="34" t="s">
        <v>98</v>
      </c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 t="s">
        <v>606</v>
      </c>
      <c r="AI303" s="52" t="s">
        <v>1466</v>
      </c>
      <c r="AJ303" s="40">
        <v>4001</v>
      </c>
      <c r="AK303" s="17" t="s">
        <v>1792</v>
      </c>
      <c r="AL303" s="17" t="s">
        <v>616</v>
      </c>
      <c r="AM303" s="42"/>
      <c r="AN303" s="42"/>
      <c r="AO303" s="42"/>
      <c r="AP303" s="41" t="s">
        <v>1298</v>
      </c>
      <c r="AQ303" s="41">
        <v>100</v>
      </c>
      <c r="AR303" s="42" t="s">
        <v>132</v>
      </c>
      <c r="AS303" s="42" t="s">
        <v>605</v>
      </c>
      <c r="AT303" s="42">
        <v>0</v>
      </c>
      <c r="AU303" s="42">
        <v>40</v>
      </c>
      <c r="AV303" s="42">
        <v>40</v>
      </c>
      <c r="AW303" s="42">
        <v>20</v>
      </c>
      <c r="AX303" s="43">
        <v>0</v>
      </c>
      <c r="AY303" s="43">
        <v>0</v>
      </c>
      <c r="AZ303" s="43">
        <v>0</v>
      </c>
      <c r="BA303" s="43">
        <v>0</v>
      </c>
      <c r="BB303" s="43">
        <v>0</v>
      </c>
      <c r="BC303" s="43">
        <v>0</v>
      </c>
      <c r="BD303" s="43">
        <v>0</v>
      </c>
      <c r="BE303" s="43">
        <v>0</v>
      </c>
      <c r="BF303" s="43">
        <v>0</v>
      </c>
      <c r="BG303" s="43">
        <v>0</v>
      </c>
      <c r="BH303" s="43">
        <v>0</v>
      </c>
      <c r="BI303" s="43">
        <v>0</v>
      </c>
      <c r="BJ303" s="43">
        <v>0</v>
      </c>
      <c r="BK303" s="43">
        <v>0</v>
      </c>
      <c r="BL303" s="43">
        <v>0</v>
      </c>
      <c r="BM303" s="43">
        <v>0</v>
      </c>
      <c r="BN303" s="44">
        <v>0</v>
      </c>
      <c r="BO303" s="43">
        <v>0</v>
      </c>
      <c r="BP303" s="43">
        <v>0</v>
      </c>
      <c r="BQ303" s="43">
        <v>0</v>
      </c>
      <c r="BR303" s="43">
        <v>0</v>
      </c>
      <c r="BS303" s="43">
        <v>177810487580.4968</v>
      </c>
      <c r="BT303" s="43">
        <v>0</v>
      </c>
      <c r="BU303" s="43">
        <v>0</v>
      </c>
      <c r="BV303" s="43">
        <v>0</v>
      </c>
      <c r="BW303" s="43">
        <v>0</v>
      </c>
      <c r="BX303" s="43">
        <v>0</v>
      </c>
      <c r="BY303" s="43">
        <v>0</v>
      </c>
      <c r="BZ303" s="43">
        <v>0</v>
      </c>
      <c r="CA303" s="43">
        <v>0</v>
      </c>
      <c r="CB303" s="43">
        <v>0</v>
      </c>
      <c r="CC303" s="43">
        <v>0</v>
      </c>
      <c r="CD303" s="44">
        <v>177810487580.4968</v>
      </c>
      <c r="CE303" s="43">
        <v>0</v>
      </c>
      <c r="CF303" s="43">
        <v>0</v>
      </c>
      <c r="CG303" s="43">
        <v>0</v>
      </c>
      <c r="CH303" s="43">
        <v>0</v>
      </c>
      <c r="CI303" s="43">
        <v>207550200803.21286</v>
      </c>
      <c r="CJ303" s="43">
        <v>0</v>
      </c>
      <c r="CK303" s="43">
        <v>0</v>
      </c>
      <c r="CL303" s="43">
        <v>0</v>
      </c>
      <c r="CM303" s="43">
        <v>0</v>
      </c>
      <c r="CN303" s="43">
        <v>0</v>
      </c>
      <c r="CO303" s="43">
        <v>0</v>
      </c>
      <c r="CP303" s="43">
        <v>0</v>
      </c>
      <c r="CQ303" s="43">
        <v>0</v>
      </c>
      <c r="CR303" s="43">
        <v>0</v>
      </c>
      <c r="CS303" s="43">
        <v>0</v>
      </c>
      <c r="CT303" s="44">
        <v>207550200803.21286</v>
      </c>
      <c r="CU303" s="43">
        <v>0</v>
      </c>
      <c r="CV303" s="43">
        <v>0</v>
      </c>
      <c r="CW303" s="43">
        <v>0</v>
      </c>
      <c r="CX303" s="43">
        <v>0</v>
      </c>
      <c r="CY303" s="43">
        <v>185858585858.58585</v>
      </c>
      <c r="CZ303" s="43">
        <v>0</v>
      </c>
      <c r="DA303" s="43">
        <v>0</v>
      </c>
      <c r="DB303" s="43">
        <v>0</v>
      </c>
      <c r="DC303" s="43">
        <v>0</v>
      </c>
      <c r="DD303" s="43">
        <v>0</v>
      </c>
      <c r="DE303" s="43">
        <v>0</v>
      </c>
      <c r="DF303" s="43">
        <v>0</v>
      </c>
      <c r="DG303" s="43">
        <v>0</v>
      </c>
      <c r="DH303" s="43">
        <v>0</v>
      </c>
      <c r="DI303" s="43">
        <v>0</v>
      </c>
      <c r="DJ303" s="44">
        <v>185858585858.58585</v>
      </c>
      <c r="DK303" s="45">
        <f t="shared" si="10"/>
        <v>571219274242.29553</v>
      </c>
    </row>
    <row r="304" spans="1:115" s="2" customFormat="1" ht="90" x14ac:dyDescent="0.25">
      <c r="A304" s="1"/>
      <c r="B304" s="40" t="s">
        <v>605</v>
      </c>
      <c r="C304" s="41" t="s">
        <v>1445</v>
      </c>
      <c r="D304" s="30" t="s">
        <v>1424</v>
      </c>
      <c r="E304" s="30" t="s">
        <v>606</v>
      </c>
      <c r="F304" s="30" t="s">
        <v>1423</v>
      </c>
      <c r="G304" s="30" t="s">
        <v>614</v>
      </c>
      <c r="H304" s="41" t="s">
        <v>614</v>
      </c>
      <c r="I304" s="41">
        <v>7694</v>
      </c>
      <c r="J304" s="41" t="s">
        <v>1348</v>
      </c>
      <c r="K304" s="41">
        <v>2019</v>
      </c>
      <c r="L304" s="41">
        <v>6544</v>
      </c>
      <c r="M304" s="42">
        <v>6543</v>
      </c>
      <c r="N304" s="42">
        <v>7297</v>
      </c>
      <c r="O304" s="42">
        <v>6890</v>
      </c>
      <c r="P304" s="42">
        <v>6488</v>
      </c>
      <c r="Q304" s="42" t="s">
        <v>131</v>
      </c>
      <c r="R304" s="34" t="s">
        <v>98</v>
      </c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 t="s">
        <v>606</v>
      </c>
      <c r="AI304" s="52" t="s">
        <v>1466</v>
      </c>
      <c r="AJ304" s="40">
        <v>4001</v>
      </c>
      <c r="AK304" s="17" t="s">
        <v>1793</v>
      </c>
      <c r="AL304" s="17" t="s">
        <v>617</v>
      </c>
      <c r="AM304" s="42"/>
      <c r="AN304" s="42"/>
      <c r="AO304" s="42"/>
      <c r="AP304" s="41">
        <v>2</v>
      </c>
      <c r="AQ304" s="41">
        <v>50</v>
      </c>
      <c r="AR304" s="42" t="s">
        <v>132</v>
      </c>
      <c r="AS304" s="42" t="s">
        <v>605</v>
      </c>
      <c r="AT304" s="42">
        <v>0</v>
      </c>
      <c r="AU304" s="42">
        <v>20</v>
      </c>
      <c r="AV304" s="42">
        <v>20</v>
      </c>
      <c r="AW304" s="42">
        <v>10</v>
      </c>
      <c r="AX304" s="43">
        <v>0</v>
      </c>
      <c r="AY304" s="43">
        <v>0</v>
      </c>
      <c r="AZ304" s="43">
        <v>0</v>
      </c>
      <c r="BA304" s="43">
        <v>0</v>
      </c>
      <c r="BB304" s="43">
        <v>0</v>
      </c>
      <c r="BC304" s="43">
        <v>0</v>
      </c>
      <c r="BD304" s="43">
        <v>0</v>
      </c>
      <c r="BE304" s="43">
        <v>0</v>
      </c>
      <c r="BF304" s="43">
        <v>0</v>
      </c>
      <c r="BG304" s="43">
        <v>0</v>
      </c>
      <c r="BH304" s="43">
        <v>0</v>
      </c>
      <c r="BI304" s="43">
        <v>0</v>
      </c>
      <c r="BJ304" s="43">
        <v>0</v>
      </c>
      <c r="BK304" s="43">
        <v>0</v>
      </c>
      <c r="BL304" s="43">
        <v>0</v>
      </c>
      <c r="BM304" s="43">
        <v>0</v>
      </c>
      <c r="BN304" s="44">
        <v>0</v>
      </c>
      <c r="BO304" s="43">
        <v>0</v>
      </c>
      <c r="BP304" s="43">
        <v>0</v>
      </c>
      <c r="BQ304" s="43">
        <v>0</v>
      </c>
      <c r="BR304" s="43">
        <v>0</v>
      </c>
      <c r="BS304" s="43">
        <v>88905243790.248398</v>
      </c>
      <c r="BT304" s="43">
        <v>0</v>
      </c>
      <c r="BU304" s="43">
        <v>0</v>
      </c>
      <c r="BV304" s="43">
        <v>0</v>
      </c>
      <c r="BW304" s="43">
        <v>0</v>
      </c>
      <c r="BX304" s="43">
        <v>0</v>
      </c>
      <c r="BY304" s="43">
        <v>0</v>
      </c>
      <c r="BZ304" s="43">
        <v>0</v>
      </c>
      <c r="CA304" s="43">
        <v>0</v>
      </c>
      <c r="CB304" s="43">
        <v>0</v>
      </c>
      <c r="CC304" s="43">
        <v>0</v>
      </c>
      <c r="CD304" s="44">
        <v>88905243790.248398</v>
      </c>
      <c r="CE304" s="43">
        <v>0</v>
      </c>
      <c r="CF304" s="43">
        <v>0</v>
      </c>
      <c r="CG304" s="43">
        <v>0</v>
      </c>
      <c r="CH304" s="43">
        <v>0</v>
      </c>
      <c r="CI304" s="43">
        <v>103775100401.60643</v>
      </c>
      <c r="CJ304" s="43">
        <v>0</v>
      </c>
      <c r="CK304" s="43">
        <v>0</v>
      </c>
      <c r="CL304" s="43">
        <v>0</v>
      </c>
      <c r="CM304" s="43">
        <v>0</v>
      </c>
      <c r="CN304" s="43">
        <v>0</v>
      </c>
      <c r="CO304" s="43">
        <v>0</v>
      </c>
      <c r="CP304" s="43">
        <v>0</v>
      </c>
      <c r="CQ304" s="43">
        <v>0</v>
      </c>
      <c r="CR304" s="43">
        <v>0</v>
      </c>
      <c r="CS304" s="43">
        <v>0</v>
      </c>
      <c r="CT304" s="44">
        <v>103775100401.60643</v>
      </c>
      <c r="CU304" s="43">
        <v>0</v>
      </c>
      <c r="CV304" s="43">
        <v>0</v>
      </c>
      <c r="CW304" s="43">
        <v>0</v>
      </c>
      <c r="CX304" s="43">
        <v>0</v>
      </c>
      <c r="CY304" s="43">
        <v>92929292929.292923</v>
      </c>
      <c r="CZ304" s="43">
        <v>0</v>
      </c>
      <c r="DA304" s="43">
        <v>0</v>
      </c>
      <c r="DB304" s="43">
        <v>0</v>
      </c>
      <c r="DC304" s="43">
        <v>0</v>
      </c>
      <c r="DD304" s="43">
        <v>0</v>
      </c>
      <c r="DE304" s="43">
        <v>0</v>
      </c>
      <c r="DF304" s="43">
        <v>0</v>
      </c>
      <c r="DG304" s="43">
        <v>0</v>
      </c>
      <c r="DH304" s="43">
        <v>0</v>
      </c>
      <c r="DI304" s="43">
        <v>0</v>
      </c>
      <c r="DJ304" s="44">
        <v>92929292929.292923</v>
      </c>
      <c r="DK304" s="45">
        <f t="shared" si="10"/>
        <v>285609637121.14777</v>
      </c>
    </row>
    <row r="305" spans="1:115" s="2" customFormat="1" ht="90" x14ac:dyDescent="0.25">
      <c r="A305" s="1"/>
      <c r="B305" s="40" t="s">
        <v>605</v>
      </c>
      <c r="C305" s="41" t="s">
        <v>1445</v>
      </c>
      <c r="D305" s="30" t="s">
        <v>1424</v>
      </c>
      <c r="E305" s="30" t="s">
        <v>606</v>
      </c>
      <c r="F305" s="30" t="s">
        <v>1423</v>
      </c>
      <c r="G305" s="30" t="s">
        <v>614</v>
      </c>
      <c r="H305" s="41" t="s">
        <v>614</v>
      </c>
      <c r="I305" s="41">
        <v>7694</v>
      </c>
      <c r="J305" s="41" t="s">
        <v>1348</v>
      </c>
      <c r="K305" s="41">
        <v>2019</v>
      </c>
      <c r="L305" s="41">
        <v>6544</v>
      </c>
      <c r="M305" s="42">
        <v>6543</v>
      </c>
      <c r="N305" s="42">
        <v>7297</v>
      </c>
      <c r="O305" s="42">
        <v>6890</v>
      </c>
      <c r="P305" s="42">
        <v>6488</v>
      </c>
      <c r="Q305" s="42" t="s">
        <v>131</v>
      </c>
      <c r="R305" s="34" t="s">
        <v>98</v>
      </c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 t="s">
        <v>606</v>
      </c>
      <c r="AI305" s="52" t="s">
        <v>1466</v>
      </c>
      <c r="AJ305" s="40">
        <v>4001</v>
      </c>
      <c r="AK305" s="17" t="s">
        <v>1794</v>
      </c>
      <c r="AL305" s="17" t="s">
        <v>618</v>
      </c>
      <c r="AM305" s="42"/>
      <c r="AN305" s="42"/>
      <c r="AO305" s="42"/>
      <c r="AP305" s="41">
        <v>11</v>
      </c>
      <c r="AQ305" s="41">
        <v>100</v>
      </c>
      <c r="AR305" s="42" t="s">
        <v>132</v>
      </c>
      <c r="AS305" s="42" t="s">
        <v>605</v>
      </c>
      <c r="AT305" s="42">
        <v>0</v>
      </c>
      <c r="AU305" s="42">
        <v>40</v>
      </c>
      <c r="AV305" s="42">
        <v>30</v>
      </c>
      <c r="AW305" s="42">
        <v>30</v>
      </c>
      <c r="AX305" s="43">
        <v>0</v>
      </c>
      <c r="AY305" s="43">
        <v>0</v>
      </c>
      <c r="AZ305" s="43">
        <v>0</v>
      </c>
      <c r="BA305" s="43">
        <v>0</v>
      </c>
      <c r="BB305" s="43">
        <v>0</v>
      </c>
      <c r="BC305" s="43">
        <v>0</v>
      </c>
      <c r="BD305" s="43">
        <v>0</v>
      </c>
      <c r="BE305" s="43">
        <v>0</v>
      </c>
      <c r="BF305" s="43">
        <v>0</v>
      </c>
      <c r="BG305" s="43">
        <v>0</v>
      </c>
      <c r="BH305" s="43">
        <v>0</v>
      </c>
      <c r="BI305" s="43">
        <v>0</v>
      </c>
      <c r="BJ305" s="43">
        <v>0</v>
      </c>
      <c r="BK305" s="43">
        <v>0</v>
      </c>
      <c r="BL305" s="43">
        <v>0</v>
      </c>
      <c r="BM305" s="43">
        <v>0</v>
      </c>
      <c r="BN305" s="44">
        <v>0</v>
      </c>
      <c r="BO305" s="43">
        <v>0</v>
      </c>
      <c r="BP305" s="43">
        <v>0</v>
      </c>
      <c r="BQ305" s="43">
        <v>0</v>
      </c>
      <c r="BR305" s="43">
        <v>0</v>
      </c>
      <c r="BS305" s="43">
        <v>177810487580.4968</v>
      </c>
      <c r="BT305" s="43">
        <v>0</v>
      </c>
      <c r="BU305" s="43">
        <v>0</v>
      </c>
      <c r="BV305" s="43">
        <v>0</v>
      </c>
      <c r="BW305" s="43">
        <v>0</v>
      </c>
      <c r="BX305" s="43">
        <v>0</v>
      </c>
      <c r="BY305" s="43">
        <v>0</v>
      </c>
      <c r="BZ305" s="43">
        <v>0</v>
      </c>
      <c r="CA305" s="43">
        <v>0</v>
      </c>
      <c r="CB305" s="43">
        <v>0</v>
      </c>
      <c r="CC305" s="43">
        <v>0</v>
      </c>
      <c r="CD305" s="44">
        <v>177810487580.4968</v>
      </c>
      <c r="CE305" s="43">
        <v>0</v>
      </c>
      <c r="CF305" s="43">
        <v>0</v>
      </c>
      <c r="CG305" s="43">
        <v>0</v>
      </c>
      <c r="CH305" s="43">
        <v>0</v>
      </c>
      <c r="CI305" s="43">
        <v>155662650602.40964</v>
      </c>
      <c r="CJ305" s="43">
        <v>0</v>
      </c>
      <c r="CK305" s="43">
        <v>0</v>
      </c>
      <c r="CL305" s="43">
        <v>0</v>
      </c>
      <c r="CM305" s="43">
        <v>0</v>
      </c>
      <c r="CN305" s="43">
        <v>0</v>
      </c>
      <c r="CO305" s="43">
        <v>0</v>
      </c>
      <c r="CP305" s="43">
        <v>0</v>
      </c>
      <c r="CQ305" s="43">
        <v>0</v>
      </c>
      <c r="CR305" s="43">
        <v>0</v>
      </c>
      <c r="CS305" s="43">
        <v>0</v>
      </c>
      <c r="CT305" s="44">
        <v>155662650602.40964</v>
      </c>
      <c r="CU305" s="43">
        <v>0</v>
      </c>
      <c r="CV305" s="43">
        <v>0</v>
      </c>
      <c r="CW305" s="43">
        <v>0</v>
      </c>
      <c r="CX305" s="43">
        <v>0</v>
      </c>
      <c r="CY305" s="43">
        <v>278787878787.87878</v>
      </c>
      <c r="CZ305" s="43">
        <v>0</v>
      </c>
      <c r="DA305" s="43">
        <v>0</v>
      </c>
      <c r="DB305" s="43">
        <v>0</v>
      </c>
      <c r="DC305" s="43">
        <v>0</v>
      </c>
      <c r="DD305" s="43">
        <v>0</v>
      </c>
      <c r="DE305" s="43">
        <v>0</v>
      </c>
      <c r="DF305" s="43">
        <v>0</v>
      </c>
      <c r="DG305" s="43">
        <v>0</v>
      </c>
      <c r="DH305" s="43">
        <v>0</v>
      </c>
      <c r="DI305" s="43">
        <v>0</v>
      </c>
      <c r="DJ305" s="44">
        <v>278787878787.87878</v>
      </c>
      <c r="DK305" s="45">
        <f t="shared" si="10"/>
        <v>612261016970.78516</v>
      </c>
    </row>
    <row r="306" spans="1:115" s="2" customFormat="1" ht="90" x14ac:dyDescent="0.25">
      <c r="A306" s="1"/>
      <c r="B306" s="40" t="s">
        <v>605</v>
      </c>
      <c r="C306" s="41" t="s">
        <v>1445</v>
      </c>
      <c r="D306" s="30" t="s">
        <v>1424</v>
      </c>
      <c r="E306" s="30" t="s">
        <v>606</v>
      </c>
      <c r="F306" s="30" t="s">
        <v>1423</v>
      </c>
      <c r="G306" s="30" t="s">
        <v>614</v>
      </c>
      <c r="H306" s="41" t="s">
        <v>614</v>
      </c>
      <c r="I306" s="41">
        <v>7694</v>
      </c>
      <c r="J306" s="41" t="s">
        <v>1348</v>
      </c>
      <c r="K306" s="41">
        <v>2019</v>
      </c>
      <c r="L306" s="41">
        <v>6544</v>
      </c>
      <c r="M306" s="42">
        <v>6543</v>
      </c>
      <c r="N306" s="42">
        <v>7297</v>
      </c>
      <c r="O306" s="42">
        <v>6890</v>
      </c>
      <c r="P306" s="42">
        <v>6488</v>
      </c>
      <c r="Q306" s="42" t="s">
        <v>131</v>
      </c>
      <c r="R306" s="34" t="s">
        <v>98</v>
      </c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 t="s">
        <v>606</v>
      </c>
      <c r="AI306" s="52" t="s">
        <v>1466</v>
      </c>
      <c r="AJ306" s="40">
        <v>4001</v>
      </c>
      <c r="AK306" s="17" t="s">
        <v>1795</v>
      </c>
      <c r="AL306" s="17" t="s">
        <v>619</v>
      </c>
      <c r="AM306" s="42"/>
      <c r="AN306" s="42"/>
      <c r="AO306" s="42"/>
      <c r="AP306" s="41">
        <v>0</v>
      </c>
      <c r="AQ306" s="41">
        <v>1</v>
      </c>
      <c r="AR306" s="42" t="s">
        <v>130</v>
      </c>
      <c r="AS306" s="42" t="s">
        <v>605</v>
      </c>
      <c r="AT306" s="42">
        <v>0</v>
      </c>
      <c r="AU306" s="42">
        <v>1</v>
      </c>
      <c r="AV306" s="42">
        <v>0</v>
      </c>
      <c r="AW306" s="42">
        <v>0</v>
      </c>
      <c r="AX306" s="43">
        <v>0</v>
      </c>
      <c r="AY306" s="43">
        <v>0</v>
      </c>
      <c r="AZ306" s="43">
        <v>0</v>
      </c>
      <c r="BA306" s="43">
        <v>0</v>
      </c>
      <c r="BB306" s="43">
        <v>0</v>
      </c>
      <c r="BC306" s="43">
        <v>0</v>
      </c>
      <c r="BD306" s="43">
        <v>0</v>
      </c>
      <c r="BE306" s="43">
        <v>0</v>
      </c>
      <c r="BF306" s="43">
        <v>0</v>
      </c>
      <c r="BG306" s="43">
        <v>0</v>
      </c>
      <c r="BH306" s="43">
        <v>0</v>
      </c>
      <c r="BI306" s="43">
        <v>0</v>
      </c>
      <c r="BJ306" s="43">
        <v>0</v>
      </c>
      <c r="BK306" s="43">
        <v>0</v>
      </c>
      <c r="BL306" s="43">
        <v>0</v>
      </c>
      <c r="BM306" s="43">
        <v>0</v>
      </c>
      <c r="BN306" s="44">
        <v>0</v>
      </c>
      <c r="BO306" s="43">
        <v>0</v>
      </c>
      <c r="BP306" s="43">
        <v>0</v>
      </c>
      <c r="BQ306" s="43">
        <v>0</v>
      </c>
      <c r="BR306" s="43">
        <v>0</v>
      </c>
      <c r="BS306" s="43">
        <v>4445262189.5124197</v>
      </c>
      <c r="BT306" s="43">
        <v>0</v>
      </c>
      <c r="BU306" s="43">
        <v>0</v>
      </c>
      <c r="BV306" s="43">
        <v>0</v>
      </c>
      <c r="BW306" s="43">
        <v>0</v>
      </c>
      <c r="BX306" s="43">
        <v>0</v>
      </c>
      <c r="BY306" s="43">
        <v>0</v>
      </c>
      <c r="BZ306" s="43">
        <v>0</v>
      </c>
      <c r="CA306" s="43">
        <v>0</v>
      </c>
      <c r="CB306" s="43">
        <v>0</v>
      </c>
      <c r="CC306" s="43">
        <v>0</v>
      </c>
      <c r="CD306" s="44">
        <v>4445262189.5124197</v>
      </c>
      <c r="CE306" s="43">
        <v>0</v>
      </c>
      <c r="CF306" s="43">
        <v>0</v>
      </c>
      <c r="CG306" s="43">
        <v>0</v>
      </c>
      <c r="CH306" s="43">
        <v>0</v>
      </c>
      <c r="CI306" s="43">
        <v>0</v>
      </c>
      <c r="CJ306" s="43">
        <v>0</v>
      </c>
      <c r="CK306" s="43">
        <v>0</v>
      </c>
      <c r="CL306" s="43">
        <v>0</v>
      </c>
      <c r="CM306" s="43">
        <v>0</v>
      </c>
      <c r="CN306" s="43">
        <v>0</v>
      </c>
      <c r="CO306" s="43">
        <v>0</v>
      </c>
      <c r="CP306" s="43">
        <v>0</v>
      </c>
      <c r="CQ306" s="43">
        <v>0</v>
      </c>
      <c r="CR306" s="43">
        <v>0</v>
      </c>
      <c r="CS306" s="43">
        <v>0</v>
      </c>
      <c r="CT306" s="44">
        <v>0</v>
      </c>
      <c r="CU306" s="43">
        <v>0</v>
      </c>
      <c r="CV306" s="43">
        <v>0</v>
      </c>
      <c r="CW306" s="43">
        <v>0</v>
      </c>
      <c r="CX306" s="43">
        <v>0</v>
      </c>
      <c r="CY306" s="43">
        <v>0</v>
      </c>
      <c r="CZ306" s="43">
        <v>0</v>
      </c>
      <c r="DA306" s="43">
        <v>0</v>
      </c>
      <c r="DB306" s="43">
        <v>0</v>
      </c>
      <c r="DC306" s="43">
        <v>0</v>
      </c>
      <c r="DD306" s="43">
        <v>0</v>
      </c>
      <c r="DE306" s="43">
        <v>0</v>
      </c>
      <c r="DF306" s="43">
        <v>0</v>
      </c>
      <c r="DG306" s="43">
        <v>0</v>
      </c>
      <c r="DH306" s="43">
        <v>0</v>
      </c>
      <c r="DI306" s="43">
        <v>0</v>
      </c>
      <c r="DJ306" s="44">
        <v>0</v>
      </c>
      <c r="DK306" s="45">
        <f t="shared" si="10"/>
        <v>4445262189.5124197</v>
      </c>
    </row>
    <row r="307" spans="1:115" s="2" customFormat="1" ht="90" x14ac:dyDescent="0.25">
      <c r="A307" s="1"/>
      <c r="B307" s="40" t="s">
        <v>605</v>
      </c>
      <c r="C307" s="41" t="s">
        <v>1445</v>
      </c>
      <c r="D307" s="30" t="s">
        <v>1424</v>
      </c>
      <c r="E307" s="30" t="s">
        <v>606</v>
      </c>
      <c r="F307" s="30" t="s">
        <v>1423</v>
      </c>
      <c r="G307" s="30" t="s">
        <v>614</v>
      </c>
      <c r="H307" s="41" t="s">
        <v>614</v>
      </c>
      <c r="I307" s="41">
        <v>7694</v>
      </c>
      <c r="J307" s="41" t="s">
        <v>1348</v>
      </c>
      <c r="K307" s="41">
        <v>2019</v>
      </c>
      <c r="L307" s="41">
        <v>6544</v>
      </c>
      <c r="M307" s="42">
        <v>6543</v>
      </c>
      <c r="N307" s="42">
        <v>7297</v>
      </c>
      <c r="O307" s="42">
        <v>6890</v>
      </c>
      <c r="P307" s="42">
        <v>6488</v>
      </c>
      <c r="Q307" s="42" t="s">
        <v>131</v>
      </c>
      <c r="R307" s="34" t="s">
        <v>98</v>
      </c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 t="s">
        <v>606</v>
      </c>
      <c r="AI307" s="52" t="s">
        <v>1466</v>
      </c>
      <c r="AJ307" s="40">
        <v>4001</v>
      </c>
      <c r="AK307" s="17" t="s">
        <v>1796</v>
      </c>
      <c r="AL307" s="17" t="s">
        <v>620</v>
      </c>
      <c r="AM307" s="42"/>
      <c r="AN307" s="42"/>
      <c r="AO307" s="42"/>
      <c r="AP307" s="41">
        <v>0</v>
      </c>
      <c r="AQ307" s="41">
        <v>1</v>
      </c>
      <c r="AR307" s="42" t="s">
        <v>130</v>
      </c>
      <c r="AS307" s="42" t="s">
        <v>605</v>
      </c>
      <c r="AT307" s="42">
        <v>0</v>
      </c>
      <c r="AU307" s="42">
        <v>1</v>
      </c>
      <c r="AV307" s="42">
        <v>0</v>
      </c>
      <c r="AW307" s="42">
        <v>0</v>
      </c>
      <c r="AX307" s="43">
        <v>0</v>
      </c>
      <c r="AY307" s="43">
        <v>0</v>
      </c>
      <c r="AZ307" s="43">
        <v>0</v>
      </c>
      <c r="BA307" s="43">
        <v>0</v>
      </c>
      <c r="BB307" s="43">
        <v>0</v>
      </c>
      <c r="BC307" s="43">
        <v>0</v>
      </c>
      <c r="BD307" s="43">
        <v>0</v>
      </c>
      <c r="BE307" s="43">
        <v>0</v>
      </c>
      <c r="BF307" s="43">
        <v>0</v>
      </c>
      <c r="BG307" s="43">
        <v>0</v>
      </c>
      <c r="BH307" s="43">
        <v>0</v>
      </c>
      <c r="BI307" s="43">
        <v>0</v>
      </c>
      <c r="BJ307" s="43">
        <v>0</v>
      </c>
      <c r="BK307" s="43">
        <v>0</v>
      </c>
      <c r="BL307" s="43">
        <v>0</v>
      </c>
      <c r="BM307" s="43">
        <v>0</v>
      </c>
      <c r="BN307" s="44">
        <v>0</v>
      </c>
      <c r="BO307" s="43">
        <v>0</v>
      </c>
      <c r="BP307" s="43">
        <v>0</v>
      </c>
      <c r="BQ307" s="43">
        <v>0</v>
      </c>
      <c r="BR307" s="43">
        <v>0</v>
      </c>
      <c r="BS307" s="43">
        <v>4445262189.5124197</v>
      </c>
      <c r="BT307" s="43">
        <v>0</v>
      </c>
      <c r="BU307" s="43">
        <v>0</v>
      </c>
      <c r="BV307" s="43">
        <v>0</v>
      </c>
      <c r="BW307" s="43">
        <v>0</v>
      </c>
      <c r="BX307" s="43">
        <v>0</v>
      </c>
      <c r="BY307" s="43">
        <v>0</v>
      </c>
      <c r="BZ307" s="43">
        <v>0</v>
      </c>
      <c r="CA307" s="43">
        <v>0</v>
      </c>
      <c r="CB307" s="43">
        <v>0</v>
      </c>
      <c r="CC307" s="43">
        <v>0</v>
      </c>
      <c r="CD307" s="44">
        <v>4445262189.5124197</v>
      </c>
      <c r="CE307" s="43">
        <v>0</v>
      </c>
      <c r="CF307" s="43">
        <v>0</v>
      </c>
      <c r="CG307" s="43">
        <v>0</v>
      </c>
      <c r="CH307" s="43">
        <v>0</v>
      </c>
      <c r="CI307" s="43">
        <v>0</v>
      </c>
      <c r="CJ307" s="43">
        <v>0</v>
      </c>
      <c r="CK307" s="43">
        <v>0</v>
      </c>
      <c r="CL307" s="43">
        <v>0</v>
      </c>
      <c r="CM307" s="43">
        <v>0</v>
      </c>
      <c r="CN307" s="43">
        <v>0</v>
      </c>
      <c r="CO307" s="43">
        <v>0</v>
      </c>
      <c r="CP307" s="43">
        <v>0</v>
      </c>
      <c r="CQ307" s="43">
        <v>0</v>
      </c>
      <c r="CR307" s="43">
        <v>0</v>
      </c>
      <c r="CS307" s="43">
        <v>0</v>
      </c>
      <c r="CT307" s="44">
        <v>0</v>
      </c>
      <c r="CU307" s="43">
        <v>0</v>
      </c>
      <c r="CV307" s="43">
        <v>0</v>
      </c>
      <c r="CW307" s="43">
        <v>0</v>
      </c>
      <c r="CX307" s="43">
        <v>0</v>
      </c>
      <c r="CY307" s="43">
        <v>0</v>
      </c>
      <c r="CZ307" s="43">
        <v>0</v>
      </c>
      <c r="DA307" s="43">
        <v>0</v>
      </c>
      <c r="DB307" s="43">
        <v>0</v>
      </c>
      <c r="DC307" s="43">
        <v>0</v>
      </c>
      <c r="DD307" s="43">
        <v>0</v>
      </c>
      <c r="DE307" s="43">
        <v>0</v>
      </c>
      <c r="DF307" s="43">
        <v>0</v>
      </c>
      <c r="DG307" s="43">
        <v>0</v>
      </c>
      <c r="DH307" s="43">
        <v>0</v>
      </c>
      <c r="DI307" s="43">
        <v>0</v>
      </c>
      <c r="DJ307" s="44">
        <v>0</v>
      </c>
      <c r="DK307" s="45">
        <f t="shared" si="10"/>
        <v>4445262189.5124197</v>
      </c>
    </row>
    <row r="308" spans="1:115" s="2" customFormat="1" ht="90" x14ac:dyDescent="0.25">
      <c r="A308" s="1"/>
      <c r="B308" s="40" t="s">
        <v>605</v>
      </c>
      <c r="C308" s="41" t="s">
        <v>1445</v>
      </c>
      <c r="D308" s="30" t="s">
        <v>1424</v>
      </c>
      <c r="E308" s="30" t="s">
        <v>606</v>
      </c>
      <c r="F308" s="30" t="s">
        <v>1423</v>
      </c>
      <c r="G308" s="30" t="s">
        <v>621</v>
      </c>
      <c r="H308" s="41" t="s">
        <v>621</v>
      </c>
      <c r="I308" s="41">
        <v>0</v>
      </c>
      <c r="J308" s="41" t="s">
        <v>605</v>
      </c>
      <c r="K308" s="41">
        <v>2019</v>
      </c>
      <c r="L308" s="41">
        <v>50</v>
      </c>
      <c r="M308" s="42">
        <v>0</v>
      </c>
      <c r="N308" s="42">
        <v>25</v>
      </c>
      <c r="O308" s="42">
        <v>25</v>
      </c>
      <c r="P308" s="42">
        <v>50</v>
      </c>
      <c r="Q308" s="42" t="s">
        <v>132</v>
      </c>
      <c r="R308" s="34" t="s">
        <v>98</v>
      </c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 t="s">
        <v>606</v>
      </c>
      <c r="AI308" s="52" t="s">
        <v>1466</v>
      </c>
      <c r="AJ308" s="40">
        <v>4001</v>
      </c>
      <c r="AK308" s="17" t="s">
        <v>1797</v>
      </c>
      <c r="AL308" s="17" t="s">
        <v>622</v>
      </c>
      <c r="AM308" s="42"/>
      <c r="AN308" s="42"/>
      <c r="AO308" s="42"/>
      <c r="AP308" s="41" t="s">
        <v>1298</v>
      </c>
      <c r="AQ308" s="41">
        <v>50</v>
      </c>
      <c r="AR308" s="42" t="s">
        <v>132</v>
      </c>
      <c r="AS308" s="42" t="s">
        <v>605</v>
      </c>
      <c r="AT308" s="42">
        <v>0</v>
      </c>
      <c r="AU308" s="42">
        <v>20</v>
      </c>
      <c r="AV308" s="42">
        <v>20</v>
      </c>
      <c r="AW308" s="42">
        <v>10</v>
      </c>
      <c r="AX308" s="43">
        <v>0</v>
      </c>
      <c r="AY308" s="43">
        <v>0</v>
      </c>
      <c r="AZ308" s="43">
        <v>0</v>
      </c>
      <c r="BA308" s="43">
        <v>0</v>
      </c>
      <c r="BB308" s="43">
        <v>0</v>
      </c>
      <c r="BC308" s="43">
        <v>0</v>
      </c>
      <c r="BD308" s="43">
        <v>0</v>
      </c>
      <c r="BE308" s="43">
        <v>0</v>
      </c>
      <c r="BF308" s="43">
        <v>0</v>
      </c>
      <c r="BG308" s="43">
        <v>0</v>
      </c>
      <c r="BH308" s="43">
        <v>0</v>
      </c>
      <c r="BI308" s="43">
        <v>0</v>
      </c>
      <c r="BJ308" s="43">
        <v>0</v>
      </c>
      <c r="BK308" s="43">
        <v>0</v>
      </c>
      <c r="BL308" s="43">
        <v>0</v>
      </c>
      <c r="BM308" s="43">
        <v>0</v>
      </c>
      <c r="BN308" s="44">
        <v>0</v>
      </c>
      <c r="BO308" s="43">
        <v>0</v>
      </c>
      <c r="BP308" s="43">
        <v>0</v>
      </c>
      <c r="BQ308" s="43">
        <v>0</v>
      </c>
      <c r="BR308" s="43">
        <v>0</v>
      </c>
      <c r="BS308" s="43">
        <v>88905243790.248398</v>
      </c>
      <c r="BT308" s="43">
        <v>0</v>
      </c>
      <c r="BU308" s="43">
        <v>0</v>
      </c>
      <c r="BV308" s="43">
        <v>0</v>
      </c>
      <c r="BW308" s="43">
        <v>0</v>
      </c>
      <c r="BX308" s="43">
        <v>0</v>
      </c>
      <c r="BY308" s="43">
        <v>0</v>
      </c>
      <c r="BZ308" s="43">
        <v>0</v>
      </c>
      <c r="CA308" s="43">
        <v>0</v>
      </c>
      <c r="CB308" s="43">
        <v>0</v>
      </c>
      <c r="CC308" s="43">
        <v>0</v>
      </c>
      <c r="CD308" s="44">
        <v>88905243790.248398</v>
      </c>
      <c r="CE308" s="43">
        <v>0</v>
      </c>
      <c r="CF308" s="43">
        <v>0</v>
      </c>
      <c r="CG308" s="43">
        <v>0</v>
      </c>
      <c r="CH308" s="43">
        <v>0</v>
      </c>
      <c r="CI308" s="43">
        <v>103775100401.60643</v>
      </c>
      <c r="CJ308" s="43">
        <v>0</v>
      </c>
      <c r="CK308" s="43">
        <v>0</v>
      </c>
      <c r="CL308" s="43">
        <v>0</v>
      </c>
      <c r="CM308" s="43">
        <v>0</v>
      </c>
      <c r="CN308" s="43">
        <v>0</v>
      </c>
      <c r="CO308" s="43">
        <v>0</v>
      </c>
      <c r="CP308" s="43">
        <v>0</v>
      </c>
      <c r="CQ308" s="43">
        <v>0</v>
      </c>
      <c r="CR308" s="43">
        <v>0</v>
      </c>
      <c r="CS308" s="43">
        <v>0</v>
      </c>
      <c r="CT308" s="44">
        <v>103775100401.60643</v>
      </c>
      <c r="CU308" s="43">
        <v>0</v>
      </c>
      <c r="CV308" s="43">
        <v>0</v>
      </c>
      <c r="CW308" s="43">
        <v>0</v>
      </c>
      <c r="CX308" s="43">
        <v>0</v>
      </c>
      <c r="CY308" s="43">
        <v>92929292929.292923</v>
      </c>
      <c r="CZ308" s="43">
        <v>0</v>
      </c>
      <c r="DA308" s="43">
        <v>0</v>
      </c>
      <c r="DB308" s="43">
        <v>0</v>
      </c>
      <c r="DC308" s="43">
        <v>0</v>
      </c>
      <c r="DD308" s="43">
        <v>0</v>
      </c>
      <c r="DE308" s="43">
        <v>0</v>
      </c>
      <c r="DF308" s="43">
        <v>0</v>
      </c>
      <c r="DG308" s="43">
        <v>0</v>
      </c>
      <c r="DH308" s="43">
        <v>0</v>
      </c>
      <c r="DI308" s="43">
        <v>0</v>
      </c>
      <c r="DJ308" s="44">
        <v>92929292929.292923</v>
      </c>
      <c r="DK308" s="45">
        <f t="shared" si="10"/>
        <v>285609637121.14777</v>
      </c>
    </row>
    <row r="309" spans="1:115" s="2" customFormat="1" ht="120" x14ac:dyDescent="0.25">
      <c r="A309" s="1"/>
      <c r="B309" s="40" t="s">
        <v>1414</v>
      </c>
      <c r="C309" s="41" t="s">
        <v>1445</v>
      </c>
      <c r="D309" s="30" t="s">
        <v>1419</v>
      </c>
      <c r="E309" s="30" t="s">
        <v>623</v>
      </c>
      <c r="F309" s="30" t="s">
        <v>1423</v>
      </c>
      <c r="G309" s="30" t="s">
        <v>2336</v>
      </c>
      <c r="H309" s="41" t="s">
        <v>624</v>
      </c>
      <c r="I309" s="41">
        <v>18.78</v>
      </c>
      <c r="J309" s="41" t="s">
        <v>1339</v>
      </c>
      <c r="K309" s="41">
        <v>2019</v>
      </c>
      <c r="L309" s="41">
        <v>45.93</v>
      </c>
      <c r="M309" s="42">
        <v>26.25</v>
      </c>
      <c r="N309" s="42">
        <v>33.25</v>
      </c>
      <c r="O309" s="42">
        <v>39.25</v>
      </c>
      <c r="P309" s="42">
        <v>45.93</v>
      </c>
      <c r="Q309" s="42" t="s">
        <v>132</v>
      </c>
      <c r="R309" s="41" t="s">
        <v>103</v>
      </c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 t="s">
        <v>623</v>
      </c>
      <c r="AI309" s="52" t="s">
        <v>1467</v>
      </c>
      <c r="AJ309" s="40">
        <v>4003</v>
      </c>
      <c r="AK309" s="17" t="s">
        <v>1798</v>
      </c>
      <c r="AL309" s="17" t="s">
        <v>625</v>
      </c>
      <c r="AM309" s="42" t="s">
        <v>3025</v>
      </c>
      <c r="AN309" s="42">
        <v>4003047</v>
      </c>
      <c r="AO309" s="42" t="s">
        <v>3026</v>
      </c>
      <c r="AP309" s="41">
        <v>2862</v>
      </c>
      <c r="AQ309" s="41">
        <v>4138</v>
      </c>
      <c r="AR309" s="42" t="s">
        <v>132</v>
      </c>
      <c r="AS309" s="42" t="s">
        <v>1414</v>
      </c>
      <c r="AT309" s="42">
        <v>4000</v>
      </c>
      <c r="AU309" s="42">
        <v>1000</v>
      </c>
      <c r="AV309" s="42">
        <v>1000</v>
      </c>
      <c r="AW309" s="42">
        <v>1000</v>
      </c>
      <c r="AX309" s="43">
        <v>0</v>
      </c>
      <c r="AY309" s="43">
        <v>0</v>
      </c>
      <c r="AZ309" s="43">
        <v>0</v>
      </c>
      <c r="BA309" s="43">
        <v>0</v>
      </c>
      <c r="BB309" s="43">
        <v>0</v>
      </c>
      <c r="BC309" s="43">
        <v>477136796</v>
      </c>
      <c r="BD309" s="43">
        <v>0</v>
      </c>
      <c r="BE309" s="43">
        <v>0</v>
      </c>
      <c r="BF309" s="43">
        <v>0</v>
      </c>
      <c r="BG309" s="43">
        <v>0</v>
      </c>
      <c r="BH309" s="43">
        <v>0</v>
      </c>
      <c r="BI309" s="43">
        <v>0</v>
      </c>
      <c r="BJ309" s="43">
        <v>0</v>
      </c>
      <c r="BK309" s="43">
        <v>0</v>
      </c>
      <c r="BL309" s="43">
        <v>0</v>
      </c>
      <c r="BM309" s="43">
        <v>0</v>
      </c>
      <c r="BN309" s="44">
        <v>477136796</v>
      </c>
      <c r="BO309" s="43">
        <v>0</v>
      </c>
      <c r="BP309" s="43">
        <v>0</v>
      </c>
      <c r="BQ309" s="43">
        <v>0</v>
      </c>
      <c r="BR309" s="43">
        <v>0</v>
      </c>
      <c r="BS309" s="43">
        <v>0</v>
      </c>
      <c r="BT309" s="43">
        <v>0</v>
      </c>
      <c r="BU309" s="43">
        <v>0</v>
      </c>
      <c r="BV309" s="43">
        <v>0</v>
      </c>
      <c r="BW309" s="43">
        <v>0</v>
      </c>
      <c r="BX309" s="43">
        <v>0</v>
      </c>
      <c r="BY309" s="43">
        <v>0</v>
      </c>
      <c r="BZ309" s="43">
        <v>0</v>
      </c>
      <c r="CA309" s="43">
        <v>0</v>
      </c>
      <c r="CB309" s="43">
        <v>0</v>
      </c>
      <c r="CC309" s="43">
        <v>0</v>
      </c>
      <c r="CD309" s="44">
        <v>0</v>
      </c>
      <c r="CE309" s="43">
        <v>0</v>
      </c>
      <c r="CF309" s="43">
        <v>0</v>
      </c>
      <c r="CG309" s="43">
        <v>0</v>
      </c>
      <c r="CH309" s="43">
        <v>0</v>
      </c>
      <c r="CI309" s="43">
        <v>0</v>
      </c>
      <c r="CJ309" s="43">
        <v>0</v>
      </c>
      <c r="CK309" s="43">
        <v>0</v>
      </c>
      <c r="CL309" s="43">
        <v>0</v>
      </c>
      <c r="CM309" s="43">
        <v>0</v>
      </c>
      <c r="CN309" s="43">
        <v>0</v>
      </c>
      <c r="CO309" s="43">
        <v>0</v>
      </c>
      <c r="CP309" s="43">
        <v>0</v>
      </c>
      <c r="CQ309" s="43">
        <v>0</v>
      </c>
      <c r="CR309" s="43">
        <v>0</v>
      </c>
      <c r="CS309" s="43">
        <v>0</v>
      </c>
      <c r="CT309" s="44">
        <v>0</v>
      </c>
      <c r="CU309" s="43">
        <v>0</v>
      </c>
      <c r="CV309" s="43">
        <v>0</v>
      </c>
      <c r="CW309" s="43">
        <v>0</v>
      </c>
      <c r="CX309" s="43">
        <v>0</v>
      </c>
      <c r="CY309" s="43">
        <v>0</v>
      </c>
      <c r="CZ309" s="43">
        <v>0</v>
      </c>
      <c r="DA309" s="43">
        <v>0</v>
      </c>
      <c r="DB309" s="43">
        <v>0</v>
      </c>
      <c r="DC309" s="43">
        <v>0</v>
      </c>
      <c r="DD309" s="43">
        <v>0</v>
      </c>
      <c r="DE309" s="43">
        <v>0</v>
      </c>
      <c r="DF309" s="43">
        <v>0</v>
      </c>
      <c r="DG309" s="43">
        <v>0</v>
      </c>
      <c r="DH309" s="43">
        <v>0</v>
      </c>
      <c r="DI309" s="43">
        <v>0</v>
      </c>
      <c r="DJ309" s="44">
        <v>0</v>
      </c>
      <c r="DK309" s="45">
        <f t="shared" si="10"/>
        <v>477136796</v>
      </c>
    </row>
    <row r="310" spans="1:115" s="2" customFormat="1" ht="120" x14ac:dyDescent="0.25">
      <c r="A310" s="1"/>
      <c r="B310" s="40" t="s">
        <v>1414</v>
      </c>
      <c r="C310" s="41" t="s">
        <v>1445</v>
      </c>
      <c r="D310" s="30" t="s">
        <v>1419</v>
      </c>
      <c r="E310" s="30" t="s">
        <v>623</v>
      </c>
      <c r="F310" s="30" t="s">
        <v>1423</v>
      </c>
      <c r="G310" s="30" t="s">
        <v>2336</v>
      </c>
      <c r="H310" s="41" t="s">
        <v>624</v>
      </c>
      <c r="I310" s="41">
        <v>18.78</v>
      </c>
      <c r="J310" s="41" t="s">
        <v>1339</v>
      </c>
      <c r="K310" s="41">
        <v>2019</v>
      </c>
      <c r="L310" s="41">
        <v>45.93</v>
      </c>
      <c r="M310" s="42">
        <v>26.25</v>
      </c>
      <c r="N310" s="42">
        <v>33.25</v>
      </c>
      <c r="O310" s="42">
        <v>39.25</v>
      </c>
      <c r="P310" s="42">
        <v>45.93</v>
      </c>
      <c r="Q310" s="42" t="s">
        <v>132</v>
      </c>
      <c r="R310" s="41" t="s">
        <v>103</v>
      </c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 t="s">
        <v>623</v>
      </c>
      <c r="AI310" s="52" t="s">
        <v>1467</v>
      </c>
      <c r="AJ310" s="40">
        <v>4003</v>
      </c>
      <c r="AK310" s="17" t="s">
        <v>1799</v>
      </c>
      <c r="AL310" s="17" t="s">
        <v>626</v>
      </c>
      <c r="AM310" s="42" t="s">
        <v>3025</v>
      </c>
      <c r="AN310" s="42">
        <v>4003047</v>
      </c>
      <c r="AO310" s="42" t="s">
        <v>3026</v>
      </c>
      <c r="AP310" s="41">
        <v>0</v>
      </c>
      <c r="AQ310" s="41">
        <v>1</v>
      </c>
      <c r="AR310" s="42" t="s">
        <v>130</v>
      </c>
      <c r="AS310" s="42" t="s">
        <v>1414</v>
      </c>
      <c r="AT310" s="42">
        <v>1</v>
      </c>
      <c r="AU310" s="42">
        <v>1</v>
      </c>
      <c r="AV310" s="42">
        <v>1</v>
      </c>
      <c r="AW310" s="42">
        <v>1</v>
      </c>
      <c r="AX310" s="43">
        <v>0</v>
      </c>
      <c r="AY310" s="43">
        <v>0</v>
      </c>
      <c r="AZ310" s="43">
        <v>0</v>
      </c>
      <c r="BA310" s="43">
        <v>0</v>
      </c>
      <c r="BB310" s="43">
        <v>0</v>
      </c>
      <c r="BC310" s="43">
        <v>300000000</v>
      </c>
      <c r="BD310" s="43">
        <v>0</v>
      </c>
      <c r="BE310" s="43">
        <v>0</v>
      </c>
      <c r="BF310" s="43">
        <v>0</v>
      </c>
      <c r="BG310" s="43">
        <v>0</v>
      </c>
      <c r="BH310" s="43">
        <v>0</v>
      </c>
      <c r="BI310" s="43">
        <v>0</v>
      </c>
      <c r="BJ310" s="43">
        <v>0</v>
      </c>
      <c r="BK310" s="43">
        <v>0</v>
      </c>
      <c r="BL310" s="43">
        <v>0</v>
      </c>
      <c r="BM310" s="43">
        <v>0</v>
      </c>
      <c r="BN310" s="44">
        <v>300000000</v>
      </c>
      <c r="BO310" s="43">
        <v>0</v>
      </c>
      <c r="BP310" s="43">
        <v>0</v>
      </c>
      <c r="BQ310" s="43">
        <v>0</v>
      </c>
      <c r="BR310" s="43">
        <v>0</v>
      </c>
      <c r="BS310" s="43">
        <v>300000000</v>
      </c>
      <c r="BT310" s="43">
        <v>0</v>
      </c>
      <c r="BU310" s="43">
        <v>0</v>
      </c>
      <c r="BV310" s="43">
        <v>0</v>
      </c>
      <c r="BW310" s="43">
        <v>0</v>
      </c>
      <c r="BX310" s="43">
        <v>0</v>
      </c>
      <c r="BY310" s="43">
        <v>0</v>
      </c>
      <c r="BZ310" s="43">
        <v>0</v>
      </c>
      <c r="CA310" s="43">
        <v>0</v>
      </c>
      <c r="CB310" s="43">
        <v>0</v>
      </c>
      <c r="CC310" s="43">
        <v>0</v>
      </c>
      <c r="CD310" s="44">
        <v>300000000</v>
      </c>
      <c r="CE310" s="43">
        <v>0</v>
      </c>
      <c r="CF310" s="43">
        <v>0</v>
      </c>
      <c r="CG310" s="43">
        <v>0</v>
      </c>
      <c r="CH310" s="43">
        <v>0</v>
      </c>
      <c r="CI310" s="43">
        <v>350000000</v>
      </c>
      <c r="CJ310" s="43">
        <v>0</v>
      </c>
      <c r="CK310" s="43">
        <v>0</v>
      </c>
      <c r="CL310" s="43">
        <v>0</v>
      </c>
      <c r="CM310" s="43">
        <v>0</v>
      </c>
      <c r="CN310" s="43">
        <v>0</v>
      </c>
      <c r="CO310" s="43">
        <v>0</v>
      </c>
      <c r="CP310" s="43">
        <v>0</v>
      </c>
      <c r="CQ310" s="43">
        <v>0</v>
      </c>
      <c r="CR310" s="43">
        <v>0</v>
      </c>
      <c r="CS310" s="43">
        <v>0</v>
      </c>
      <c r="CT310" s="44">
        <v>350000000</v>
      </c>
      <c r="CU310" s="43">
        <v>0</v>
      </c>
      <c r="CV310" s="43">
        <v>0</v>
      </c>
      <c r="CW310" s="43">
        <v>0</v>
      </c>
      <c r="CX310" s="43">
        <v>0</v>
      </c>
      <c r="CY310" s="43">
        <v>350000000</v>
      </c>
      <c r="CZ310" s="43">
        <v>0</v>
      </c>
      <c r="DA310" s="43">
        <v>0</v>
      </c>
      <c r="DB310" s="43">
        <v>0</v>
      </c>
      <c r="DC310" s="43">
        <v>0</v>
      </c>
      <c r="DD310" s="43">
        <v>0</v>
      </c>
      <c r="DE310" s="43">
        <v>0</v>
      </c>
      <c r="DF310" s="43">
        <v>0</v>
      </c>
      <c r="DG310" s="43">
        <v>0</v>
      </c>
      <c r="DH310" s="43">
        <v>0</v>
      </c>
      <c r="DI310" s="43">
        <v>0</v>
      </c>
      <c r="DJ310" s="44">
        <v>350000000</v>
      </c>
      <c r="DK310" s="45">
        <f t="shared" si="10"/>
        <v>1300000000</v>
      </c>
    </row>
    <row r="311" spans="1:115" s="2" customFormat="1" ht="120" x14ac:dyDescent="0.25">
      <c r="A311" s="1"/>
      <c r="B311" s="40" t="s">
        <v>1414</v>
      </c>
      <c r="C311" s="41" t="s">
        <v>1445</v>
      </c>
      <c r="D311" s="30" t="s">
        <v>1419</v>
      </c>
      <c r="E311" s="30" t="s">
        <v>623</v>
      </c>
      <c r="F311" s="30" t="s">
        <v>1423</v>
      </c>
      <c r="G311" s="30" t="s">
        <v>2336</v>
      </c>
      <c r="H311" s="41" t="s">
        <v>624</v>
      </c>
      <c r="I311" s="41">
        <v>18.78</v>
      </c>
      <c r="J311" s="41" t="s">
        <v>1339</v>
      </c>
      <c r="K311" s="41">
        <v>2019</v>
      </c>
      <c r="L311" s="41">
        <v>45.93</v>
      </c>
      <c r="M311" s="42">
        <v>26.25</v>
      </c>
      <c r="N311" s="42">
        <v>33.25</v>
      </c>
      <c r="O311" s="42">
        <v>39.25</v>
      </c>
      <c r="P311" s="42">
        <v>45.93</v>
      </c>
      <c r="Q311" s="42" t="s">
        <v>132</v>
      </c>
      <c r="R311" s="41" t="s">
        <v>103</v>
      </c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 t="s">
        <v>623</v>
      </c>
      <c r="AI311" s="52" t="s">
        <v>1467</v>
      </c>
      <c r="AJ311" s="40">
        <v>4003</v>
      </c>
      <c r="AK311" s="17" t="s">
        <v>1800</v>
      </c>
      <c r="AL311" s="17" t="s">
        <v>627</v>
      </c>
      <c r="AM311" s="42" t="s">
        <v>3025</v>
      </c>
      <c r="AN311" s="42">
        <v>4003047</v>
      </c>
      <c r="AO311" s="42" t="s">
        <v>3026</v>
      </c>
      <c r="AP311" s="41" t="s">
        <v>1298</v>
      </c>
      <c r="AQ311" s="41">
        <v>4138</v>
      </c>
      <c r="AR311" s="42" t="s">
        <v>132</v>
      </c>
      <c r="AS311" s="42" t="s">
        <v>1414</v>
      </c>
      <c r="AT311" s="42">
        <v>1138</v>
      </c>
      <c r="AU311" s="42">
        <v>1000</v>
      </c>
      <c r="AV311" s="42">
        <v>1000</v>
      </c>
      <c r="AW311" s="42">
        <v>1000</v>
      </c>
      <c r="AX311" s="43">
        <v>0</v>
      </c>
      <c r="AY311" s="43">
        <v>0</v>
      </c>
      <c r="AZ311" s="43">
        <v>0</v>
      </c>
      <c r="BA311" s="43">
        <v>150000000</v>
      </c>
      <c r="BB311" s="43">
        <v>0</v>
      </c>
      <c r="BC311" s="43"/>
      <c r="BD311" s="43">
        <v>0</v>
      </c>
      <c r="BE311" s="43">
        <v>0</v>
      </c>
      <c r="BF311" s="43">
        <v>0</v>
      </c>
      <c r="BG311" s="43">
        <v>0</v>
      </c>
      <c r="BH311" s="43">
        <v>0</v>
      </c>
      <c r="BI311" s="43">
        <v>0</v>
      </c>
      <c r="BJ311" s="43">
        <v>0</v>
      </c>
      <c r="BK311" s="43">
        <v>0</v>
      </c>
      <c r="BL311" s="43">
        <v>0</v>
      </c>
      <c r="BM311" s="43">
        <v>0</v>
      </c>
      <c r="BN311" s="44">
        <v>150000000</v>
      </c>
      <c r="BO311" s="43">
        <v>0</v>
      </c>
      <c r="BP311" s="43">
        <v>0</v>
      </c>
      <c r="BQ311" s="43">
        <v>0</v>
      </c>
      <c r="BR311" s="43">
        <v>0</v>
      </c>
      <c r="BS311" s="43">
        <v>150000000</v>
      </c>
      <c r="BT311" s="43">
        <v>0</v>
      </c>
      <c r="BU311" s="43">
        <v>0</v>
      </c>
      <c r="BV311" s="43">
        <v>0</v>
      </c>
      <c r="BW311" s="43">
        <v>0</v>
      </c>
      <c r="BX311" s="43">
        <v>0</v>
      </c>
      <c r="BY311" s="43">
        <v>0</v>
      </c>
      <c r="BZ311" s="43">
        <v>0</v>
      </c>
      <c r="CA311" s="43">
        <v>0</v>
      </c>
      <c r="CB311" s="43">
        <v>0</v>
      </c>
      <c r="CC311" s="43">
        <v>0</v>
      </c>
      <c r="CD311" s="44">
        <v>150000000</v>
      </c>
      <c r="CE311" s="43">
        <v>0</v>
      </c>
      <c r="CF311" s="43">
        <v>0</v>
      </c>
      <c r="CG311" s="43">
        <v>0</v>
      </c>
      <c r="CH311" s="43">
        <v>0</v>
      </c>
      <c r="CI311" s="43">
        <v>150000000</v>
      </c>
      <c r="CJ311" s="43">
        <v>0</v>
      </c>
      <c r="CK311" s="43">
        <v>0</v>
      </c>
      <c r="CL311" s="43">
        <v>0</v>
      </c>
      <c r="CM311" s="43">
        <v>0</v>
      </c>
      <c r="CN311" s="43">
        <v>0</v>
      </c>
      <c r="CO311" s="43">
        <v>0</v>
      </c>
      <c r="CP311" s="43">
        <v>0</v>
      </c>
      <c r="CQ311" s="43">
        <v>0</v>
      </c>
      <c r="CR311" s="43">
        <v>0</v>
      </c>
      <c r="CS311" s="43">
        <v>0</v>
      </c>
      <c r="CT311" s="44">
        <v>150000000</v>
      </c>
      <c r="CU311" s="43">
        <v>0</v>
      </c>
      <c r="CV311" s="43">
        <v>0</v>
      </c>
      <c r="CW311" s="43">
        <v>0</v>
      </c>
      <c r="CX311" s="43">
        <v>0</v>
      </c>
      <c r="CY311" s="43">
        <v>150000000</v>
      </c>
      <c r="CZ311" s="43">
        <v>0</v>
      </c>
      <c r="DA311" s="43">
        <v>0</v>
      </c>
      <c r="DB311" s="43">
        <v>0</v>
      </c>
      <c r="DC311" s="43">
        <v>0</v>
      </c>
      <c r="DD311" s="43">
        <v>0</v>
      </c>
      <c r="DE311" s="43">
        <v>0</v>
      </c>
      <c r="DF311" s="43">
        <v>0</v>
      </c>
      <c r="DG311" s="43">
        <v>0</v>
      </c>
      <c r="DH311" s="43">
        <v>0</v>
      </c>
      <c r="DI311" s="43">
        <v>0</v>
      </c>
      <c r="DJ311" s="44">
        <v>150000000</v>
      </c>
      <c r="DK311" s="45">
        <f t="shared" si="10"/>
        <v>600000000</v>
      </c>
    </row>
    <row r="312" spans="1:115" s="2" customFormat="1" ht="120" x14ac:dyDescent="0.25">
      <c r="A312" s="1"/>
      <c r="B312" s="40" t="s">
        <v>1414</v>
      </c>
      <c r="C312" s="41" t="s">
        <v>1445</v>
      </c>
      <c r="D312" s="30" t="s">
        <v>1419</v>
      </c>
      <c r="E312" s="30" t="s">
        <v>623</v>
      </c>
      <c r="F312" s="30" t="s">
        <v>1423</v>
      </c>
      <c r="G312" s="30" t="s">
        <v>2336</v>
      </c>
      <c r="H312" s="41" t="s">
        <v>624</v>
      </c>
      <c r="I312" s="41">
        <v>18.78</v>
      </c>
      <c r="J312" s="41" t="s">
        <v>1339</v>
      </c>
      <c r="K312" s="41">
        <v>2019</v>
      </c>
      <c r="L312" s="41">
        <v>45.93</v>
      </c>
      <c r="M312" s="42">
        <v>26.25</v>
      </c>
      <c r="N312" s="42">
        <v>33.25</v>
      </c>
      <c r="O312" s="42">
        <v>39.25</v>
      </c>
      <c r="P312" s="42">
        <v>45.93</v>
      </c>
      <c r="Q312" s="42" t="s">
        <v>132</v>
      </c>
      <c r="R312" s="41" t="s">
        <v>103</v>
      </c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 t="s">
        <v>623</v>
      </c>
      <c r="AI312" s="52" t="s">
        <v>1467</v>
      </c>
      <c r="AJ312" s="40">
        <v>4003</v>
      </c>
      <c r="AK312" s="17" t="s">
        <v>1801</v>
      </c>
      <c r="AL312" s="17" t="s">
        <v>628</v>
      </c>
      <c r="AM312" s="42" t="s">
        <v>3025</v>
      </c>
      <c r="AN312" s="42">
        <v>4003047</v>
      </c>
      <c r="AO312" s="42" t="s">
        <v>3026</v>
      </c>
      <c r="AP312" s="41">
        <v>1</v>
      </c>
      <c r="AQ312" s="41">
        <v>20</v>
      </c>
      <c r="AR312" s="42" t="s">
        <v>132</v>
      </c>
      <c r="AS312" s="42" t="s">
        <v>1414</v>
      </c>
      <c r="AT312" s="42">
        <v>2</v>
      </c>
      <c r="AU312" s="42">
        <v>6</v>
      </c>
      <c r="AV312" s="42">
        <v>6</v>
      </c>
      <c r="AW312" s="42">
        <v>6</v>
      </c>
      <c r="AX312" s="43">
        <v>0</v>
      </c>
      <c r="AY312" s="43">
        <v>0</v>
      </c>
      <c r="AZ312" s="43">
        <v>0</v>
      </c>
      <c r="BA312" s="43">
        <v>50000000</v>
      </c>
      <c r="BB312" s="43">
        <v>0</v>
      </c>
      <c r="BC312" s="43"/>
      <c r="BD312" s="43">
        <v>0</v>
      </c>
      <c r="BE312" s="43">
        <v>0</v>
      </c>
      <c r="BF312" s="43">
        <v>0</v>
      </c>
      <c r="BG312" s="43">
        <v>0</v>
      </c>
      <c r="BH312" s="43">
        <v>0</v>
      </c>
      <c r="BI312" s="43">
        <v>0</v>
      </c>
      <c r="BJ312" s="43">
        <v>0</v>
      </c>
      <c r="BK312" s="43">
        <v>0</v>
      </c>
      <c r="BL312" s="43">
        <v>0</v>
      </c>
      <c r="BM312" s="43">
        <v>0</v>
      </c>
      <c r="BN312" s="44">
        <v>50000000</v>
      </c>
      <c r="BO312" s="43">
        <v>0</v>
      </c>
      <c r="BP312" s="43">
        <v>0</v>
      </c>
      <c r="BQ312" s="43">
        <v>0</v>
      </c>
      <c r="BR312" s="43">
        <v>50000000</v>
      </c>
      <c r="BS312" s="43"/>
      <c r="BT312" s="43">
        <v>0</v>
      </c>
      <c r="BU312" s="43">
        <v>0</v>
      </c>
      <c r="BV312" s="43">
        <v>0</v>
      </c>
      <c r="BW312" s="43">
        <v>0</v>
      </c>
      <c r="BX312" s="43">
        <v>0</v>
      </c>
      <c r="BY312" s="43">
        <v>0</v>
      </c>
      <c r="BZ312" s="43">
        <v>0</v>
      </c>
      <c r="CA312" s="43">
        <v>0</v>
      </c>
      <c r="CB312" s="43">
        <v>0</v>
      </c>
      <c r="CC312" s="43">
        <v>0</v>
      </c>
      <c r="CD312" s="44">
        <v>50000000</v>
      </c>
      <c r="CE312" s="43">
        <v>0</v>
      </c>
      <c r="CF312" s="43">
        <v>0</v>
      </c>
      <c r="CG312" s="43">
        <v>0</v>
      </c>
      <c r="CH312" s="43">
        <v>0</v>
      </c>
      <c r="CI312" s="43">
        <v>50000000</v>
      </c>
      <c r="CJ312" s="43">
        <v>0</v>
      </c>
      <c r="CK312" s="43">
        <v>0</v>
      </c>
      <c r="CL312" s="43">
        <v>0</v>
      </c>
      <c r="CM312" s="43">
        <v>0</v>
      </c>
      <c r="CN312" s="43">
        <v>0</v>
      </c>
      <c r="CO312" s="43">
        <v>0</v>
      </c>
      <c r="CP312" s="43">
        <v>0</v>
      </c>
      <c r="CQ312" s="43">
        <v>0</v>
      </c>
      <c r="CR312" s="43">
        <v>0</v>
      </c>
      <c r="CS312" s="43">
        <v>0</v>
      </c>
      <c r="CT312" s="44">
        <v>50000000</v>
      </c>
      <c r="CU312" s="43">
        <v>0</v>
      </c>
      <c r="CV312" s="43">
        <v>0</v>
      </c>
      <c r="CW312" s="43">
        <v>0</v>
      </c>
      <c r="CX312" s="43">
        <v>0</v>
      </c>
      <c r="CY312" s="43">
        <v>50000000</v>
      </c>
      <c r="CZ312" s="43">
        <v>0</v>
      </c>
      <c r="DA312" s="43">
        <v>0</v>
      </c>
      <c r="DB312" s="43">
        <v>0</v>
      </c>
      <c r="DC312" s="43">
        <v>0</v>
      </c>
      <c r="DD312" s="43">
        <v>0</v>
      </c>
      <c r="DE312" s="43">
        <v>0</v>
      </c>
      <c r="DF312" s="43">
        <v>0</v>
      </c>
      <c r="DG312" s="43">
        <v>0</v>
      </c>
      <c r="DH312" s="43">
        <v>0</v>
      </c>
      <c r="DI312" s="43">
        <v>0</v>
      </c>
      <c r="DJ312" s="44">
        <v>50000000</v>
      </c>
      <c r="DK312" s="45">
        <f t="shared" si="10"/>
        <v>200000000</v>
      </c>
    </row>
    <row r="313" spans="1:115" s="2" customFormat="1" ht="120" x14ac:dyDescent="0.25">
      <c r="A313" s="1"/>
      <c r="B313" s="40" t="s">
        <v>1414</v>
      </c>
      <c r="C313" s="41" t="s">
        <v>1445</v>
      </c>
      <c r="D313" s="30" t="s">
        <v>1419</v>
      </c>
      <c r="E313" s="30" t="s">
        <v>623</v>
      </c>
      <c r="F313" s="30" t="s">
        <v>1423</v>
      </c>
      <c r="G313" s="30" t="s">
        <v>2336</v>
      </c>
      <c r="H313" s="41" t="s">
        <v>624</v>
      </c>
      <c r="I313" s="41">
        <v>18.78</v>
      </c>
      <c r="J313" s="41" t="s">
        <v>1339</v>
      </c>
      <c r="K313" s="41">
        <v>2019</v>
      </c>
      <c r="L313" s="41">
        <v>45.93</v>
      </c>
      <c r="M313" s="42">
        <v>26.25</v>
      </c>
      <c r="N313" s="42">
        <v>33.25</v>
      </c>
      <c r="O313" s="42">
        <v>39.25</v>
      </c>
      <c r="P313" s="42">
        <v>45.93</v>
      </c>
      <c r="Q313" s="42" t="s">
        <v>132</v>
      </c>
      <c r="R313" s="41" t="s">
        <v>103</v>
      </c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 t="s">
        <v>623</v>
      </c>
      <c r="AI313" s="52" t="s">
        <v>1467</v>
      </c>
      <c r="AJ313" s="40">
        <v>4003</v>
      </c>
      <c r="AK313" s="17" t="s">
        <v>1802</v>
      </c>
      <c r="AL313" s="17" t="s">
        <v>629</v>
      </c>
      <c r="AM313" s="42" t="s">
        <v>3025</v>
      </c>
      <c r="AN313" s="42">
        <v>4003047</v>
      </c>
      <c r="AO313" s="42" t="s">
        <v>3026</v>
      </c>
      <c r="AP313" s="41">
        <v>1</v>
      </c>
      <c r="AQ313" s="41">
        <v>1</v>
      </c>
      <c r="AR313" s="42" t="s">
        <v>130</v>
      </c>
      <c r="AS313" s="42" t="s">
        <v>1414</v>
      </c>
      <c r="AT313" s="42">
        <v>1</v>
      </c>
      <c r="AU313" s="42">
        <v>1</v>
      </c>
      <c r="AV313" s="42">
        <v>1</v>
      </c>
      <c r="AW313" s="42">
        <v>1</v>
      </c>
      <c r="AX313" s="43">
        <v>0</v>
      </c>
      <c r="AY313" s="43">
        <v>0</v>
      </c>
      <c r="AZ313" s="43">
        <v>0</v>
      </c>
      <c r="BA313" s="43">
        <v>94436796</v>
      </c>
      <c r="BB313" s="43">
        <v>0</v>
      </c>
      <c r="BC313" s="43"/>
      <c r="BD313" s="43">
        <v>0</v>
      </c>
      <c r="BE313" s="43">
        <v>0</v>
      </c>
      <c r="BF313" s="43">
        <v>0</v>
      </c>
      <c r="BG313" s="43">
        <v>0</v>
      </c>
      <c r="BH313" s="43">
        <v>0</v>
      </c>
      <c r="BI313" s="43">
        <v>0</v>
      </c>
      <c r="BJ313" s="43">
        <v>0</v>
      </c>
      <c r="BK313" s="43">
        <v>0</v>
      </c>
      <c r="BL313" s="43">
        <v>0</v>
      </c>
      <c r="BM313" s="43">
        <v>0</v>
      </c>
      <c r="BN313" s="44">
        <v>94436796</v>
      </c>
      <c r="BO313" s="43">
        <v>0</v>
      </c>
      <c r="BP313" s="43">
        <v>0</v>
      </c>
      <c r="BQ313" s="43">
        <v>0</v>
      </c>
      <c r="BR313" s="43">
        <v>94436796</v>
      </c>
      <c r="BS313" s="43"/>
      <c r="BT313" s="43">
        <v>0</v>
      </c>
      <c r="BU313" s="43">
        <v>0</v>
      </c>
      <c r="BV313" s="43">
        <v>0</v>
      </c>
      <c r="BW313" s="43">
        <v>0</v>
      </c>
      <c r="BX313" s="43">
        <v>0</v>
      </c>
      <c r="BY313" s="43">
        <v>0</v>
      </c>
      <c r="BZ313" s="43">
        <v>0</v>
      </c>
      <c r="CA313" s="43">
        <v>0</v>
      </c>
      <c r="CB313" s="43">
        <v>0</v>
      </c>
      <c r="CC313" s="43">
        <v>0</v>
      </c>
      <c r="CD313" s="44">
        <v>94436796</v>
      </c>
      <c r="CE313" s="43">
        <v>0</v>
      </c>
      <c r="CF313" s="43">
        <v>0</v>
      </c>
      <c r="CG313" s="43">
        <v>0</v>
      </c>
      <c r="CH313" s="43">
        <v>0</v>
      </c>
      <c r="CI313" s="43">
        <v>50000000</v>
      </c>
      <c r="CJ313" s="43">
        <v>0</v>
      </c>
      <c r="CK313" s="43">
        <v>0</v>
      </c>
      <c r="CL313" s="43">
        <v>0</v>
      </c>
      <c r="CM313" s="43">
        <v>0</v>
      </c>
      <c r="CN313" s="43">
        <v>0</v>
      </c>
      <c r="CO313" s="43">
        <v>0</v>
      </c>
      <c r="CP313" s="43">
        <v>0</v>
      </c>
      <c r="CQ313" s="43">
        <v>0</v>
      </c>
      <c r="CR313" s="43">
        <v>0</v>
      </c>
      <c r="CS313" s="43">
        <v>0</v>
      </c>
      <c r="CT313" s="44">
        <v>50000000</v>
      </c>
      <c r="CU313" s="43">
        <v>0</v>
      </c>
      <c r="CV313" s="43">
        <v>0</v>
      </c>
      <c r="CW313" s="43">
        <v>0</v>
      </c>
      <c r="CX313" s="43">
        <v>0</v>
      </c>
      <c r="CY313" s="43">
        <v>50000000</v>
      </c>
      <c r="CZ313" s="43">
        <v>0</v>
      </c>
      <c r="DA313" s="43">
        <v>0</v>
      </c>
      <c r="DB313" s="43">
        <v>0</v>
      </c>
      <c r="DC313" s="43">
        <v>0</v>
      </c>
      <c r="DD313" s="43">
        <v>0</v>
      </c>
      <c r="DE313" s="43">
        <v>0</v>
      </c>
      <c r="DF313" s="43">
        <v>0</v>
      </c>
      <c r="DG313" s="43">
        <v>0</v>
      </c>
      <c r="DH313" s="43">
        <v>0</v>
      </c>
      <c r="DI313" s="43">
        <v>0</v>
      </c>
      <c r="DJ313" s="44">
        <v>50000000</v>
      </c>
      <c r="DK313" s="45">
        <f t="shared" si="10"/>
        <v>288873592</v>
      </c>
    </row>
    <row r="314" spans="1:115" s="2" customFormat="1" ht="75" x14ac:dyDescent="0.25">
      <c r="A314" s="15"/>
      <c r="B314" s="40" t="s">
        <v>630</v>
      </c>
      <c r="C314" s="41" t="s">
        <v>1445</v>
      </c>
      <c r="D314" s="30" t="s">
        <v>1421</v>
      </c>
      <c r="E314" s="30" t="s">
        <v>623</v>
      </c>
      <c r="F314" s="30" t="s">
        <v>1423</v>
      </c>
      <c r="G314" s="30" t="s">
        <v>631</v>
      </c>
      <c r="H314" s="41" t="s">
        <v>631</v>
      </c>
      <c r="I314" s="41">
        <v>11.13</v>
      </c>
      <c r="J314" s="41" t="s">
        <v>1349</v>
      </c>
      <c r="K314" s="41">
        <v>2019</v>
      </c>
      <c r="L314" s="41">
        <v>11</v>
      </c>
      <c r="M314" s="42">
        <v>11.15</v>
      </c>
      <c r="N314" s="42">
        <v>11.1</v>
      </c>
      <c r="O314" s="42">
        <v>11.5</v>
      </c>
      <c r="P314" s="42">
        <v>11</v>
      </c>
      <c r="Q314" s="42" t="s">
        <v>131</v>
      </c>
      <c r="R314" s="41" t="s">
        <v>103</v>
      </c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 t="s">
        <v>623</v>
      </c>
      <c r="AI314" s="52" t="s">
        <v>1467</v>
      </c>
      <c r="AJ314" s="40">
        <v>4003</v>
      </c>
      <c r="AK314" s="17" t="s">
        <v>1803</v>
      </c>
      <c r="AL314" s="17" t="s">
        <v>632</v>
      </c>
      <c r="AM314" s="42" t="s">
        <v>2662</v>
      </c>
      <c r="AN314" s="42" t="s">
        <v>2663</v>
      </c>
      <c r="AO314" s="42" t="s">
        <v>2664</v>
      </c>
      <c r="AP314" s="41">
        <v>1</v>
      </c>
      <c r="AQ314" s="41">
        <v>1</v>
      </c>
      <c r="AR314" s="42" t="s">
        <v>130</v>
      </c>
      <c r="AS314" s="42" t="s">
        <v>630</v>
      </c>
      <c r="AT314" s="42">
        <v>1</v>
      </c>
      <c r="AU314" s="42">
        <v>1</v>
      </c>
      <c r="AV314" s="42">
        <v>1</v>
      </c>
      <c r="AW314" s="42">
        <v>1</v>
      </c>
      <c r="AX314" s="43">
        <v>0</v>
      </c>
      <c r="AY314" s="43">
        <v>0</v>
      </c>
      <c r="AZ314" s="43">
        <v>0</v>
      </c>
      <c r="BA314" s="43">
        <v>0</v>
      </c>
      <c r="BB314" s="43">
        <v>0</v>
      </c>
      <c r="BC314" s="43">
        <v>20000000</v>
      </c>
      <c r="BD314" s="43">
        <v>0</v>
      </c>
      <c r="BE314" s="43">
        <v>0</v>
      </c>
      <c r="BF314" s="43">
        <v>0</v>
      </c>
      <c r="BG314" s="43">
        <v>0</v>
      </c>
      <c r="BH314" s="43">
        <v>0</v>
      </c>
      <c r="BI314" s="43">
        <v>0</v>
      </c>
      <c r="BJ314" s="43">
        <v>0</v>
      </c>
      <c r="BK314" s="43">
        <v>0</v>
      </c>
      <c r="BL314" s="43">
        <v>0</v>
      </c>
      <c r="BM314" s="43">
        <v>0</v>
      </c>
      <c r="BN314" s="44">
        <v>20000000</v>
      </c>
      <c r="BO314" s="43">
        <v>0</v>
      </c>
      <c r="BP314" s="43">
        <v>0</v>
      </c>
      <c r="BQ314" s="43">
        <v>0</v>
      </c>
      <c r="BR314" s="43">
        <v>0</v>
      </c>
      <c r="BS314" s="43">
        <v>200000000</v>
      </c>
      <c r="BT314" s="43">
        <v>0</v>
      </c>
      <c r="BU314" s="43">
        <v>0</v>
      </c>
      <c r="BV314" s="43">
        <v>0</v>
      </c>
      <c r="BW314" s="43">
        <v>0</v>
      </c>
      <c r="BX314" s="43">
        <v>0</v>
      </c>
      <c r="BY314" s="43">
        <v>0</v>
      </c>
      <c r="BZ314" s="43">
        <v>0</v>
      </c>
      <c r="CA314" s="43">
        <v>0</v>
      </c>
      <c r="CB314" s="43">
        <v>0</v>
      </c>
      <c r="CC314" s="43">
        <v>0</v>
      </c>
      <c r="CD314" s="44">
        <v>200000000</v>
      </c>
      <c r="CE314" s="43">
        <v>0</v>
      </c>
      <c r="CF314" s="43">
        <v>0</v>
      </c>
      <c r="CG314" s="43">
        <v>0</v>
      </c>
      <c r="CH314" s="43">
        <v>0</v>
      </c>
      <c r="CI314" s="43">
        <v>100000000</v>
      </c>
      <c r="CJ314" s="43">
        <v>0</v>
      </c>
      <c r="CK314" s="43">
        <v>0</v>
      </c>
      <c r="CL314" s="43">
        <v>0</v>
      </c>
      <c r="CM314" s="43">
        <v>0</v>
      </c>
      <c r="CN314" s="43">
        <v>0</v>
      </c>
      <c r="CO314" s="43">
        <v>0</v>
      </c>
      <c r="CP314" s="43">
        <v>0</v>
      </c>
      <c r="CQ314" s="43">
        <v>0</v>
      </c>
      <c r="CR314" s="43">
        <v>0</v>
      </c>
      <c r="CS314" s="43">
        <v>0</v>
      </c>
      <c r="CT314" s="44">
        <v>100000000</v>
      </c>
      <c r="CU314" s="43">
        <v>0</v>
      </c>
      <c r="CV314" s="43">
        <v>0</v>
      </c>
      <c r="CW314" s="43">
        <v>0</v>
      </c>
      <c r="CX314" s="43">
        <v>0</v>
      </c>
      <c r="CY314" s="43">
        <v>100000000</v>
      </c>
      <c r="CZ314" s="43">
        <v>0</v>
      </c>
      <c r="DA314" s="43">
        <v>0</v>
      </c>
      <c r="DB314" s="43">
        <v>0</v>
      </c>
      <c r="DC314" s="43">
        <v>0</v>
      </c>
      <c r="DD314" s="43">
        <v>0</v>
      </c>
      <c r="DE314" s="43">
        <v>0</v>
      </c>
      <c r="DF314" s="43">
        <v>0</v>
      </c>
      <c r="DG314" s="43">
        <v>0</v>
      </c>
      <c r="DH314" s="43">
        <v>0</v>
      </c>
      <c r="DI314" s="43">
        <v>0</v>
      </c>
      <c r="DJ314" s="44">
        <v>100000000</v>
      </c>
      <c r="DK314" s="45">
        <f t="shared" si="10"/>
        <v>420000000</v>
      </c>
    </row>
    <row r="315" spans="1:115" s="2" customFormat="1" ht="75" x14ac:dyDescent="0.25">
      <c r="A315" s="1"/>
      <c r="B315" s="40" t="s">
        <v>630</v>
      </c>
      <c r="C315" s="41" t="s">
        <v>1445</v>
      </c>
      <c r="D315" s="30" t="s">
        <v>1421</v>
      </c>
      <c r="E315" s="30" t="s">
        <v>623</v>
      </c>
      <c r="F315" s="30" t="s">
        <v>1423</v>
      </c>
      <c r="G315" s="30" t="s">
        <v>2337</v>
      </c>
      <c r="H315" s="41" t="s">
        <v>633</v>
      </c>
      <c r="I315" s="41">
        <v>97.98</v>
      </c>
      <c r="J315" s="41" t="s">
        <v>1349</v>
      </c>
      <c r="K315" s="41">
        <v>2019</v>
      </c>
      <c r="L315" s="41">
        <v>99.51</v>
      </c>
      <c r="M315" s="42">
        <v>98</v>
      </c>
      <c r="N315" s="42">
        <v>98.5</v>
      </c>
      <c r="O315" s="42">
        <v>99</v>
      </c>
      <c r="P315" s="42">
        <v>99.51</v>
      </c>
      <c r="Q315" s="42" t="s">
        <v>130</v>
      </c>
      <c r="R315" s="41" t="s">
        <v>103</v>
      </c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 t="s">
        <v>623</v>
      </c>
      <c r="AI315" s="52" t="s">
        <v>1467</v>
      </c>
      <c r="AJ315" s="40">
        <v>4003</v>
      </c>
      <c r="AK315" s="17" t="s">
        <v>1804</v>
      </c>
      <c r="AL315" s="17" t="s">
        <v>634</v>
      </c>
      <c r="AM315" s="42" t="s">
        <v>2665</v>
      </c>
      <c r="AN315" s="42" t="s">
        <v>2666</v>
      </c>
      <c r="AO315" s="42" t="s">
        <v>2667</v>
      </c>
      <c r="AP315" s="41">
        <v>5.6</v>
      </c>
      <c r="AQ315" s="41">
        <v>6</v>
      </c>
      <c r="AR315" s="42" t="s">
        <v>132</v>
      </c>
      <c r="AS315" s="42" t="s">
        <v>630</v>
      </c>
      <c r="AT315" s="42">
        <v>1</v>
      </c>
      <c r="AU315" s="42">
        <v>1</v>
      </c>
      <c r="AV315" s="42">
        <v>2</v>
      </c>
      <c r="AW315" s="42">
        <v>2</v>
      </c>
      <c r="AX315" s="43">
        <v>0</v>
      </c>
      <c r="AY315" s="43">
        <v>0</v>
      </c>
      <c r="AZ315" s="43">
        <v>0</v>
      </c>
      <c r="BA315" s="43">
        <v>0</v>
      </c>
      <c r="BB315" s="43">
        <v>0</v>
      </c>
      <c r="BC315" s="43">
        <v>450000000</v>
      </c>
      <c r="BD315" s="43">
        <v>0</v>
      </c>
      <c r="BE315" s="43">
        <v>0</v>
      </c>
      <c r="BF315" s="43">
        <v>0</v>
      </c>
      <c r="BG315" s="43">
        <v>0</v>
      </c>
      <c r="BH315" s="43">
        <v>0</v>
      </c>
      <c r="BI315" s="43">
        <v>0</v>
      </c>
      <c r="BJ315" s="43">
        <v>0</v>
      </c>
      <c r="BK315" s="43">
        <v>0</v>
      </c>
      <c r="BL315" s="43">
        <v>0</v>
      </c>
      <c r="BM315" s="43">
        <v>0</v>
      </c>
      <c r="BN315" s="44">
        <v>450000000</v>
      </c>
      <c r="BO315" s="43">
        <v>0</v>
      </c>
      <c r="BP315" s="43">
        <v>0</v>
      </c>
      <c r="BQ315" s="43">
        <v>0</v>
      </c>
      <c r="BR315" s="43">
        <v>0</v>
      </c>
      <c r="BS315" s="43">
        <v>464000000</v>
      </c>
      <c r="BT315" s="43">
        <v>0</v>
      </c>
      <c r="BU315" s="43">
        <v>0</v>
      </c>
      <c r="BV315" s="43">
        <v>0</v>
      </c>
      <c r="BW315" s="43">
        <v>0</v>
      </c>
      <c r="BX315" s="43">
        <v>0</v>
      </c>
      <c r="BY315" s="43">
        <v>0</v>
      </c>
      <c r="BZ315" s="43">
        <v>0</v>
      </c>
      <c r="CA315" s="43">
        <v>0</v>
      </c>
      <c r="CB315" s="43">
        <v>0</v>
      </c>
      <c r="CC315" s="43">
        <v>0</v>
      </c>
      <c r="CD315" s="44">
        <v>464000000</v>
      </c>
      <c r="CE315" s="43">
        <v>0</v>
      </c>
      <c r="CF315" s="43">
        <v>0</v>
      </c>
      <c r="CG315" s="43">
        <v>0</v>
      </c>
      <c r="CH315" s="43">
        <v>0</v>
      </c>
      <c r="CI315" s="43">
        <v>478000000</v>
      </c>
      <c r="CJ315" s="43">
        <v>0</v>
      </c>
      <c r="CK315" s="43">
        <v>0</v>
      </c>
      <c r="CL315" s="43">
        <v>0</v>
      </c>
      <c r="CM315" s="43">
        <v>0</v>
      </c>
      <c r="CN315" s="43">
        <v>0</v>
      </c>
      <c r="CO315" s="43">
        <v>0</v>
      </c>
      <c r="CP315" s="43">
        <v>0</v>
      </c>
      <c r="CQ315" s="43">
        <v>0</v>
      </c>
      <c r="CR315" s="43">
        <v>0</v>
      </c>
      <c r="CS315" s="43">
        <v>0</v>
      </c>
      <c r="CT315" s="44">
        <v>478000000</v>
      </c>
      <c r="CU315" s="43">
        <v>0</v>
      </c>
      <c r="CV315" s="43">
        <v>0</v>
      </c>
      <c r="CW315" s="43">
        <v>0</v>
      </c>
      <c r="CX315" s="43">
        <v>0</v>
      </c>
      <c r="CY315" s="43">
        <v>492000000</v>
      </c>
      <c r="CZ315" s="43">
        <v>0</v>
      </c>
      <c r="DA315" s="43">
        <v>0</v>
      </c>
      <c r="DB315" s="43">
        <v>0</v>
      </c>
      <c r="DC315" s="43">
        <v>0</v>
      </c>
      <c r="DD315" s="43">
        <v>0</v>
      </c>
      <c r="DE315" s="43">
        <v>0</v>
      </c>
      <c r="DF315" s="43">
        <v>0</v>
      </c>
      <c r="DG315" s="43">
        <v>0</v>
      </c>
      <c r="DH315" s="43">
        <v>0</v>
      </c>
      <c r="DI315" s="43">
        <v>0</v>
      </c>
      <c r="DJ315" s="44">
        <v>492000000</v>
      </c>
      <c r="DK315" s="45">
        <f t="shared" si="10"/>
        <v>1884000000</v>
      </c>
    </row>
    <row r="316" spans="1:115" s="2" customFormat="1" ht="60" x14ac:dyDescent="0.25">
      <c r="A316" s="1"/>
      <c r="B316" s="40" t="s">
        <v>630</v>
      </c>
      <c r="C316" s="41" t="s">
        <v>1445</v>
      </c>
      <c r="D316" s="30" t="s">
        <v>1421</v>
      </c>
      <c r="E316" s="30" t="s">
        <v>623</v>
      </c>
      <c r="F316" s="30" t="s">
        <v>1423</v>
      </c>
      <c r="G316" s="30" t="s">
        <v>635</v>
      </c>
      <c r="H316" s="41" t="s">
        <v>635</v>
      </c>
      <c r="I316" s="41">
        <v>26.22</v>
      </c>
      <c r="J316" s="41" t="s">
        <v>1350</v>
      </c>
      <c r="K316" s="41">
        <v>2019</v>
      </c>
      <c r="L316" s="41" t="s">
        <v>636</v>
      </c>
      <c r="M316" s="42" t="s">
        <v>636</v>
      </c>
      <c r="N316" s="42" t="s">
        <v>2659</v>
      </c>
      <c r="O316" s="42" t="s">
        <v>2660</v>
      </c>
      <c r="P316" s="42" t="s">
        <v>2661</v>
      </c>
      <c r="Q316" s="42" t="s">
        <v>131</v>
      </c>
      <c r="R316" s="41" t="s">
        <v>103</v>
      </c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 t="s">
        <v>623</v>
      </c>
      <c r="AI316" s="52" t="s">
        <v>1467</v>
      </c>
      <c r="AJ316" s="40">
        <v>4003</v>
      </c>
      <c r="AK316" s="17" t="s">
        <v>1805</v>
      </c>
      <c r="AL316" s="17" t="s">
        <v>637</v>
      </c>
      <c r="AM316" s="42" t="s">
        <v>2668</v>
      </c>
      <c r="AN316" s="42" t="s">
        <v>2669</v>
      </c>
      <c r="AO316" s="42" t="s">
        <v>2670</v>
      </c>
      <c r="AP316" s="41">
        <v>1</v>
      </c>
      <c r="AQ316" s="41">
        <v>1</v>
      </c>
      <c r="AR316" s="42" t="s">
        <v>132</v>
      </c>
      <c r="AS316" s="42" t="s">
        <v>630</v>
      </c>
      <c r="AT316" s="42">
        <v>1</v>
      </c>
      <c r="AU316" s="42">
        <v>1</v>
      </c>
      <c r="AV316" s="42">
        <v>1</v>
      </c>
      <c r="AW316" s="42"/>
      <c r="AX316" s="43">
        <v>0</v>
      </c>
      <c r="AY316" s="43">
        <v>0</v>
      </c>
      <c r="AZ316" s="43">
        <v>0</v>
      </c>
      <c r="BA316" s="43">
        <v>0</v>
      </c>
      <c r="BB316" s="43">
        <v>0</v>
      </c>
      <c r="BC316" s="43">
        <v>504000000</v>
      </c>
      <c r="BD316" s="43">
        <v>0</v>
      </c>
      <c r="BE316" s="43">
        <v>0</v>
      </c>
      <c r="BF316" s="43">
        <v>0</v>
      </c>
      <c r="BG316" s="43">
        <v>0</v>
      </c>
      <c r="BH316" s="43">
        <v>0</v>
      </c>
      <c r="BI316" s="43">
        <v>0</v>
      </c>
      <c r="BJ316" s="43">
        <v>0</v>
      </c>
      <c r="BK316" s="43">
        <v>0</v>
      </c>
      <c r="BL316" s="43">
        <v>0</v>
      </c>
      <c r="BM316" s="43">
        <v>0</v>
      </c>
      <c r="BN316" s="44">
        <v>504000000</v>
      </c>
      <c r="BO316" s="43">
        <v>0</v>
      </c>
      <c r="BP316" s="43">
        <v>0</v>
      </c>
      <c r="BQ316" s="43">
        <v>0</v>
      </c>
      <c r="BR316" s="43">
        <v>0</v>
      </c>
      <c r="BS316" s="43">
        <v>520000000</v>
      </c>
      <c r="BT316" s="43">
        <v>0</v>
      </c>
      <c r="BU316" s="43">
        <v>0</v>
      </c>
      <c r="BV316" s="43">
        <v>0</v>
      </c>
      <c r="BW316" s="43">
        <v>0</v>
      </c>
      <c r="BX316" s="43">
        <v>0</v>
      </c>
      <c r="BY316" s="43">
        <v>0</v>
      </c>
      <c r="BZ316" s="43">
        <v>0</v>
      </c>
      <c r="CA316" s="43">
        <v>0</v>
      </c>
      <c r="CB316" s="43">
        <v>0</v>
      </c>
      <c r="CC316" s="43">
        <v>0</v>
      </c>
      <c r="CD316" s="44">
        <v>520000000</v>
      </c>
      <c r="CE316" s="43">
        <v>0</v>
      </c>
      <c r="CF316" s="43">
        <v>0</v>
      </c>
      <c r="CG316" s="43">
        <v>0</v>
      </c>
      <c r="CH316" s="43">
        <v>0</v>
      </c>
      <c r="CI316" s="43">
        <v>536000000</v>
      </c>
      <c r="CJ316" s="43">
        <v>0</v>
      </c>
      <c r="CK316" s="43">
        <v>0</v>
      </c>
      <c r="CL316" s="43">
        <v>0</v>
      </c>
      <c r="CM316" s="43">
        <v>0</v>
      </c>
      <c r="CN316" s="43">
        <v>0</v>
      </c>
      <c r="CO316" s="43">
        <v>0</v>
      </c>
      <c r="CP316" s="43">
        <v>0</v>
      </c>
      <c r="CQ316" s="43">
        <v>0</v>
      </c>
      <c r="CR316" s="43">
        <v>0</v>
      </c>
      <c r="CS316" s="43">
        <v>0</v>
      </c>
      <c r="CT316" s="44">
        <v>536000000</v>
      </c>
      <c r="CU316" s="43">
        <v>0</v>
      </c>
      <c r="CV316" s="43">
        <v>0</v>
      </c>
      <c r="CW316" s="43">
        <v>0</v>
      </c>
      <c r="CX316" s="43">
        <v>0</v>
      </c>
      <c r="CY316" s="43">
        <v>552000000</v>
      </c>
      <c r="CZ316" s="43">
        <v>0</v>
      </c>
      <c r="DA316" s="43">
        <v>0</v>
      </c>
      <c r="DB316" s="43">
        <v>0</v>
      </c>
      <c r="DC316" s="43">
        <v>0</v>
      </c>
      <c r="DD316" s="43">
        <v>0</v>
      </c>
      <c r="DE316" s="43">
        <v>0</v>
      </c>
      <c r="DF316" s="43">
        <v>0</v>
      </c>
      <c r="DG316" s="43">
        <v>0</v>
      </c>
      <c r="DH316" s="43">
        <v>0</v>
      </c>
      <c r="DI316" s="43">
        <v>0</v>
      </c>
      <c r="DJ316" s="44">
        <v>552000000</v>
      </c>
      <c r="DK316" s="45">
        <f t="shared" si="10"/>
        <v>2112000000</v>
      </c>
    </row>
    <row r="317" spans="1:115" s="2" customFormat="1" ht="60" x14ac:dyDescent="0.25">
      <c r="A317" s="1"/>
      <c r="B317" s="40" t="s">
        <v>630</v>
      </c>
      <c r="C317" s="41" t="s">
        <v>1445</v>
      </c>
      <c r="D317" s="30" t="s">
        <v>1421</v>
      </c>
      <c r="E317" s="30" t="s">
        <v>623</v>
      </c>
      <c r="F317" s="30" t="s">
        <v>1423</v>
      </c>
      <c r="G317" s="30" t="s">
        <v>638</v>
      </c>
      <c r="H317" s="41" t="s">
        <v>638</v>
      </c>
      <c r="I317" s="41">
        <v>23.99</v>
      </c>
      <c r="J317" s="41" t="s">
        <v>1351</v>
      </c>
      <c r="K317" s="41">
        <v>2019</v>
      </c>
      <c r="L317" s="41">
        <v>23.99</v>
      </c>
      <c r="M317" s="42">
        <v>23.99</v>
      </c>
      <c r="N317" s="42">
        <v>23.99</v>
      </c>
      <c r="O317" s="42">
        <v>23.99</v>
      </c>
      <c r="P317" s="42">
        <v>23.99</v>
      </c>
      <c r="Q317" s="42" t="s">
        <v>130</v>
      </c>
      <c r="R317" s="41" t="s">
        <v>103</v>
      </c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 t="s">
        <v>623</v>
      </c>
      <c r="AI317" s="52" t="s">
        <v>1467</v>
      </c>
      <c r="AJ317" s="40">
        <v>4003</v>
      </c>
      <c r="AK317" s="17" t="s">
        <v>1806</v>
      </c>
      <c r="AL317" s="17" t="s">
        <v>639</v>
      </c>
      <c r="AM317" s="42" t="s">
        <v>2665</v>
      </c>
      <c r="AN317" s="42" t="s">
        <v>2666</v>
      </c>
      <c r="AO317" s="42" t="s">
        <v>2667</v>
      </c>
      <c r="AP317" s="41">
        <v>5.6</v>
      </c>
      <c r="AQ317" s="41">
        <v>6</v>
      </c>
      <c r="AR317" s="42" t="s">
        <v>132</v>
      </c>
      <c r="AS317" s="42" t="s">
        <v>630</v>
      </c>
      <c r="AT317" s="42">
        <v>1</v>
      </c>
      <c r="AU317" s="42">
        <v>1</v>
      </c>
      <c r="AV317" s="42">
        <v>2</v>
      </c>
      <c r="AW317" s="42">
        <v>2</v>
      </c>
      <c r="AX317" s="43">
        <v>0</v>
      </c>
      <c r="AY317" s="43">
        <v>0</v>
      </c>
      <c r="AZ317" s="43">
        <v>0</v>
      </c>
      <c r="BA317" s="43">
        <v>0</v>
      </c>
      <c r="BB317" s="43">
        <v>0</v>
      </c>
      <c r="BC317" s="43">
        <v>4100000000</v>
      </c>
      <c r="BD317" s="43">
        <v>0</v>
      </c>
      <c r="BE317" s="43">
        <v>0</v>
      </c>
      <c r="BF317" s="43">
        <v>0</v>
      </c>
      <c r="BG317" s="43">
        <v>0</v>
      </c>
      <c r="BH317" s="43">
        <v>0</v>
      </c>
      <c r="BI317" s="43">
        <v>0</v>
      </c>
      <c r="BJ317" s="43">
        <v>0</v>
      </c>
      <c r="BK317" s="43">
        <v>0</v>
      </c>
      <c r="BL317" s="43">
        <v>0</v>
      </c>
      <c r="BM317" s="43">
        <v>0</v>
      </c>
      <c r="BN317" s="44">
        <v>4100000000</v>
      </c>
      <c r="BO317" s="43">
        <v>0</v>
      </c>
      <c r="BP317" s="43">
        <v>0</v>
      </c>
      <c r="BQ317" s="43">
        <v>0</v>
      </c>
      <c r="BR317" s="43">
        <v>0</v>
      </c>
      <c r="BS317" s="43">
        <v>4200000000</v>
      </c>
      <c r="BT317" s="43">
        <v>0</v>
      </c>
      <c r="BU317" s="43">
        <v>0</v>
      </c>
      <c r="BV317" s="43">
        <v>0</v>
      </c>
      <c r="BW317" s="43">
        <v>0</v>
      </c>
      <c r="BX317" s="43">
        <v>0</v>
      </c>
      <c r="BY317" s="43">
        <v>0</v>
      </c>
      <c r="BZ317" s="43">
        <v>0</v>
      </c>
      <c r="CA317" s="43">
        <v>0</v>
      </c>
      <c r="CB317" s="43">
        <v>0</v>
      </c>
      <c r="CC317" s="43">
        <v>0</v>
      </c>
      <c r="CD317" s="44">
        <v>4200000000</v>
      </c>
      <c r="CE317" s="43">
        <v>0</v>
      </c>
      <c r="CF317" s="43">
        <v>0</v>
      </c>
      <c r="CG317" s="43">
        <v>0</v>
      </c>
      <c r="CH317" s="43">
        <v>0</v>
      </c>
      <c r="CI317" s="43">
        <v>4300000000</v>
      </c>
      <c r="CJ317" s="43">
        <v>0</v>
      </c>
      <c r="CK317" s="43">
        <v>0</v>
      </c>
      <c r="CL317" s="43">
        <v>0</v>
      </c>
      <c r="CM317" s="43">
        <v>0</v>
      </c>
      <c r="CN317" s="43">
        <v>0</v>
      </c>
      <c r="CO317" s="43">
        <v>0</v>
      </c>
      <c r="CP317" s="43">
        <v>0</v>
      </c>
      <c r="CQ317" s="43">
        <v>0</v>
      </c>
      <c r="CR317" s="43">
        <v>0</v>
      </c>
      <c r="CS317" s="43">
        <v>0</v>
      </c>
      <c r="CT317" s="44">
        <v>4300000000</v>
      </c>
      <c r="CU317" s="43">
        <v>0</v>
      </c>
      <c r="CV317" s="43">
        <v>0</v>
      </c>
      <c r="CW317" s="43">
        <v>0</v>
      </c>
      <c r="CX317" s="43">
        <v>0</v>
      </c>
      <c r="CY317" s="43">
        <v>4400000000</v>
      </c>
      <c r="CZ317" s="43">
        <v>0</v>
      </c>
      <c r="DA317" s="43">
        <v>0</v>
      </c>
      <c r="DB317" s="43">
        <v>0</v>
      </c>
      <c r="DC317" s="43">
        <v>0</v>
      </c>
      <c r="DD317" s="43">
        <v>0</v>
      </c>
      <c r="DE317" s="43">
        <v>0</v>
      </c>
      <c r="DF317" s="43">
        <v>0</v>
      </c>
      <c r="DG317" s="43">
        <v>0</v>
      </c>
      <c r="DH317" s="43">
        <v>0</v>
      </c>
      <c r="DI317" s="43">
        <v>0</v>
      </c>
      <c r="DJ317" s="44">
        <v>4400000000</v>
      </c>
      <c r="DK317" s="45">
        <f t="shared" si="10"/>
        <v>17000000000</v>
      </c>
    </row>
    <row r="318" spans="1:115" s="2" customFormat="1" ht="75" x14ac:dyDescent="0.25">
      <c r="A318" s="1"/>
      <c r="B318" s="40" t="s">
        <v>630</v>
      </c>
      <c r="C318" s="41" t="s">
        <v>1445</v>
      </c>
      <c r="D318" s="30" t="s">
        <v>1421</v>
      </c>
      <c r="E318" s="30" t="s">
        <v>623</v>
      </c>
      <c r="F318" s="30" t="s">
        <v>1423</v>
      </c>
      <c r="G318" s="30" t="s">
        <v>2338</v>
      </c>
      <c r="H318" s="41" t="s">
        <v>640</v>
      </c>
      <c r="I318" s="41">
        <v>97.35</v>
      </c>
      <c r="J318" s="41" t="s">
        <v>1349</v>
      </c>
      <c r="K318" s="41">
        <v>2019</v>
      </c>
      <c r="L318" s="41">
        <v>99.24</v>
      </c>
      <c r="M318" s="42">
        <v>97.35</v>
      </c>
      <c r="N318" s="42">
        <v>97.5</v>
      </c>
      <c r="O318" s="42">
        <v>98.5</v>
      </c>
      <c r="P318" s="42">
        <v>99.24</v>
      </c>
      <c r="Q318" s="42" t="s">
        <v>130</v>
      </c>
      <c r="R318" s="41" t="s">
        <v>103</v>
      </c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 t="s">
        <v>623</v>
      </c>
      <c r="AI318" s="52" t="s">
        <v>1467</v>
      </c>
      <c r="AJ318" s="40">
        <v>4003</v>
      </c>
      <c r="AK318" s="17" t="s">
        <v>1807</v>
      </c>
      <c r="AL318" s="17" t="s">
        <v>641</v>
      </c>
      <c r="AM318" s="42" t="s">
        <v>2671</v>
      </c>
      <c r="AN318" s="42" t="s">
        <v>2672</v>
      </c>
      <c r="AO318" s="42" t="s">
        <v>2671</v>
      </c>
      <c r="AP318" s="41">
        <v>10.55</v>
      </c>
      <c r="AQ318" s="41">
        <v>25</v>
      </c>
      <c r="AR318" s="42" t="s">
        <v>132</v>
      </c>
      <c r="AS318" s="42" t="s">
        <v>630</v>
      </c>
      <c r="AT318" s="42">
        <v>2</v>
      </c>
      <c r="AU318" s="42">
        <v>5</v>
      </c>
      <c r="AV318" s="42">
        <v>10</v>
      </c>
      <c r="AW318" s="42">
        <v>8</v>
      </c>
      <c r="AX318" s="43">
        <v>0</v>
      </c>
      <c r="AY318" s="43">
        <v>0</v>
      </c>
      <c r="AZ318" s="43">
        <v>0</v>
      </c>
      <c r="BA318" s="43">
        <v>0</v>
      </c>
      <c r="BB318" s="43">
        <v>0</v>
      </c>
      <c r="BC318" s="43">
        <v>6800000000</v>
      </c>
      <c r="BD318" s="43">
        <v>0</v>
      </c>
      <c r="BE318" s="43">
        <v>0</v>
      </c>
      <c r="BF318" s="43">
        <v>0</v>
      </c>
      <c r="BG318" s="43">
        <v>0</v>
      </c>
      <c r="BH318" s="43">
        <v>0</v>
      </c>
      <c r="BI318" s="43">
        <v>0</v>
      </c>
      <c r="BJ318" s="43">
        <v>0</v>
      </c>
      <c r="BK318" s="43">
        <v>0</v>
      </c>
      <c r="BL318" s="43">
        <v>0</v>
      </c>
      <c r="BM318" s="43">
        <v>0</v>
      </c>
      <c r="BN318" s="44">
        <v>6800000000</v>
      </c>
      <c r="BO318" s="43">
        <v>0</v>
      </c>
      <c r="BP318" s="43">
        <v>0</v>
      </c>
      <c r="BQ318" s="43">
        <v>0</v>
      </c>
      <c r="BR318" s="43">
        <v>0</v>
      </c>
      <c r="BS318" s="43">
        <v>7000000000</v>
      </c>
      <c r="BT318" s="43">
        <v>0</v>
      </c>
      <c r="BU318" s="43">
        <v>0</v>
      </c>
      <c r="BV318" s="43">
        <v>0</v>
      </c>
      <c r="BW318" s="43">
        <v>0</v>
      </c>
      <c r="BX318" s="43">
        <v>0</v>
      </c>
      <c r="BY318" s="43">
        <v>0</v>
      </c>
      <c r="BZ318" s="43">
        <v>0</v>
      </c>
      <c r="CA318" s="43">
        <v>0</v>
      </c>
      <c r="CB318" s="43">
        <v>0</v>
      </c>
      <c r="CC318" s="43">
        <v>0</v>
      </c>
      <c r="CD318" s="44">
        <v>7000000000</v>
      </c>
      <c r="CE318" s="43">
        <v>0</v>
      </c>
      <c r="CF318" s="43">
        <v>0</v>
      </c>
      <c r="CG318" s="43">
        <v>0</v>
      </c>
      <c r="CH318" s="43">
        <v>0</v>
      </c>
      <c r="CI318" s="43">
        <v>7200000000</v>
      </c>
      <c r="CJ318" s="43">
        <v>0</v>
      </c>
      <c r="CK318" s="43">
        <v>0</v>
      </c>
      <c r="CL318" s="43">
        <v>0</v>
      </c>
      <c r="CM318" s="43">
        <v>0</v>
      </c>
      <c r="CN318" s="43">
        <v>0</v>
      </c>
      <c r="CO318" s="43">
        <v>0</v>
      </c>
      <c r="CP318" s="43">
        <v>0</v>
      </c>
      <c r="CQ318" s="43">
        <v>0</v>
      </c>
      <c r="CR318" s="43">
        <v>0</v>
      </c>
      <c r="CS318" s="43">
        <v>0</v>
      </c>
      <c r="CT318" s="44">
        <v>7200000000</v>
      </c>
      <c r="CU318" s="43">
        <v>0</v>
      </c>
      <c r="CV318" s="43">
        <v>0</v>
      </c>
      <c r="CW318" s="43">
        <v>0</v>
      </c>
      <c r="CX318" s="43">
        <v>0</v>
      </c>
      <c r="CY318" s="43">
        <v>7400000000</v>
      </c>
      <c r="CZ318" s="43">
        <v>0</v>
      </c>
      <c r="DA318" s="43">
        <v>0</v>
      </c>
      <c r="DB318" s="43">
        <v>0</v>
      </c>
      <c r="DC318" s="43">
        <v>0</v>
      </c>
      <c r="DD318" s="43">
        <v>0</v>
      </c>
      <c r="DE318" s="43">
        <v>0</v>
      </c>
      <c r="DF318" s="43">
        <v>0</v>
      </c>
      <c r="DG318" s="43">
        <v>0</v>
      </c>
      <c r="DH318" s="43">
        <v>0</v>
      </c>
      <c r="DI318" s="43">
        <v>0</v>
      </c>
      <c r="DJ318" s="44">
        <v>7400000000</v>
      </c>
      <c r="DK318" s="45">
        <f t="shared" si="10"/>
        <v>28400000000</v>
      </c>
    </row>
    <row r="319" spans="1:115" s="2" customFormat="1" ht="75" x14ac:dyDescent="0.25">
      <c r="A319" s="1"/>
      <c r="B319" s="40" t="s">
        <v>630</v>
      </c>
      <c r="C319" s="41" t="s">
        <v>1445</v>
      </c>
      <c r="D319" s="30" t="s">
        <v>1421</v>
      </c>
      <c r="E319" s="30" t="s">
        <v>623</v>
      </c>
      <c r="F319" s="30" t="s">
        <v>1423</v>
      </c>
      <c r="G319" s="30" t="s">
        <v>2339</v>
      </c>
      <c r="H319" s="41" t="s">
        <v>642</v>
      </c>
      <c r="I319" s="41">
        <v>100</v>
      </c>
      <c r="J319" s="41" t="s">
        <v>1352</v>
      </c>
      <c r="K319" s="41">
        <v>2019</v>
      </c>
      <c r="L319" s="41" t="s">
        <v>643</v>
      </c>
      <c r="M319" s="42" t="s">
        <v>643</v>
      </c>
      <c r="N319" s="42" t="s">
        <v>643</v>
      </c>
      <c r="O319" s="42" t="s">
        <v>643</v>
      </c>
      <c r="P319" s="42" t="s">
        <v>643</v>
      </c>
      <c r="Q319" s="42" t="s">
        <v>130</v>
      </c>
      <c r="R319" s="41" t="s">
        <v>103</v>
      </c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 t="s">
        <v>623</v>
      </c>
      <c r="AI319" s="52" t="s">
        <v>1467</v>
      </c>
      <c r="AJ319" s="40">
        <v>4003</v>
      </c>
      <c r="AK319" s="17" t="s">
        <v>1808</v>
      </c>
      <c r="AL319" s="17" t="s">
        <v>644</v>
      </c>
      <c r="AM319" s="42" t="s">
        <v>2673</v>
      </c>
      <c r="AN319" s="42">
        <v>4003020</v>
      </c>
      <c r="AO319" s="42" t="s">
        <v>2673</v>
      </c>
      <c r="AP319" s="41">
        <v>0</v>
      </c>
      <c r="AQ319" s="41">
        <v>1</v>
      </c>
      <c r="AR319" s="42" t="s">
        <v>130</v>
      </c>
      <c r="AS319" s="42" t="s">
        <v>630</v>
      </c>
      <c r="AT319" s="42">
        <v>1</v>
      </c>
      <c r="AU319" s="42">
        <v>1</v>
      </c>
      <c r="AV319" s="42">
        <v>1</v>
      </c>
      <c r="AW319" s="42">
        <v>1</v>
      </c>
      <c r="AX319" s="43">
        <v>0</v>
      </c>
      <c r="AY319" s="43">
        <v>0</v>
      </c>
      <c r="AZ319" s="43">
        <v>0</v>
      </c>
      <c r="BA319" s="43">
        <v>0</v>
      </c>
      <c r="BB319" s="43">
        <v>0</v>
      </c>
      <c r="BC319" s="43">
        <v>50000000</v>
      </c>
      <c r="BD319" s="43">
        <v>0</v>
      </c>
      <c r="BE319" s="43">
        <v>0</v>
      </c>
      <c r="BF319" s="43">
        <v>0</v>
      </c>
      <c r="BG319" s="43">
        <v>0</v>
      </c>
      <c r="BH319" s="43">
        <v>0</v>
      </c>
      <c r="BI319" s="43">
        <v>0</v>
      </c>
      <c r="BJ319" s="43">
        <v>0</v>
      </c>
      <c r="BK319" s="43">
        <v>0</v>
      </c>
      <c r="BL319" s="43">
        <v>0</v>
      </c>
      <c r="BM319" s="43">
        <v>0</v>
      </c>
      <c r="BN319" s="44">
        <v>50000000</v>
      </c>
      <c r="BO319" s="43">
        <v>0</v>
      </c>
      <c r="BP319" s="43">
        <v>0</v>
      </c>
      <c r="BQ319" s="43">
        <v>0</v>
      </c>
      <c r="BR319" s="43">
        <v>0</v>
      </c>
      <c r="BS319" s="43">
        <v>60000000</v>
      </c>
      <c r="BT319" s="43">
        <v>0</v>
      </c>
      <c r="BU319" s="43">
        <v>0</v>
      </c>
      <c r="BV319" s="43">
        <v>0</v>
      </c>
      <c r="BW319" s="43">
        <v>0</v>
      </c>
      <c r="BX319" s="43">
        <v>0</v>
      </c>
      <c r="BY319" s="43">
        <v>0</v>
      </c>
      <c r="BZ319" s="43">
        <v>0</v>
      </c>
      <c r="CA319" s="43">
        <v>0</v>
      </c>
      <c r="CB319" s="43">
        <v>0</v>
      </c>
      <c r="CC319" s="43">
        <v>0</v>
      </c>
      <c r="CD319" s="44">
        <v>60000000</v>
      </c>
      <c r="CE319" s="43">
        <v>0</v>
      </c>
      <c r="CF319" s="43">
        <v>0</v>
      </c>
      <c r="CG319" s="43">
        <v>0</v>
      </c>
      <c r="CH319" s="43">
        <v>0</v>
      </c>
      <c r="CI319" s="43">
        <v>70000000</v>
      </c>
      <c r="CJ319" s="43">
        <v>0</v>
      </c>
      <c r="CK319" s="43">
        <v>0</v>
      </c>
      <c r="CL319" s="43">
        <v>0</v>
      </c>
      <c r="CM319" s="43">
        <v>0</v>
      </c>
      <c r="CN319" s="43">
        <v>0</v>
      </c>
      <c r="CO319" s="43">
        <v>0</v>
      </c>
      <c r="CP319" s="43">
        <v>0</v>
      </c>
      <c r="CQ319" s="43">
        <v>0</v>
      </c>
      <c r="CR319" s="43">
        <v>0</v>
      </c>
      <c r="CS319" s="43">
        <v>0</v>
      </c>
      <c r="CT319" s="44">
        <v>70000000</v>
      </c>
      <c r="CU319" s="43">
        <v>0</v>
      </c>
      <c r="CV319" s="43">
        <v>0</v>
      </c>
      <c r="CW319" s="43">
        <v>0</v>
      </c>
      <c r="CX319" s="43">
        <v>0</v>
      </c>
      <c r="CY319" s="43">
        <v>80000000</v>
      </c>
      <c r="CZ319" s="43">
        <v>0</v>
      </c>
      <c r="DA319" s="43">
        <v>0</v>
      </c>
      <c r="DB319" s="43">
        <v>0</v>
      </c>
      <c r="DC319" s="43">
        <v>0</v>
      </c>
      <c r="DD319" s="43">
        <v>0</v>
      </c>
      <c r="DE319" s="43">
        <v>0</v>
      </c>
      <c r="DF319" s="43">
        <v>0</v>
      </c>
      <c r="DG319" s="43">
        <v>0</v>
      </c>
      <c r="DH319" s="43">
        <v>0</v>
      </c>
      <c r="DI319" s="43">
        <v>0</v>
      </c>
      <c r="DJ319" s="44">
        <v>80000000</v>
      </c>
      <c r="DK319" s="45">
        <f t="shared" si="10"/>
        <v>260000000</v>
      </c>
    </row>
    <row r="320" spans="1:115" s="2" customFormat="1" ht="60" x14ac:dyDescent="0.25">
      <c r="A320" s="1"/>
      <c r="B320" s="40" t="s">
        <v>630</v>
      </c>
      <c r="C320" s="41" t="s">
        <v>1445</v>
      </c>
      <c r="D320" s="30" t="s">
        <v>1421</v>
      </c>
      <c r="E320" s="30" t="s">
        <v>623</v>
      </c>
      <c r="F320" s="30" t="s">
        <v>1423</v>
      </c>
      <c r="G320" s="30" t="s">
        <v>645</v>
      </c>
      <c r="H320" s="41" t="s">
        <v>645</v>
      </c>
      <c r="I320" s="41" t="s">
        <v>646</v>
      </c>
      <c r="J320" s="41" t="s">
        <v>1351</v>
      </c>
      <c r="K320" s="41">
        <v>2019</v>
      </c>
      <c r="L320" s="41" t="s">
        <v>646</v>
      </c>
      <c r="M320" s="42" t="s">
        <v>646</v>
      </c>
      <c r="N320" s="42" t="s">
        <v>646</v>
      </c>
      <c r="O320" s="42" t="s">
        <v>646</v>
      </c>
      <c r="P320" s="42" t="s">
        <v>646</v>
      </c>
      <c r="Q320" s="42" t="s">
        <v>131</v>
      </c>
      <c r="R320" s="41" t="s">
        <v>103</v>
      </c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 t="s">
        <v>623</v>
      </c>
      <c r="AI320" s="52" t="s">
        <v>1467</v>
      </c>
      <c r="AJ320" s="40">
        <v>4003</v>
      </c>
      <c r="AK320" s="17" t="s">
        <v>1809</v>
      </c>
      <c r="AL320" s="17" t="s">
        <v>647</v>
      </c>
      <c r="AM320" s="42" t="s">
        <v>2674</v>
      </c>
      <c r="AN320" s="42" t="s">
        <v>2675</v>
      </c>
      <c r="AO320" s="42" t="s">
        <v>2674</v>
      </c>
      <c r="AP320" s="41">
        <v>1</v>
      </c>
      <c r="AQ320" s="41">
        <v>1</v>
      </c>
      <c r="AR320" s="42" t="s">
        <v>130</v>
      </c>
      <c r="AS320" s="42" t="s">
        <v>630</v>
      </c>
      <c r="AT320" s="42">
        <v>1</v>
      </c>
      <c r="AU320" s="42">
        <v>1</v>
      </c>
      <c r="AV320" s="42">
        <v>1</v>
      </c>
      <c r="AW320" s="42">
        <v>1</v>
      </c>
      <c r="AX320" s="43">
        <v>0</v>
      </c>
      <c r="AY320" s="43">
        <v>0</v>
      </c>
      <c r="AZ320" s="43">
        <v>0</v>
      </c>
      <c r="BA320" s="43">
        <v>0</v>
      </c>
      <c r="BB320" s="43">
        <v>0</v>
      </c>
      <c r="BC320" s="43">
        <v>100000000</v>
      </c>
      <c r="BD320" s="43">
        <v>0</v>
      </c>
      <c r="BE320" s="43">
        <v>0</v>
      </c>
      <c r="BF320" s="43">
        <v>0</v>
      </c>
      <c r="BG320" s="43">
        <v>0</v>
      </c>
      <c r="BH320" s="43">
        <v>0</v>
      </c>
      <c r="BI320" s="43">
        <v>0</v>
      </c>
      <c r="BJ320" s="43">
        <v>0</v>
      </c>
      <c r="BK320" s="43">
        <v>0</v>
      </c>
      <c r="BL320" s="43">
        <v>0</v>
      </c>
      <c r="BM320" s="43">
        <v>0</v>
      </c>
      <c r="BN320" s="44">
        <v>100000000</v>
      </c>
      <c r="BO320" s="43">
        <v>0</v>
      </c>
      <c r="BP320" s="43">
        <v>0</v>
      </c>
      <c r="BQ320" s="43">
        <v>0</v>
      </c>
      <c r="BR320" s="43">
        <v>0</v>
      </c>
      <c r="BS320" s="43">
        <v>100000000</v>
      </c>
      <c r="BT320" s="43">
        <v>0</v>
      </c>
      <c r="BU320" s="43">
        <v>0</v>
      </c>
      <c r="BV320" s="43">
        <v>0</v>
      </c>
      <c r="BW320" s="43">
        <v>0</v>
      </c>
      <c r="BX320" s="43">
        <v>0</v>
      </c>
      <c r="BY320" s="43">
        <v>0</v>
      </c>
      <c r="BZ320" s="43">
        <v>0</v>
      </c>
      <c r="CA320" s="43">
        <v>0</v>
      </c>
      <c r="CB320" s="43">
        <v>0</v>
      </c>
      <c r="CC320" s="43">
        <v>0</v>
      </c>
      <c r="CD320" s="44">
        <v>100000000</v>
      </c>
      <c r="CE320" s="43">
        <v>0</v>
      </c>
      <c r="CF320" s="43">
        <v>0</v>
      </c>
      <c r="CG320" s="43">
        <v>0</v>
      </c>
      <c r="CH320" s="43">
        <v>0</v>
      </c>
      <c r="CI320" s="43">
        <v>100000000</v>
      </c>
      <c r="CJ320" s="43">
        <v>0</v>
      </c>
      <c r="CK320" s="43">
        <v>0</v>
      </c>
      <c r="CL320" s="43">
        <v>0</v>
      </c>
      <c r="CM320" s="43">
        <v>0</v>
      </c>
      <c r="CN320" s="43">
        <v>0</v>
      </c>
      <c r="CO320" s="43">
        <v>0</v>
      </c>
      <c r="CP320" s="43">
        <v>0</v>
      </c>
      <c r="CQ320" s="43">
        <v>0</v>
      </c>
      <c r="CR320" s="43">
        <v>0</v>
      </c>
      <c r="CS320" s="43">
        <v>0</v>
      </c>
      <c r="CT320" s="44">
        <v>100000000</v>
      </c>
      <c r="CU320" s="43">
        <v>0</v>
      </c>
      <c r="CV320" s="43">
        <v>0</v>
      </c>
      <c r="CW320" s="43">
        <v>0</v>
      </c>
      <c r="CX320" s="43">
        <v>0</v>
      </c>
      <c r="CY320" s="43">
        <v>100000000</v>
      </c>
      <c r="CZ320" s="43">
        <v>0</v>
      </c>
      <c r="DA320" s="43">
        <v>0</v>
      </c>
      <c r="DB320" s="43">
        <v>0</v>
      </c>
      <c r="DC320" s="43">
        <v>0</v>
      </c>
      <c r="DD320" s="43">
        <v>0</v>
      </c>
      <c r="DE320" s="43">
        <v>0</v>
      </c>
      <c r="DF320" s="43">
        <v>0</v>
      </c>
      <c r="DG320" s="43">
        <v>0</v>
      </c>
      <c r="DH320" s="43">
        <v>0</v>
      </c>
      <c r="DI320" s="43">
        <v>0</v>
      </c>
      <c r="DJ320" s="44">
        <v>100000000</v>
      </c>
      <c r="DK320" s="45">
        <f t="shared" si="10"/>
        <v>400000000</v>
      </c>
    </row>
    <row r="321" spans="1:115" s="2" customFormat="1" ht="60" x14ac:dyDescent="0.25">
      <c r="A321" s="1"/>
      <c r="B321" s="40" t="s">
        <v>630</v>
      </c>
      <c r="C321" s="41" t="s">
        <v>1445</v>
      </c>
      <c r="D321" s="30" t="s">
        <v>1421</v>
      </c>
      <c r="E321" s="30" t="s">
        <v>623</v>
      </c>
      <c r="F321" s="30" t="s">
        <v>1423</v>
      </c>
      <c r="G321" s="30" t="s">
        <v>648</v>
      </c>
      <c r="H321" s="41" t="s">
        <v>648</v>
      </c>
      <c r="I321" s="41">
        <v>0</v>
      </c>
      <c r="J321" s="41" t="s">
        <v>630</v>
      </c>
      <c r="K321" s="41">
        <v>2019</v>
      </c>
      <c r="L321" s="41">
        <v>0</v>
      </c>
      <c r="M321" s="42">
        <v>0</v>
      </c>
      <c r="N321" s="42">
        <v>0</v>
      </c>
      <c r="O321" s="42">
        <v>0</v>
      </c>
      <c r="P321" s="42">
        <v>0</v>
      </c>
      <c r="Q321" s="42" t="s">
        <v>130</v>
      </c>
      <c r="R321" s="41" t="s">
        <v>103</v>
      </c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 t="s">
        <v>623</v>
      </c>
      <c r="AI321" s="52" t="s">
        <v>1467</v>
      </c>
      <c r="AJ321" s="40">
        <v>4003</v>
      </c>
      <c r="AK321" s="17" t="s">
        <v>1810</v>
      </c>
      <c r="AL321" s="17" t="s">
        <v>649</v>
      </c>
      <c r="AM321" s="42" t="s">
        <v>2676</v>
      </c>
      <c r="AN321" s="42" t="s">
        <v>2677</v>
      </c>
      <c r="AO321" s="42" t="s">
        <v>2678</v>
      </c>
      <c r="AP321" s="41">
        <v>4</v>
      </c>
      <c r="AQ321" s="41">
        <v>16</v>
      </c>
      <c r="AR321" s="42" t="s">
        <v>130</v>
      </c>
      <c r="AS321" s="42" t="s">
        <v>630</v>
      </c>
      <c r="AT321" s="42">
        <v>16</v>
      </c>
      <c r="AU321" s="42">
        <v>16</v>
      </c>
      <c r="AV321" s="42">
        <v>16</v>
      </c>
      <c r="AW321" s="42">
        <v>16</v>
      </c>
      <c r="AX321" s="43">
        <v>0</v>
      </c>
      <c r="AY321" s="43">
        <v>0</v>
      </c>
      <c r="AZ321" s="43">
        <v>0</v>
      </c>
      <c r="BA321" s="43">
        <v>0</v>
      </c>
      <c r="BB321" s="43">
        <v>0</v>
      </c>
      <c r="BC321" s="43">
        <v>40000000</v>
      </c>
      <c r="BD321" s="43">
        <v>0</v>
      </c>
      <c r="BE321" s="43">
        <v>0</v>
      </c>
      <c r="BF321" s="43">
        <v>0</v>
      </c>
      <c r="BG321" s="43">
        <v>0</v>
      </c>
      <c r="BH321" s="43">
        <v>0</v>
      </c>
      <c r="BI321" s="43">
        <v>0</v>
      </c>
      <c r="BJ321" s="43">
        <v>0</v>
      </c>
      <c r="BK321" s="43">
        <v>0</v>
      </c>
      <c r="BL321" s="43">
        <v>0</v>
      </c>
      <c r="BM321" s="43">
        <v>0</v>
      </c>
      <c r="BN321" s="44">
        <v>40000000</v>
      </c>
      <c r="BO321" s="43">
        <v>0</v>
      </c>
      <c r="BP321" s="43">
        <v>0</v>
      </c>
      <c r="BQ321" s="43">
        <v>0</v>
      </c>
      <c r="BR321" s="43">
        <v>0</v>
      </c>
      <c r="BS321" s="43">
        <v>50000000</v>
      </c>
      <c r="BT321" s="43">
        <v>0</v>
      </c>
      <c r="BU321" s="43">
        <v>0</v>
      </c>
      <c r="BV321" s="43">
        <v>0</v>
      </c>
      <c r="BW321" s="43">
        <v>0</v>
      </c>
      <c r="BX321" s="43">
        <v>0</v>
      </c>
      <c r="BY321" s="43">
        <v>0</v>
      </c>
      <c r="BZ321" s="43">
        <v>0</v>
      </c>
      <c r="CA321" s="43">
        <v>0</v>
      </c>
      <c r="CB321" s="43">
        <v>0</v>
      </c>
      <c r="CC321" s="43">
        <v>0</v>
      </c>
      <c r="CD321" s="44">
        <v>50000000</v>
      </c>
      <c r="CE321" s="43">
        <v>0</v>
      </c>
      <c r="CF321" s="43">
        <v>0</v>
      </c>
      <c r="CG321" s="43">
        <v>0</v>
      </c>
      <c r="CH321" s="43">
        <v>0</v>
      </c>
      <c r="CI321" s="43">
        <v>55000000</v>
      </c>
      <c r="CJ321" s="43">
        <v>0</v>
      </c>
      <c r="CK321" s="43">
        <v>0</v>
      </c>
      <c r="CL321" s="43">
        <v>0</v>
      </c>
      <c r="CM321" s="43">
        <v>0</v>
      </c>
      <c r="CN321" s="43">
        <v>0</v>
      </c>
      <c r="CO321" s="43">
        <v>0</v>
      </c>
      <c r="CP321" s="43">
        <v>0</v>
      </c>
      <c r="CQ321" s="43">
        <v>0</v>
      </c>
      <c r="CR321" s="43">
        <v>0</v>
      </c>
      <c r="CS321" s="43">
        <v>0</v>
      </c>
      <c r="CT321" s="44">
        <v>55000000</v>
      </c>
      <c r="CU321" s="43">
        <v>0</v>
      </c>
      <c r="CV321" s="43">
        <v>0</v>
      </c>
      <c r="CW321" s="43">
        <v>0</v>
      </c>
      <c r="CX321" s="43">
        <v>0</v>
      </c>
      <c r="CY321" s="43">
        <v>60000000</v>
      </c>
      <c r="CZ321" s="43">
        <v>0</v>
      </c>
      <c r="DA321" s="43">
        <v>0</v>
      </c>
      <c r="DB321" s="43">
        <v>0</v>
      </c>
      <c r="DC321" s="43">
        <v>0</v>
      </c>
      <c r="DD321" s="43">
        <v>0</v>
      </c>
      <c r="DE321" s="43">
        <v>0</v>
      </c>
      <c r="DF321" s="43">
        <v>0</v>
      </c>
      <c r="DG321" s="43">
        <v>0</v>
      </c>
      <c r="DH321" s="43">
        <v>0</v>
      </c>
      <c r="DI321" s="43">
        <v>0</v>
      </c>
      <c r="DJ321" s="44">
        <v>60000000</v>
      </c>
      <c r="DK321" s="45">
        <f t="shared" si="10"/>
        <v>205000000</v>
      </c>
    </row>
    <row r="322" spans="1:115" s="2" customFormat="1" ht="60" x14ac:dyDescent="0.25">
      <c r="A322" s="1"/>
      <c r="B322" s="40" t="s">
        <v>650</v>
      </c>
      <c r="C322" s="41" t="s">
        <v>1445</v>
      </c>
      <c r="D322" s="30" t="s">
        <v>1425</v>
      </c>
      <c r="E322" s="30" t="s">
        <v>623</v>
      </c>
      <c r="F322" s="30" t="s">
        <v>1423</v>
      </c>
      <c r="G322" s="30" t="s">
        <v>2340</v>
      </c>
      <c r="H322" s="41" t="s">
        <v>651</v>
      </c>
      <c r="I322" s="41">
        <v>93</v>
      </c>
      <c r="J322" s="41" t="s">
        <v>1353</v>
      </c>
      <c r="K322" s="41">
        <v>2019</v>
      </c>
      <c r="L322" s="41">
        <v>95</v>
      </c>
      <c r="M322" s="42">
        <v>19</v>
      </c>
      <c r="N322" s="42">
        <v>29</v>
      </c>
      <c r="O322" s="42">
        <v>28</v>
      </c>
      <c r="P322" s="42">
        <v>19</v>
      </c>
      <c r="Q322" s="42" t="s">
        <v>132</v>
      </c>
      <c r="R322" s="41" t="s">
        <v>103</v>
      </c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 t="s">
        <v>623</v>
      </c>
      <c r="AI322" s="52" t="s">
        <v>1467</v>
      </c>
      <c r="AJ322" s="40">
        <v>4003</v>
      </c>
      <c r="AK322" s="17" t="s">
        <v>1811</v>
      </c>
      <c r="AL322" s="17" t="s">
        <v>652</v>
      </c>
      <c r="AM322" s="42" t="s">
        <v>2767</v>
      </c>
      <c r="AN322" s="42">
        <v>4003009</v>
      </c>
      <c r="AO322" s="42" t="s">
        <v>2664</v>
      </c>
      <c r="AP322" s="41">
        <v>5</v>
      </c>
      <c r="AQ322" s="41">
        <v>50</v>
      </c>
      <c r="AR322" s="42" t="s">
        <v>132</v>
      </c>
      <c r="AS322" s="42" t="s">
        <v>650</v>
      </c>
      <c r="AT322" s="42">
        <v>10</v>
      </c>
      <c r="AU322" s="42">
        <v>15</v>
      </c>
      <c r="AV322" s="42">
        <v>15</v>
      </c>
      <c r="AW322" s="42">
        <v>10</v>
      </c>
      <c r="AX322" s="43">
        <v>0</v>
      </c>
      <c r="AY322" s="43">
        <v>0</v>
      </c>
      <c r="AZ322" s="43">
        <v>0</v>
      </c>
      <c r="BA322" s="43">
        <v>0</v>
      </c>
      <c r="BB322" s="43">
        <v>0</v>
      </c>
      <c r="BC322" s="43">
        <v>58500000</v>
      </c>
      <c r="BD322" s="43">
        <v>0</v>
      </c>
      <c r="BE322" s="43">
        <v>10000000</v>
      </c>
      <c r="BF322" s="43">
        <v>0</v>
      </c>
      <c r="BG322" s="43">
        <v>0</v>
      </c>
      <c r="BH322" s="43">
        <v>0</v>
      </c>
      <c r="BI322" s="43">
        <v>0</v>
      </c>
      <c r="BJ322" s="43">
        <v>0</v>
      </c>
      <c r="BK322" s="43">
        <v>0</v>
      </c>
      <c r="BL322" s="43">
        <v>0</v>
      </c>
      <c r="BM322" s="43">
        <v>0</v>
      </c>
      <c r="BN322" s="44">
        <f t="shared" ref="BN322:BN332" si="15">SUM(AX322:BM322)</f>
        <v>68500000</v>
      </c>
      <c r="BO322" s="43">
        <v>0</v>
      </c>
      <c r="BP322" s="43">
        <v>0</v>
      </c>
      <c r="BQ322" s="43">
        <v>0</v>
      </c>
      <c r="BR322" s="43">
        <v>0</v>
      </c>
      <c r="BS322" s="43">
        <v>65000000</v>
      </c>
      <c r="BT322" s="43">
        <v>0</v>
      </c>
      <c r="BU322" s="43">
        <v>10000000</v>
      </c>
      <c r="BV322" s="43">
        <v>0</v>
      </c>
      <c r="BW322" s="43">
        <v>0</v>
      </c>
      <c r="BX322" s="43">
        <v>0</v>
      </c>
      <c r="BY322" s="43">
        <v>0</v>
      </c>
      <c r="BZ322" s="43">
        <v>0</v>
      </c>
      <c r="CA322" s="43">
        <v>0</v>
      </c>
      <c r="CB322" s="43">
        <v>0</v>
      </c>
      <c r="CC322" s="43">
        <v>0</v>
      </c>
      <c r="CD322" s="44">
        <f t="shared" ref="CD322:CD332" si="16">SUM(BO322:CC322)</f>
        <v>75000000</v>
      </c>
      <c r="CE322" s="43">
        <v>0</v>
      </c>
      <c r="CF322" s="43">
        <v>0</v>
      </c>
      <c r="CG322" s="43">
        <v>0</v>
      </c>
      <c r="CH322" s="43">
        <v>0</v>
      </c>
      <c r="CI322" s="43">
        <v>100000000</v>
      </c>
      <c r="CJ322" s="43">
        <v>0</v>
      </c>
      <c r="CK322" s="43">
        <v>10000000</v>
      </c>
      <c r="CL322" s="43">
        <v>0</v>
      </c>
      <c r="CM322" s="43">
        <v>0</v>
      </c>
      <c r="CN322" s="43">
        <v>0</v>
      </c>
      <c r="CO322" s="43">
        <v>0</v>
      </c>
      <c r="CP322" s="43">
        <v>0</v>
      </c>
      <c r="CQ322" s="43">
        <v>0</v>
      </c>
      <c r="CR322" s="43">
        <v>0</v>
      </c>
      <c r="CS322" s="43">
        <v>0</v>
      </c>
      <c r="CT322" s="44">
        <f t="shared" ref="CT322:CT332" si="17">SUM(CE322:CS322)</f>
        <v>110000000</v>
      </c>
      <c r="CU322" s="43">
        <v>0</v>
      </c>
      <c r="CV322" s="43">
        <v>0</v>
      </c>
      <c r="CW322" s="43">
        <v>0</v>
      </c>
      <c r="CX322" s="43">
        <v>0</v>
      </c>
      <c r="CY322" s="43">
        <v>100000000</v>
      </c>
      <c r="CZ322" s="43">
        <v>0</v>
      </c>
      <c r="DA322" s="43">
        <v>10000000</v>
      </c>
      <c r="DB322" s="43">
        <v>0</v>
      </c>
      <c r="DC322" s="43">
        <v>0</v>
      </c>
      <c r="DD322" s="43">
        <v>0</v>
      </c>
      <c r="DE322" s="43">
        <v>0</v>
      </c>
      <c r="DF322" s="43">
        <v>0</v>
      </c>
      <c r="DG322" s="43">
        <v>0</v>
      </c>
      <c r="DH322" s="43">
        <v>0</v>
      </c>
      <c r="DI322" s="43">
        <v>0</v>
      </c>
      <c r="DJ322" s="44">
        <f t="shared" ref="DJ322:DJ332" si="18">SUM(CU322:DI322)</f>
        <v>110000000</v>
      </c>
      <c r="DK322" s="45">
        <f t="shared" si="10"/>
        <v>363500000</v>
      </c>
    </row>
    <row r="323" spans="1:115" s="2" customFormat="1" ht="60" x14ac:dyDescent="0.25">
      <c r="A323" s="1"/>
      <c r="B323" s="40" t="s">
        <v>650</v>
      </c>
      <c r="C323" s="41" t="s">
        <v>1445</v>
      </c>
      <c r="D323" s="30" t="s">
        <v>1425</v>
      </c>
      <c r="E323" s="30" t="s">
        <v>623</v>
      </c>
      <c r="F323" s="30" t="s">
        <v>1423</v>
      </c>
      <c r="G323" s="30" t="s">
        <v>2340</v>
      </c>
      <c r="H323" s="41" t="s">
        <v>651</v>
      </c>
      <c r="I323" s="41">
        <v>93</v>
      </c>
      <c r="J323" s="41" t="s">
        <v>1353</v>
      </c>
      <c r="K323" s="41">
        <v>2019</v>
      </c>
      <c r="L323" s="41">
        <v>95</v>
      </c>
      <c r="M323" s="42">
        <v>16</v>
      </c>
      <c r="N323" s="42">
        <v>31</v>
      </c>
      <c r="O323" s="42">
        <v>32</v>
      </c>
      <c r="P323" s="42">
        <v>16</v>
      </c>
      <c r="Q323" s="42" t="s">
        <v>132</v>
      </c>
      <c r="R323" s="41" t="s">
        <v>103</v>
      </c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 t="s">
        <v>623</v>
      </c>
      <c r="AI323" s="52" t="s">
        <v>1467</v>
      </c>
      <c r="AJ323" s="40">
        <v>4003</v>
      </c>
      <c r="AK323" s="17" t="s">
        <v>1812</v>
      </c>
      <c r="AL323" s="17" t="s">
        <v>653</v>
      </c>
      <c r="AM323" s="42" t="s">
        <v>2674</v>
      </c>
      <c r="AN323" s="42">
        <v>4003017</v>
      </c>
      <c r="AO323" s="42" t="s">
        <v>2674</v>
      </c>
      <c r="AP323" s="41">
        <v>9</v>
      </c>
      <c r="AQ323" s="41">
        <v>12</v>
      </c>
      <c r="AR323" s="42" t="s">
        <v>132</v>
      </c>
      <c r="AS323" s="42" t="s">
        <v>650</v>
      </c>
      <c r="AT323" s="42">
        <v>2</v>
      </c>
      <c r="AU323" s="42">
        <v>4</v>
      </c>
      <c r="AV323" s="42">
        <v>4</v>
      </c>
      <c r="AW323" s="42">
        <v>2</v>
      </c>
      <c r="AX323" s="43">
        <v>0</v>
      </c>
      <c r="AY323" s="43">
        <v>0</v>
      </c>
      <c r="AZ323" s="43">
        <v>0</v>
      </c>
      <c r="BA323" s="43">
        <v>186800000</v>
      </c>
      <c r="BB323" s="43">
        <v>0</v>
      </c>
      <c r="BC323" s="43">
        <v>59800000</v>
      </c>
      <c r="BD323" s="43">
        <v>0</v>
      </c>
      <c r="BE323" s="43">
        <v>1034017192</v>
      </c>
      <c r="BF323" s="43">
        <v>0</v>
      </c>
      <c r="BG323" s="43">
        <v>0</v>
      </c>
      <c r="BH323" s="43">
        <v>0</v>
      </c>
      <c r="BI323" s="43">
        <v>0</v>
      </c>
      <c r="BJ323" s="43">
        <v>0</v>
      </c>
      <c r="BK323" s="43">
        <v>0</v>
      </c>
      <c r="BL323" s="43">
        <v>0</v>
      </c>
      <c r="BM323" s="43">
        <v>0</v>
      </c>
      <c r="BN323" s="44">
        <f t="shared" si="15"/>
        <v>1280617192</v>
      </c>
      <c r="BO323" s="43">
        <v>0</v>
      </c>
      <c r="BP323" s="43">
        <v>0</v>
      </c>
      <c r="BQ323" s="43">
        <v>0</v>
      </c>
      <c r="BR323" s="43">
        <v>106000000</v>
      </c>
      <c r="BS323" s="43">
        <v>60000000</v>
      </c>
      <c r="BT323" s="43">
        <v>0</v>
      </c>
      <c r="BU323" s="43">
        <v>1300000000</v>
      </c>
      <c r="BV323" s="43">
        <v>0</v>
      </c>
      <c r="BW323" s="43">
        <v>0</v>
      </c>
      <c r="BX323" s="43">
        <v>0</v>
      </c>
      <c r="BY323" s="43">
        <v>0</v>
      </c>
      <c r="BZ323" s="43">
        <v>0</v>
      </c>
      <c r="CA323" s="43">
        <v>0</v>
      </c>
      <c r="CB323" s="43">
        <v>0</v>
      </c>
      <c r="CC323" s="43">
        <v>0</v>
      </c>
      <c r="CD323" s="44">
        <f t="shared" si="16"/>
        <v>1466000000</v>
      </c>
      <c r="CE323" s="43">
        <v>0</v>
      </c>
      <c r="CF323" s="43">
        <v>0</v>
      </c>
      <c r="CG323" s="43">
        <v>0</v>
      </c>
      <c r="CH323" s="43">
        <v>102180000</v>
      </c>
      <c r="CI323" s="43">
        <v>116640000</v>
      </c>
      <c r="CJ323" s="43">
        <v>0</v>
      </c>
      <c r="CK323" s="43">
        <v>1500000000</v>
      </c>
      <c r="CL323" s="43">
        <v>0</v>
      </c>
      <c r="CM323" s="43">
        <v>0</v>
      </c>
      <c r="CN323" s="43">
        <v>0</v>
      </c>
      <c r="CO323" s="43">
        <v>0</v>
      </c>
      <c r="CP323" s="43">
        <v>0</v>
      </c>
      <c r="CQ323" s="43">
        <v>0</v>
      </c>
      <c r="CR323" s="43">
        <v>0</v>
      </c>
      <c r="CS323" s="43">
        <v>0</v>
      </c>
      <c r="CT323" s="44">
        <f t="shared" si="17"/>
        <v>1718820000</v>
      </c>
      <c r="CU323" s="43">
        <v>0</v>
      </c>
      <c r="CV323" s="43">
        <v>0</v>
      </c>
      <c r="CW323" s="43">
        <v>0</v>
      </c>
      <c r="CX323" s="43">
        <v>108545400</v>
      </c>
      <c r="CY323" s="43">
        <v>118000000</v>
      </c>
      <c r="CZ323" s="43">
        <v>0</v>
      </c>
      <c r="DA323" s="43">
        <v>1600000000</v>
      </c>
      <c r="DB323" s="43">
        <v>0</v>
      </c>
      <c r="DC323" s="43">
        <v>0</v>
      </c>
      <c r="DD323" s="43">
        <v>0</v>
      </c>
      <c r="DE323" s="43">
        <v>0</v>
      </c>
      <c r="DF323" s="43">
        <v>0</v>
      </c>
      <c r="DG323" s="43">
        <v>0</v>
      </c>
      <c r="DH323" s="43">
        <v>0</v>
      </c>
      <c r="DI323" s="43">
        <v>0</v>
      </c>
      <c r="DJ323" s="44">
        <f t="shared" si="18"/>
        <v>1826545400</v>
      </c>
      <c r="DK323" s="45">
        <f t="shared" si="10"/>
        <v>6291982592</v>
      </c>
    </row>
    <row r="324" spans="1:115" s="2" customFormat="1" ht="60" x14ac:dyDescent="0.25">
      <c r="A324" s="1"/>
      <c r="B324" s="40" t="s">
        <v>650</v>
      </c>
      <c r="C324" s="41" t="s">
        <v>1445</v>
      </c>
      <c r="D324" s="30" t="s">
        <v>1425</v>
      </c>
      <c r="E324" s="30" t="s">
        <v>623</v>
      </c>
      <c r="F324" s="30" t="s">
        <v>1423</v>
      </c>
      <c r="G324" s="30" t="s">
        <v>2340</v>
      </c>
      <c r="H324" s="41" t="s">
        <v>651</v>
      </c>
      <c r="I324" s="41">
        <v>93</v>
      </c>
      <c r="J324" s="41" t="s">
        <v>1353</v>
      </c>
      <c r="K324" s="41">
        <v>2019</v>
      </c>
      <c r="L324" s="41">
        <v>95</v>
      </c>
      <c r="M324" s="42">
        <v>0</v>
      </c>
      <c r="N324" s="42">
        <v>31</v>
      </c>
      <c r="O324" s="42">
        <v>32</v>
      </c>
      <c r="P324" s="42">
        <v>32</v>
      </c>
      <c r="Q324" s="42" t="s">
        <v>130</v>
      </c>
      <c r="R324" s="41" t="s">
        <v>103</v>
      </c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 t="s">
        <v>623</v>
      </c>
      <c r="AI324" s="52" t="s">
        <v>1467</v>
      </c>
      <c r="AJ324" s="40">
        <v>4003</v>
      </c>
      <c r="AK324" s="17" t="s">
        <v>1813</v>
      </c>
      <c r="AL324" s="17" t="s">
        <v>654</v>
      </c>
      <c r="AM324" s="42" t="s">
        <v>2665</v>
      </c>
      <c r="AN324" s="42">
        <v>4003015</v>
      </c>
      <c r="AO324" s="42" t="s">
        <v>2665</v>
      </c>
      <c r="AP324" s="41">
        <v>0</v>
      </c>
      <c r="AQ324" s="41">
        <v>1</v>
      </c>
      <c r="AR324" s="42" t="s">
        <v>130</v>
      </c>
      <c r="AS324" s="42" t="s">
        <v>650</v>
      </c>
      <c r="AT324" s="42">
        <v>0</v>
      </c>
      <c r="AU324" s="42">
        <v>1</v>
      </c>
      <c r="AV324" s="42">
        <v>1</v>
      </c>
      <c r="AW324" s="42">
        <v>1</v>
      </c>
      <c r="AX324" s="43">
        <v>0</v>
      </c>
      <c r="AY324" s="43">
        <v>0</v>
      </c>
      <c r="AZ324" s="43">
        <v>0</v>
      </c>
      <c r="BA324" s="43">
        <v>0</v>
      </c>
      <c r="BB324" s="43">
        <v>0</v>
      </c>
      <c r="BC324" s="43">
        <v>0</v>
      </c>
      <c r="BD324" s="43">
        <v>0</v>
      </c>
      <c r="BE324" s="43"/>
      <c r="BF324" s="43">
        <v>0</v>
      </c>
      <c r="BG324" s="43">
        <v>0</v>
      </c>
      <c r="BH324" s="43">
        <v>0</v>
      </c>
      <c r="BI324" s="43">
        <v>0</v>
      </c>
      <c r="BJ324" s="43">
        <v>0</v>
      </c>
      <c r="BK324" s="43">
        <v>0</v>
      </c>
      <c r="BL324" s="43">
        <v>0</v>
      </c>
      <c r="BM324" s="43">
        <v>0</v>
      </c>
      <c r="BN324" s="44">
        <f t="shared" si="15"/>
        <v>0</v>
      </c>
      <c r="BO324" s="43">
        <v>0</v>
      </c>
      <c r="BP324" s="43">
        <v>0</v>
      </c>
      <c r="BQ324" s="43">
        <v>0</v>
      </c>
      <c r="BR324" s="43">
        <v>0</v>
      </c>
      <c r="BS324" s="43">
        <v>60000000</v>
      </c>
      <c r="BT324" s="43">
        <v>0</v>
      </c>
      <c r="BU324" s="43">
        <v>500000000</v>
      </c>
      <c r="BV324" s="43">
        <v>0</v>
      </c>
      <c r="BW324" s="43">
        <v>0</v>
      </c>
      <c r="BX324" s="43">
        <v>0</v>
      </c>
      <c r="BY324" s="43">
        <v>0</v>
      </c>
      <c r="BZ324" s="43">
        <v>0</v>
      </c>
      <c r="CA324" s="43">
        <v>0</v>
      </c>
      <c r="CB324" s="43">
        <v>0</v>
      </c>
      <c r="CC324" s="43">
        <v>0</v>
      </c>
      <c r="CD324" s="44">
        <f t="shared" si="16"/>
        <v>560000000</v>
      </c>
      <c r="CE324" s="43">
        <v>0</v>
      </c>
      <c r="CF324" s="43">
        <v>0</v>
      </c>
      <c r="CG324" s="43">
        <v>0</v>
      </c>
      <c r="CH324" s="43">
        <v>0</v>
      </c>
      <c r="CI324" s="43">
        <v>65000000</v>
      </c>
      <c r="CJ324" s="43">
        <v>0</v>
      </c>
      <c r="CK324" s="43">
        <v>550000000</v>
      </c>
      <c r="CL324" s="43">
        <v>0</v>
      </c>
      <c r="CM324" s="43">
        <v>0</v>
      </c>
      <c r="CN324" s="43">
        <v>0</v>
      </c>
      <c r="CO324" s="43">
        <v>0</v>
      </c>
      <c r="CP324" s="43">
        <v>0</v>
      </c>
      <c r="CQ324" s="43">
        <v>0</v>
      </c>
      <c r="CR324" s="43">
        <v>0</v>
      </c>
      <c r="CS324" s="43">
        <v>0</v>
      </c>
      <c r="CT324" s="44">
        <f t="shared" si="17"/>
        <v>615000000</v>
      </c>
      <c r="CU324" s="43">
        <v>0</v>
      </c>
      <c r="CV324" s="43">
        <v>0</v>
      </c>
      <c r="CW324" s="43">
        <v>0</v>
      </c>
      <c r="CX324" s="43">
        <v>0</v>
      </c>
      <c r="CY324" s="43">
        <v>85000000</v>
      </c>
      <c r="CZ324" s="43">
        <v>0</v>
      </c>
      <c r="DA324" s="43">
        <v>550000000</v>
      </c>
      <c r="DB324" s="43">
        <v>0</v>
      </c>
      <c r="DC324" s="43">
        <v>0</v>
      </c>
      <c r="DD324" s="43">
        <v>0</v>
      </c>
      <c r="DE324" s="43">
        <v>0</v>
      </c>
      <c r="DF324" s="43">
        <v>0</v>
      </c>
      <c r="DG324" s="43">
        <v>0</v>
      </c>
      <c r="DH324" s="43">
        <v>0</v>
      </c>
      <c r="DI324" s="43">
        <v>0</v>
      </c>
      <c r="DJ324" s="44">
        <f t="shared" si="18"/>
        <v>635000000</v>
      </c>
      <c r="DK324" s="45">
        <f t="shared" ref="DK324:DK387" si="19">BN324+CD324+CT324+DJ324</f>
        <v>1810000000</v>
      </c>
    </row>
    <row r="325" spans="1:115" s="2" customFormat="1" ht="60" x14ac:dyDescent="0.25">
      <c r="A325" s="1"/>
      <c r="B325" s="40" t="s">
        <v>650</v>
      </c>
      <c r="C325" s="41" t="s">
        <v>1445</v>
      </c>
      <c r="D325" s="30" t="s">
        <v>1425</v>
      </c>
      <c r="E325" s="30" t="s">
        <v>623</v>
      </c>
      <c r="F325" s="30" t="s">
        <v>1423</v>
      </c>
      <c r="G325" s="30" t="s">
        <v>2341</v>
      </c>
      <c r="H325" s="41" t="s">
        <v>655</v>
      </c>
      <c r="I325" s="41">
        <v>69</v>
      </c>
      <c r="J325" s="41" t="s">
        <v>1354</v>
      </c>
      <c r="K325" s="41">
        <v>2019</v>
      </c>
      <c r="L325" s="41">
        <v>50</v>
      </c>
      <c r="M325" s="42">
        <v>25</v>
      </c>
      <c r="N325" s="42">
        <v>25</v>
      </c>
      <c r="O325" s="42">
        <v>0</v>
      </c>
      <c r="P325" s="42">
        <v>0</v>
      </c>
      <c r="Q325" s="42" t="s">
        <v>131</v>
      </c>
      <c r="R325" s="41" t="s">
        <v>103</v>
      </c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 t="s">
        <v>623</v>
      </c>
      <c r="AI325" s="52" t="s">
        <v>1467</v>
      </c>
      <c r="AJ325" s="40">
        <v>4003</v>
      </c>
      <c r="AK325" s="17" t="s">
        <v>1814</v>
      </c>
      <c r="AL325" s="17" t="s">
        <v>656</v>
      </c>
      <c r="AM325" s="42" t="s">
        <v>2674</v>
      </c>
      <c r="AN325" s="42">
        <v>4003017</v>
      </c>
      <c r="AO325" s="42" t="s">
        <v>2674</v>
      </c>
      <c r="AP325" s="41">
        <v>14</v>
      </c>
      <c r="AQ325" s="41">
        <v>0</v>
      </c>
      <c r="AR325" s="42" t="s">
        <v>131</v>
      </c>
      <c r="AS325" s="42" t="s">
        <v>650</v>
      </c>
      <c r="AT325" s="42">
        <v>8</v>
      </c>
      <c r="AU325" s="42">
        <v>9</v>
      </c>
      <c r="AV325" s="42">
        <v>0</v>
      </c>
      <c r="AW325" s="42">
        <v>0</v>
      </c>
      <c r="AX325" s="43">
        <v>0</v>
      </c>
      <c r="AY325" s="43">
        <v>0</v>
      </c>
      <c r="AZ325" s="43">
        <v>0</v>
      </c>
      <c r="BA325" s="43">
        <v>0</v>
      </c>
      <c r="BB325" s="43">
        <v>0</v>
      </c>
      <c r="BC325" s="43">
        <v>55500000</v>
      </c>
      <c r="BD325" s="43">
        <v>0</v>
      </c>
      <c r="BE325" s="43">
        <v>700000000</v>
      </c>
      <c r="BF325" s="43">
        <v>0</v>
      </c>
      <c r="BG325" s="43">
        <v>0</v>
      </c>
      <c r="BH325" s="43">
        <v>0</v>
      </c>
      <c r="BI325" s="43">
        <v>0</v>
      </c>
      <c r="BJ325" s="43">
        <v>0</v>
      </c>
      <c r="BK325" s="43">
        <v>0</v>
      </c>
      <c r="BL325" s="43">
        <v>0</v>
      </c>
      <c r="BM325" s="43">
        <v>0</v>
      </c>
      <c r="BN325" s="44">
        <f t="shared" si="15"/>
        <v>755500000</v>
      </c>
      <c r="BO325" s="43">
        <v>0</v>
      </c>
      <c r="BP325" s="43">
        <v>0</v>
      </c>
      <c r="BQ325" s="43">
        <v>0</v>
      </c>
      <c r="BR325" s="43">
        <v>0</v>
      </c>
      <c r="BS325" s="43">
        <v>60000000</v>
      </c>
      <c r="BT325" s="43">
        <v>0</v>
      </c>
      <c r="BU325" s="43">
        <v>395946030</v>
      </c>
      <c r="BV325" s="43">
        <v>0</v>
      </c>
      <c r="BW325" s="43">
        <v>0</v>
      </c>
      <c r="BX325" s="43">
        <v>0</v>
      </c>
      <c r="BY325" s="43">
        <v>0</v>
      </c>
      <c r="BZ325" s="43">
        <v>0</v>
      </c>
      <c r="CA325" s="43">
        <v>0</v>
      </c>
      <c r="CB325" s="43">
        <v>0</v>
      </c>
      <c r="CC325" s="43">
        <v>0</v>
      </c>
      <c r="CD325" s="44">
        <f t="shared" si="16"/>
        <v>455946030</v>
      </c>
      <c r="CE325" s="43">
        <v>0</v>
      </c>
      <c r="CF325" s="43">
        <v>0</v>
      </c>
      <c r="CG325" s="43">
        <v>0</v>
      </c>
      <c r="CH325" s="43">
        <v>0</v>
      </c>
      <c r="CI325" s="43">
        <v>65000000</v>
      </c>
      <c r="CJ325" s="43">
        <v>0</v>
      </c>
      <c r="CK325" s="43">
        <v>188562411</v>
      </c>
      <c r="CL325" s="43">
        <v>0</v>
      </c>
      <c r="CM325" s="43">
        <v>0</v>
      </c>
      <c r="CN325" s="43">
        <v>0</v>
      </c>
      <c r="CO325" s="43">
        <v>0</v>
      </c>
      <c r="CP325" s="43">
        <v>0</v>
      </c>
      <c r="CQ325" s="43">
        <v>0</v>
      </c>
      <c r="CR325" s="43">
        <v>0</v>
      </c>
      <c r="CS325" s="43">
        <v>0</v>
      </c>
      <c r="CT325" s="44">
        <f t="shared" si="17"/>
        <v>253562411</v>
      </c>
      <c r="CU325" s="43">
        <v>0</v>
      </c>
      <c r="CV325" s="43">
        <v>0</v>
      </c>
      <c r="CW325" s="43">
        <v>0</v>
      </c>
      <c r="CX325" s="43">
        <v>0</v>
      </c>
      <c r="CY325" s="43">
        <v>85000000</v>
      </c>
      <c r="CZ325" s="43">
        <v>0</v>
      </c>
      <c r="DA325" s="43">
        <v>188562411</v>
      </c>
      <c r="DB325" s="43">
        <v>0</v>
      </c>
      <c r="DC325" s="43">
        <v>0</v>
      </c>
      <c r="DD325" s="43">
        <v>0</v>
      </c>
      <c r="DE325" s="43">
        <v>0</v>
      </c>
      <c r="DF325" s="43">
        <v>0</v>
      </c>
      <c r="DG325" s="43">
        <v>0</v>
      </c>
      <c r="DH325" s="43">
        <v>0</v>
      </c>
      <c r="DI325" s="43">
        <v>0</v>
      </c>
      <c r="DJ325" s="44">
        <f t="shared" si="18"/>
        <v>273562411</v>
      </c>
      <c r="DK325" s="45">
        <f t="shared" si="19"/>
        <v>1738570852</v>
      </c>
    </row>
    <row r="326" spans="1:115" s="2" customFormat="1" ht="60" x14ac:dyDescent="0.25">
      <c r="A326" s="1"/>
      <c r="B326" s="40" t="s">
        <v>650</v>
      </c>
      <c r="C326" s="41" t="s">
        <v>1445</v>
      </c>
      <c r="D326" s="30" t="s">
        <v>1425</v>
      </c>
      <c r="E326" s="30" t="s">
        <v>623</v>
      </c>
      <c r="F326" s="30" t="s">
        <v>1423</v>
      </c>
      <c r="G326" s="30" t="s">
        <v>2341</v>
      </c>
      <c r="H326" s="41" t="s">
        <v>655</v>
      </c>
      <c r="I326" s="41">
        <v>69</v>
      </c>
      <c r="J326" s="41" t="s">
        <v>1354</v>
      </c>
      <c r="K326" s="41">
        <v>2019</v>
      </c>
      <c r="L326" s="41">
        <v>50</v>
      </c>
      <c r="M326" s="42">
        <v>0</v>
      </c>
      <c r="N326" s="42">
        <v>18</v>
      </c>
      <c r="O326" s="42">
        <v>16</v>
      </c>
      <c r="P326" s="42">
        <v>16</v>
      </c>
      <c r="Q326" s="42" t="s">
        <v>130</v>
      </c>
      <c r="R326" s="41" t="s">
        <v>103</v>
      </c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 t="s">
        <v>623</v>
      </c>
      <c r="AI326" s="52" t="s">
        <v>1467</v>
      </c>
      <c r="AJ326" s="40">
        <v>4003</v>
      </c>
      <c r="AK326" s="17" t="s">
        <v>1815</v>
      </c>
      <c r="AL326" s="17" t="s">
        <v>657</v>
      </c>
      <c r="AM326" s="42" t="s">
        <v>2674</v>
      </c>
      <c r="AN326" s="42">
        <v>4003017</v>
      </c>
      <c r="AO326" s="42" t="s">
        <v>2674</v>
      </c>
      <c r="AP326" s="41">
        <v>5</v>
      </c>
      <c r="AQ326" s="41">
        <v>25</v>
      </c>
      <c r="AR326" s="42" t="s">
        <v>132</v>
      </c>
      <c r="AS326" s="42" t="s">
        <v>650</v>
      </c>
      <c r="AT326" s="42">
        <v>0</v>
      </c>
      <c r="AU326" s="42">
        <v>9</v>
      </c>
      <c r="AV326" s="42">
        <v>8</v>
      </c>
      <c r="AW326" s="42">
        <v>8</v>
      </c>
      <c r="AX326" s="43">
        <v>0</v>
      </c>
      <c r="AY326" s="43">
        <v>0</v>
      </c>
      <c r="AZ326" s="43">
        <v>0</v>
      </c>
      <c r="BA326" s="43">
        <v>0</v>
      </c>
      <c r="BB326" s="43">
        <v>0</v>
      </c>
      <c r="BC326" s="43">
        <v>0</v>
      </c>
      <c r="BD326" s="43">
        <v>0</v>
      </c>
      <c r="BE326" s="43">
        <v>0</v>
      </c>
      <c r="BF326" s="43">
        <v>0</v>
      </c>
      <c r="BG326" s="43">
        <v>0</v>
      </c>
      <c r="BH326" s="43">
        <v>0</v>
      </c>
      <c r="BI326" s="43">
        <v>0</v>
      </c>
      <c r="BJ326" s="43">
        <v>0</v>
      </c>
      <c r="BK326" s="43">
        <v>0</v>
      </c>
      <c r="BL326" s="43">
        <v>0</v>
      </c>
      <c r="BM326" s="43">
        <v>0</v>
      </c>
      <c r="BN326" s="44">
        <f t="shared" si="15"/>
        <v>0</v>
      </c>
      <c r="BO326" s="43">
        <v>0</v>
      </c>
      <c r="BP326" s="43">
        <v>0</v>
      </c>
      <c r="BQ326" s="43">
        <v>0</v>
      </c>
      <c r="BR326" s="43">
        <v>0</v>
      </c>
      <c r="BS326" s="43">
        <v>30000000</v>
      </c>
      <c r="BT326" s="43">
        <v>0</v>
      </c>
      <c r="BU326" s="43">
        <v>66500000</v>
      </c>
      <c r="BV326" s="43">
        <v>0</v>
      </c>
      <c r="BW326" s="43">
        <v>0</v>
      </c>
      <c r="BX326" s="43">
        <v>0</v>
      </c>
      <c r="BY326" s="43">
        <v>0</v>
      </c>
      <c r="BZ326" s="43">
        <v>0</v>
      </c>
      <c r="CA326" s="43">
        <v>0</v>
      </c>
      <c r="CB326" s="43">
        <v>0</v>
      </c>
      <c r="CC326" s="43">
        <v>0</v>
      </c>
      <c r="CD326" s="44">
        <f t="shared" si="16"/>
        <v>96500000</v>
      </c>
      <c r="CE326" s="43">
        <v>0</v>
      </c>
      <c r="CF326" s="43">
        <v>0</v>
      </c>
      <c r="CG326" s="43">
        <v>0</v>
      </c>
      <c r="CH326" s="43">
        <v>0</v>
      </c>
      <c r="CI326" s="43">
        <v>35000000</v>
      </c>
      <c r="CJ326" s="43">
        <v>0</v>
      </c>
      <c r="CK326" s="43">
        <v>73150000</v>
      </c>
      <c r="CL326" s="43">
        <v>0</v>
      </c>
      <c r="CM326" s="43">
        <v>0</v>
      </c>
      <c r="CN326" s="43">
        <v>0</v>
      </c>
      <c r="CO326" s="43">
        <v>0</v>
      </c>
      <c r="CP326" s="43">
        <v>0</v>
      </c>
      <c r="CQ326" s="43">
        <v>0</v>
      </c>
      <c r="CR326" s="43">
        <v>0</v>
      </c>
      <c r="CS326" s="43">
        <v>0</v>
      </c>
      <c r="CT326" s="44">
        <f t="shared" si="17"/>
        <v>108150000</v>
      </c>
      <c r="CU326" s="43">
        <v>0</v>
      </c>
      <c r="CV326" s="43">
        <v>0</v>
      </c>
      <c r="CW326" s="43">
        <v>0</v>
      </c>
      <c r="CX326" s="43">
        <v>0</v>
      </c>
      <c r="CY326" s="43">
        <v>50000000</v>
      </c>
      <c r="CZ326" s="43">
        <v>0</v>
      </c>
      <c r="DA326" s="43">
        <v>73150000</v>
      </c>
      <c r="DB326" s="43">
        <v>0</v>
      </c>
      <c r="DC326" s="43">
        <v>0</v>
      </c>
      <c r="DD326" s="43">
        <v>0</v>
      </c>
      <c r="DE326" s="43">
        <v>0</v>
      </c>
      <c r="DF326" s="43">
        <v>0</v>
      </c>
      <c r="DG326" s="43">
        <v>0</v>
      </c>
      <c r="DH326" s="43">
        <v>0</v>
      </c>
      <c r="DI326" s="43">
        <v>0</v>
      </c>
      <c r="DJ326" s="44">
        <f t="shared" si="18"/>
        <v>123150000</v>
      </c>
      <c r="DK326" s="45">
        <f t="shared" si="19"/>
        <v>327800000</v>
      </c>
    </row>
    <row r="327" spans="1:115" s="2" customFormat="1" ht="60" x14ac:dyDescent="0.25">
      <c r="A327" s="1"/>
      <c r="B327" s="40" t="s">
        <v>650</v>
      </c>
      <c r="C327" s="41" t="s">
        <v>1445</v>
      </c>
      <c r="D327" s="30" t="s">
        <v>1425</v>
      </c>
      <c r="E327" s="30" t="s">
        <v>623</v>
      </c>
      <c r="F327" s="30" t="s">
        <v>1423</v>
      </c>
      <c r="G327" s="30" t="s">
        <v>2341</v>
      </c>
      <c r="H327" s="41" t="s">
        <v>655</v>
      </c>
      <c r="I327" s="41">
        <v>69</v>
      </c>
      <c r="J327" s="41" t="s">
        <v>1354</v>
      </c>
      <c r="K327" s="41">
        <v>2019</v>
      </c>
      <c r="L327" s="41">
        <v>50</v>
      </c>
      <c r="M327" s="42">
        <v>0</v>
      </c>
      <c r="N327" s="42">
        <v>25</v>
      </c>
      <c r="O327" s="42">
        <v>25</v>
      </c>
      <c r="P327" s="42">
        <v>0</v>
      </c>
      <c r="Q327" s="42" t="s">
        <v>131</v>
      </c>
      <c r="R327" s="41" t="s">
        <v>103</v>
      </c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 t="s">
        <v>623</v>
      </c>
      <c r="AI327" s="52" t="s">
        <v>1467</v>
      </c>
      <c r="AJ327" s="40">
        <v>4003</v>
      </c>
      <c r="AK327" s="17" t="s">
        <v>1816</v>
      </c>
      <c r="AL327" s="17" t="s">
        <v>658</v>
      </c>
      <c r="AM327" s="42" t="s">
        <v>2674</v>
      </c>
      <c r="AN327" s="42">
        <v>4003017</v>
      </c>
      <c r="AO327" s="42" t="s">
        <v>2674</v>
      </c>
      <c r="AP327" s="41">
        <v>7</v>
      </c>
      <c r="AQ327" s="41">
        <v>0</v>
      </c>
      <c r="AR327" s="42" t="s">
        <v>131</v>
      </c>
      <c r="AS327" s="42" t="s">
        <v>650</v>
      </c>
      <c r="AT327" s="42">
        <v>0</v>
      </c>
      <c r="AU327" s="42">
        <v>1</v>
      </c>
      <c r="AV327" s="42">
        <v>1</v>
      </c>
      <c r="AW327" s="42">
        <v>0</v>
      </c>
      <c r="AX327" s="43">
        <v>0</v>
      </c>
      <c r="AY327" s="43">
        <v>0</v>
      </c>
      <c r="AZ327" s="43">
        <v>0</v>
      </c>
      <c r="BA327" s="43">
        <v>0</v>
      </c>
      <c r="BB327" s="43">
        <v>0</v>
      </c>
      <c r="BC327" s="43">
        <v>0</v>
      </c>
      <c r="BD327" s="43">
        <v>0</v>
      </c>
      <c r="BE327" s="43">
        <v>0</v>
      </c>
      <c r="BF327" s="43">
        <v>0</v>
      </c>
      <c r="BG327" s="43">
        <v>0</v>
      </c>
      <c r="BH327" s="43">
        <v>0</v>
      </c>
      <c r="BI327" s="43">
        <v>0</v>
      </c>
      <c r="BJ327" s="43">
        <v>0</v>
      </c>
      <c r="BK327" s="43">
        <v>0</v>
      </c>
      <c r="BL327" s="43">
        <v>0</v>
      </c>
      <c r="BM327" s="43">
        <v>0</v>
      </c>
      <c r="BN327" s="44">
        <f t="shared" si="15"/>
        <v>0</v>
      </c>
      <c r="BO327" s="43">
        <v>0</v>
      </c>
      <c r="BP327" s="43">
        <v>0</v>
      </c>
      <c r="BQ327" s="43">
        <v>0</v>
      </c>
      <c r="BR327" s="43">
        <v>0</v>
      </c>
      <c r="BS327" s="43">
        <v>28800000</v>
      </c>
      <c r="BT327" s="43">
        <v>0</v>
      </c>
      <c r="BU327" s="43">
        <v>80000000</v>
      </c>
      <c r="BV327" s="43">
        <v>0</v>
      </c>
      <c r="BW327" s="43">
        <v>0</v>
      </c>
      <c r="BX327" s="43">
        <v>0</v>
      </c>
      <c r="BY327" s="43">
        <v>0</v>
      </c>
      <c r="BZ327" s="43">
        <v>0</v>
      </c>
      <c r="CA327" s="43">
        <v>0</v>
      </c>
      <c r="CB327" s="43">
        <v>0</v>
      </c>
      <c r="CC327" s="43">
        <v>0</v>
      </c>
      <c r="CD327" s="44">
        <f t="shared" si="16"/>
        <v>108800000</v>
      </c>
      <c r="CE327" s="43">
        <v>0</v>
      </c>
      <c r="CF327" s="43">
        <v>0</v>
      </c>
      <c r="CG327" s="43">
        <v>0</v>
      </c>
      <c r="CH327" s="43">
        <v>0</v>
      </c>
      <c r="CI327" s="43">
        <v>31680000</v>
      </c>
      <c r="CJ327" s="43">
        <v>0</v>
      </c>
      <c r="CK327" s="43">
        <v>88000000</v>
      </c>
      <c r="CL327" s="43">
        <v>0</v>
      </c>
      <c r="CM327" s="43">
        <v>0</v>
      </c>
      <c r="CN327" s="43">
        <v>0</v>
      </c>
      <c r="CO327" s="43">
        <v>0</v>
      </c>
      <c r="CP327" s="43">
        <v>0</v>
      </c>
      <c r="CQ327" s="43">
        <v>0</v>
      </c>
      <c r="CR327" s="43">
        <v>0</v>
      </c>
      <c r="CS327" s="43">
        <v>0</v>
      </c>
      <c r="CT327" s="44">
        <f t="shared" si="17"/>
        <v>119680000</v>
      </c>
      <c r="CU327" s="43">
        <v>0</v>
      </c>
      <c r="CV327" s="43">
        <v>0</v>
      </c>
      <c r="CW327" s="43">
        <v>0</v>
      </c>
      <c r="CX327" s="43">
        <v>0</v>
      </c>
      <c r="CY327" s="43">
        <v>50000000</v>
      </c>
      <c r="CZ327" s="43">
        <v>0</v>
      </c>
      <c r="DA327" s="43">
        <v>88000000</v>
      </c>
      <c r="DB327" s="43">
        <v>0</v>
      </c>
      <c r="DC327" s="43">
        <v>0</v>
      </c>
      <c r="DD327" s="43">
        <v>0</v>
      </c>
      <c r="DE327" s="43">
        <v>0</v>
      </c>
      <c r="DF327" s="43">
        <v>0</v>
      </c>
      <c r="DG327" s="43">
        <v>0</v>
      </c>
      <c r="DH327" s="43">
        <v>0</v>
      </c>
      <c r="DI327" s="43">
        <v>0</v>
      </c>
      <c r="DJ327" s="44">
        <f t="shared" si="18"/>
        <v>138000000</v>
      </c>
      <c r="DK327" s="45">
        <f t="shared" si="19"/>
        <v>366480000</v>
      </c>
    </row>
    <row r="328" spans="1:115" s="2" customFormat="1" ht="60" x14ac:dyDescent="0.25">
      <c r="A328" s="1"/>
      <c r="B328" s="40" t="s">
        <v>650</v>
      </c>
      <c r="C328" s="41" t="s">
        <v>1445</v>
      </c>
      <c r="D328" s="30" t="s">
        <v>1425</v>
      </c>
      <c r="E328" s="30" t="s">
        <v>623</v>
      </c>
      <c r="F328" s="30" t="s">
        <v>1423</v>
      </c>
      <c r="G328" s="30" t="s">
        <v>2341</v>
      </c>
      <c r="H328" s="41" t="s">
        <v>655</v>
      </c>
      <c r="I328" s="41">
        <v>69</v>
      </c>
      <c r="J328" s="41" t="s">
        <v>1354</v>
      </c>
      <c r="K328" s="41">
        <v>2019</v>
      </c>
      <c r="L328" s="41">
        <v>50</v>
      </c>
      <c r="M328" s="42">
        <v>0</v>
      </c>
      <c r="N328" s="42">
        <v>20</v>
      </c>
      <c r="O328" s="42">
        <v>20</v>
      </c>
      <c r="P328" s="42">
        <v>15</v>
      </c>
      <c r="Q328" s="42" t="s">
        <v>132</v>
      </c>
      <c r="R328" s="41" t="s">
        <v>103</v>
      </c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 t="s">
        <v>623</v>
      </c>
      <c r="AI328" s="52" t="s">
        <v>1467</v>
      </c>
      <c r="AJ328" s="40">
        <v>4003</v>
      </c>
      <c r="AK328" s="17" t="s">
        <v>1817</v>
      </c>
      <c r="AL328" s="17" t="s">
        <v>659</v>
      </c>
      <c r="AM328" s="42" t="s">
        <v>2674</v>
      </c>
      <c r="AN328" s="42">
        <v>4003017</v>
      </c>
      <c r="AO328" s="42" t="s">
        <v>2674</v>
      </c>
      <c r="AP328" s="41">
        <v>3</v>
      </c>
      <c r="AQ328" s="41">
        <v>20</v>
      </c>
      <c r="AR328" s="42" t="s">
        <v>132</v>
      </c>
      <c r="AS328" s="42" t="s">
        <v>650</v>
      </c>
      <c r="AT328" s="42">
        <v>0</v>
      </c>
      <c r="AU328" s="42">
        <v>7</v>
      </c>
      <c r="AV328" s="42">
        <v>7</v>
      </c>
      <c r="AW328" s="42">
        <v>6</v>
      </c>
      <c r="AX328" s="43">
        <v>0</v>
      </c>
      <c r="AY328" s="43">
        <v>0</v>
      </c>
      <c r="AZ328" s="43">
        <v>0</v>
      </c>
      <c r="BA328" s="43">
        <v>0</v>
      </c>
      <c r="BB328" s="43">
        <v>0</v>
      </c>
      <c r="BC328" s="43">
        <v>0</v>
      </c>
      <c r="BD328" s="43">
        <v>0</v>
      </c>
      <c r="BE328" s="43">
        <v>0</v>
      </c>
      <c r="BF328" s="43">
        <v>0</v>
      </c>
      <c r="BG328" s="43">
        <v>0</v>
      </c>
      <c r="BH328" s="43">
        <v>0</v>
      </c>
      <c r="BI328" s="43">
        <v>0</v>
      </c>
      <c r="BJ328" s="43">
        <v>0</v>
      </c>
      <c r="BK328" s="43">
        <v>0</v>
      </c>
      <c r="BL328" s="43">
        <v>0</v>
      </c>
      <c r="BM328" s="43">
        <v>0</v>
      </c>
      <c r="BN328" s="44">
        <f t="shared" si="15"/>
        <v>0</v>
      </c>
      <c r="BO328" s="43">
        <v>0</v>
      </c>
      <c r="BP328" s="43">
        <v>0</v>
      </c>
      <c r="BQ328" s="43">
        <v>0</v>
      </c>
      <c r="BR328" s="43">
        <v>0</v>
      </c>
      <c r="BS328" s="43">
        <v>28800000</v>
      </c>
      <c r="BT328" s="43">
        <v>0</v>
      </c>
      <c r="BU328" s="43">
        <v>120000000</v>
      </c>
      <c r="BV328" s="43">
        <v>0</v>
      </c>
      <c r="BW328" s="43">
        <v>0</v>
      </c>
      <c r="BX328" s="43">
        <v>0</v>
      </c>
      <c r="BY328" s="43">
        <v>0</v>
      </c>
      <c r="BZ328" s="43">
        <v>0</v>
      </c>
      <c r="CA328" s="43">
        <v>0</v>
      </c>
      <c r="CB328" s="43">
        <v>0</v>
      </c>
      <c r="CC328" s="43">
        <v>0</v>
      </c>
      <c r="CD328" s="44">
        <f t="shared" si="16"/>
        <v>148800000</v>
      </c>
      <c r="CE328" s="43">
        <v>0</v>
      </c>
      <c r="CF328" s="43">
        <v>0</v>
      </c>
      <c r="CG328" s="43">
        <v>0</v>
      </c>
      <c r="CH328" s="43">
        <v>0</v>
      </c>
      <c r="CI328" s="43">
        <v>31680000</v>
      </c>
      <c r="CJ328" s="43">
        <v>0</v>
      </c>
      <c r="CK328" s="43">
        <v>138000000</v>
      </c>
      <c r="CL328" s="43">
        <v>0</v>
      </c>
      <c r="CM328" s="43">
        <v>0</v>
      </c>
      <c r="CN328" s="43">
        <v>0</v>
      </c>
      <c r="CO328" s="43">
        <v>0</v>
      </c>
      <c r="CP328" s="43">
        <v>0</v>
      </c>
      <c r="CQ328" s="43">
        <v>0</v>
      </c>
      <c r="CR328" s="43">
        <v>0</v>
      </c>
      <c r="CS328" s="43">
        <v>0</v>
      </c>
      <c r="CT328" s="44">
        <f t="shared" si="17"/>
        <v>169680000</v>
      </c>
      <c r="CU328" s="43">
        <v>0</v>
      </c>
      <c r="CV328" s="43">
        <v>0</v>
      </c>
      <c r="CW328" s="43">
        <v>0</v>
      </c>
      <c r="CX328" s="43">
        <v>0</v>
      </c>
      <c r="CY328" s="43">
        <v>50000000</v>
      </c>
      <c r="CZ328" s="43">
        <v>0</v>
      </c>
      <c r="DA328" s="43">
        <v>138000000</v>
      </c>
      <c r="DB328" s="43">
        <v>0</v>
      </c>
      <c r="DC328" s="43">
        <v>0</v>
      </c>
      <c r="DD328" s="43">
        <v>0</v>
      </c>
      <c r="DE328" s="43">
        <v>0</v>
      </c>
      <c r="DF328" s="43">
        <v>0</v>
      </c>
      <c r="DG328" s="43">
        <v>0</v>
      </c>
      <c r="DH328" s="43">
        <v>0</v>
      </c>
      <c r="DI328" s="43">
        <v>0</v>
      </c>
      <c r="DJ328" s="44">
        <f t="shared" si="18"/>
        <v>188000000</v>
      </c>
      <c r="DK328" s="45">
        <f t="shared" si="19"/>
        <v>506480000</v>
      </c>
    </row>
    <row r="329" spans="1:115" s="2" customFormat="1" ht="60" x14ac:dyDescent="0.25">
      <c r="A329" s="1"/>
      <c r="B329" s="40" t="s">
        <v>650</v>
      </c>
      <c r="C329" s="41" t="s">
        <v>1445</v>
      </c>
      <c r="D329" s="30" t="s">
        <v>1425</v>
      </c>
      <c r="E329" s="30" t="s">
        <v>623</v>
      </c>
      <c r="F329" s="30" t="s">
        <v>1423</v>
      </c>
      <c r="G329" s="30" t="s">
        <v>2341</v>
      </c>
      <c r="H329" s="41" t="s">
        <v>655</v>
      </c>
      <c r="I329" s="41">
        <v>69</v>
      </c>
      <c r="J329" s="41" t="s">
        <v>1354</v>
      </c>
      <c r="K329" s="41">
        <v>2019</v>
      </c>
      <c r="L329" s="41">
        <v>50</v>
      </c>
      <c r="M329" s="42">
        <v>12.5</v>
      </c>
      <c r="N329" s="42">
        <v>12.5</v>
      </c>
      <c r="O329" s="42">
        <v>12.5</v>
      </c>
      <c r="P329" s="42">
        <v>12.5</v>
      </c>
      <c r="Q329" s="42" t="s">
        <v>130</v>
      </c>
      <c r="R329" s="41" t="s">
        <v>103</v>
      </c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 t="s">
        <v>623</v>
      </c>
      <c r="AI329" s="52" t="s">
        <v>1467</v>
      </c>
      <c r="AJ329" s="40">
        <v>4003</v>
      </c>
      <c r="AK329" s="17" t="s">
        <v>1818</v>
      </c>
      <c r="AL329" s="17" t="s">
        <v>660</v>
      </c>
      <c r="AM329" s="42" t="s">
        <v>2480</v>
      </c>
      <c r="AN329" s="42">
        <v>4003006</v>
      </c>
      <c r="AO329" s="42" t="s">
        <v>2768</v>
      </c>
      <c r="AP329" s="41">
        <v>0</v>
      </c>
      <c r="AQ329" s="41">
        <v>1</v>
      </c>
      <c r="AR329" s="42" t="s">
        <v>130</v>
      </c>
      <c r="AS329" s="42" t="s">
        <v>650</v>
      </c>
      <c r="AT329" s="42">
        <v>1</v>
      </c>
      <c r="AU329" s="42">
        <v>1</v>
      </c>
      <c r="AV329" s="42">
        <v>1</v>
      </c>
      <c r="AW329" s="42">
        <v>1</v>
      </c>
      <c r="AX329" s="43">
        <v>0</v>
      </c>
      <c r="AY329" s="43">
        <v>0</v>
      </c>
      <c r="AZ329" s="43">
        <v>0</v>
      </c>
      <c r="BA329" s="43">
        <v>0</v>
      </c>
      <c r="BB329" s="43">
        <v>0</v>
      </c>
      <c r="BC329" s="43">
        <v>28100000</v>
      </c>
      <c r="BD329" s="43">
        <v>0</v>
      </c>
      <c r="BE329" s="43">
        <v>0</v>
      </c>
      <c r="BF329" s="43">
        <v>0</v>
      </c>
      <c r="BG329" s="43">
        <v>0</v>
      </c>
      <c r="BH329" s="43">
        <v>0</v>
      </c>
      <c r="BI329" s="43">
        <v>0</v>
      </c>
      <c r="BJ329" s="43">
        <v>0</v>
      </c>
      <c r="BK329" s="43">
        <v>0</v>
      </c>
      <c r="BL329" s="43">
        <v>0</v>
      </c>
      <c r="BM329" s="43">
        <v>0</v>
      </c>
      <c r="BN329" s="44">
        <f t="shared" si="15"/>
        <v>28100000</v>
      </c>
      <c r="BO329" s="43">
        <v>0</v>
      </c>
      <c r="BP329" s="43">
        <v>0</v>
      </c>
      <c r="BQ329" s="43">
        <v>0</v>
      </c>
      <c r="BR329" s="43">
        <v>0</v>
      </c>
      <c r="BS329" s="43">
        <v>8000000</v>
      </c>
      <c r="BT329" s="43">
        <v>0</v>
      </c>
      <c r="BU329" s="43">
        <v>0</v>
      </c>
      <c r="BV329" s="43">
        <v>0</v>
      </c>
      <c r="BW329" s="43">
        <v>0</v>
      </c>
      <c r="BX329" s="43">
        <v>0</v>
      </c>
      <c r="BY329" s="43">
        <v>0</v>
      </c>
      <c r="BZ329" s="43">
        <v>0</v>
      </c>
      <c r="CA329" s="43">
        <v>0</v>
      </c>
      <c r="CB329" s="43">
        <v>0</v>
      </c>
      <c r="CC329" s="43">
        <v>0</v>
      </c>
      <c r="CD329" s="44">
        <f t="shared" si="16"/>
        <v>8000000</v>
      </c>
      <c r="CE329" s="43">
        <v>0</v>
      </c>
      <c r="CF329" s="43">
        <v>0</v>
      </c>
      <c r="CG329" s="43">
        <v>0</v>
      </c>
      <c r="CH329" s="43">
        <v>0</v>
      </c>
      <c r="CI329" s="43">
        <v>10000000</v>
      </c>
      <c r="CJ329" s="43">
        <v>0</v>
      </c>
      <c r="CK329" s="43">
        <v>0</v>
      </c>
      <c r="CL329" s="43">
        <v>0</v>
      </c>
      <c r="CM329" s="43">
        <v>0</v>
      </c>
      <c r="CN329" s="43">
        <v>0</v>
      </c>
      <c r="CO329" s="43">
        <v>0</v>
      </c>
      <c r="CP329" s="43">
        <v>0</v>
      </c>
      <c r="CQ329" s="43">
        <v>0</v>
      </c>
      <c r="CR329" s="43">
        <v>0</v>
      </c>
      <c r="CS329" s="43">
        <v>0</v>
      </c>
      <c r="CT329" s="44">
        <f t="shared" si="17"/>
        <v>10000000</v>
      </c>
      <c r="CU329" s="43">
        <v>0</v>
      </c>
      <c r="CV329" s="43">
        <v>0</v>
      </c>
      <c r="CW329" s="43">
        <v>0</v>
      </c>
      <c r="CX329" s="43">
        <v>0</v>
      </c>
      <c r="CY329" s="43">
        <v>12000000</v>
      </c>
      <c r="CZ329" s="43">
        <v>0</v>
      </c>
      <c r="DA329" s="43">
        <v>0</v>
      </c>
      <c r="DB329" s="43">
        <v>0</v>
      </c>
      <c r="DC329" s="43">
        <v>0</v>
      </c>
      <c r="DD329" s="43">
        <v>0</v>
      </c>
      <c r="DE329" s="43">
        <v>0</v>
      </c>
      <c r="DF329" s="43">
        <v>0</v>
      </c>
      <c r="DG329" s="43">
        <v>0</v>
      </c>
      <c r="DH329" s="43">
        <v>0</v>
      </c>
      <c r="DI329" s="43">
        <v>0</v>
      </c>
      <c r="DJ329" s="44">
        <f t="shared" si="18"/>
        <v>12000000</v>
      </c>
      <c r="DK329" s="45">
        <f t="shared" si="19"/>
        <v>58100000</v>
      </c>
    </row>
    <row r="330" spans="1:115" s="2" customFormat="1" ht="60" x14ac:dyDescent="0.25">
      <c r="A330" s="1"/>
      <c r="B330" s="40" t="s">
        <v>650</v>
      </c>
      <c r="C330" s="41" t="s">
        <v>1445</v>
      </c>
      <c r="D330" s="30" t="s">
        <v>1425</v>
      </c>
      <c r="E330" s="30" t="s">
        <v>623</v>
      </c>
      <c r="F330" s="30" t="s">
        <v>1423</v>
      </c>
      <c r="G330" s="30" t="s">
        <v>2342</v>
      </c>
      <c r="H330" s="41" t="s">
        <v>661</v>
      </c>
      <c r="I330" s="41">
        <v>21</v>
      </c>
      <c r="J330" s="41" t="s">
        <v>1354</v>
      </c>
      <c r="K330" s="41">
        <v>2019</v>
      </c>
      <c r="L330" s="41">
        <v>25</v>
      </c>
      <c r="M330" s="42">
        <v>6.25</v>
      </c>
      <c r="N330" s="42">
        <v>6.25</v>
      </c>
      <c r="O330" s="42">
        <v>6.25</v>
      </c>
      <c r="P330" s="42">
        <v>6.25</v>
      </c>
      <c r="Q330" s="42" t="s">
        <v>132</v>
      </c>
      <c r="R330" s="41" t="s">
        <v>103</v>
      </c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 t="s">
        <v>623</v>
      </c>
      <c r="AI330" s="52" t="s">
        <v>1467</v>
      </c>
      <c r="AJ330" s="40">
        <v>4003</v>
      </c>
      <c r="AK330" s="17" t="s">
        <v>1819</v>
      </c>
      <c r="AL330" s="17" t="s">
        <v>662</v>
      </c>
      <c r="AM330" s="42" t="s">
        <v>2769</v>
      </c>
      <c r="AN330" s="42">
        <v>4003014</v>
      </c>
      <c r="AO330" s="42" t="s">
        <v>2670</v>
      </c>
      <c r="AP330" s="41" t="s">
        <v>1492</v>
      </c>
      <c r="AQ330" s="41">
        <v>4</v>
      </c>
      <c r="AR330" s="42" t="s">
        <v>132</v>
      </c>
      <c r="AS330" s="42" t="s">
        <v>650</v>
      </c>
      <c r="AT330" s="42">
        <v>1</v>
      </c>
      <c r="AU330" s="42">
        <v>1</v>
      </c>
      <c r="AV330" s="42">
        <v>1</v>
      </c>
      <c r="AW330" s="42">
        <v>1</v>
      </c>
      <c r="AX330" s="43">
        <v>0</v>
      </c>
      <c r="AY330" s="43">
        <v>0</v>
      </c>
      <c r="AZ330" s="43">
        <v>0</v>
      </c>
      <c r="BA330" s="43">
        <v>0</v>
      </c>
      <c r="BB330" s="43">
        <v>0</v>
      </c>
      <c r="BC330" s="43">
        <v>41800000</v>
      </c>
      <c r="BD330" s="43">
        <v>0</v>
      </c>
      <c r="BE330" s="43">
        <v>300000000</v>
      </c>
      <c r="BF330" s="43">
        <v>0</v>
      </c>
      <c r="BG330" s="43">
        <v>0</v>
      </c>
      <c r="BH330" s="43">
        <v>0</v>
      </c>
      <c r="BI330" s="43">
        <v>0</v>
      </c>
      <c r="BJ330" s="43">
        <v>0</v>
      </c>
      <c r="BK330" s="43">
        <v>0</v>
      </c>
      <c r="BL330" s="43">
        <v>0</v>
      </c>
      <c r="BM330" s="43">
        <v>0</v>
      </c>
      <c r="BN330" s="44">
        <f t="shared" si="15"/>
        <v>341800000</v>
      </c>
      <c r="BO330" s="43">
        <v>0</v>
      </c>
      <c r="BP330" s="43">
        <v>0</v>
      </c>
      <c r="BQ330" s="43">
        <v>0</v>
      </c>
      <c r="BR330" s="43">
        <v>60000000</v>
      </c>
      <c r="BS330" s="43">
        <v>40600000</v>
      </c>
      <c r="BT330" s="43">
        <v>0</v>
      </c>
      <c r="BU330" s="43">
        <v>300000000</v>
      </c>
      <c r="BV330" s="43">
        <v>0</v>
      </c>
      <c r="BW330" s="43">
        <v>0</v>
      </c>
      <c r="BX330" s="43">
        <v>0</v>
      </c>
      <c r="BY330" s="43">
        <v>0</v>
      </c>
      <c r="BZ330" s="43">
        <v>0</v>
      </c>
      <c r="CA330" s="43">
        <v>0</v>
      </c>
      <c r="CB330" s="43">
        <v>0</v>
      </c>
      <c r="CC330" s="43">
        <v>0</v>
      </c>
      <c r="CD330" s="44">
        <f t="shared" si="16"/>
        <v>400600000</v>
      </c>
      <c r="CE330" s="43">
        <v>0</v>
      </c>
      <c r="CF330" s="43">
        <v>0</v>
      </c>
      <c r="CG330" s="43">
        <v>0</v>
      </c>
      <c r="CH330" s="43">
        <v>66000000</v>
      </c>
      <c r="CI330" s="43">
        <v>70000000</v>
      </c>
      <c r="CJ330" s="43">
        <v>0</v>
      </c>
      <c r="CK330" s="43">
        <v>300000000</v>
      </c>
      <c r="CL330" s="43">
        <v>0</v>
      </c>
      <c r="CM330" s="43">
        <v>0</v>
      </c>
      <c r="CN330" s="43">
        <v>0</v>
      </c>
      <c r="CO330" s="43">
        <v>0</v>
      </c>
      <c r="CP330" s="43">
        <v>0</v>
      </c>
      <c r="CQ330" s="43">
        <v>0</v>
      </c>
      <c r="CR330" s="43">
        <v>0</v>
      </c>
      <c r="CS330" s="43">
        <v>0</v>
      </c>
      <c r="CT330" s="44">
        <f t="shared" si="17"/>
        <v>436000000</v>
      </c>
      <c r="CU330" s="43">
        <v>0</v>
      </c>
      <c r="CV330" s="43">
        <v>0</v>
      </c>
      <c r="CW330" s="43">
        <v>0</v>
      </c>
      <c r="CX330" s="43">
        <v>66000000</v>
      </c>
      <c r="CY330" s="43">
        <v>70000000</v>
      </c>
      <c r="CZ330" s="43">
        <v>0</v>
      </c>
      <c r="DA330" s="43">
        <v>300000000</v>
      </c>
      <c r="DB330" s="43">
        <v>0</v>
      </c>
      <c r="DC330" s="43">
        <v>0</v>
      </c>
      <c r="DD330" s="43">
        <v>0</v>
      </c>
      <c r="DE330" s="43">
        <v>0</v>
      </c>
      <c r="DF330" s="43">
        <v>0</v>
      </c>
      <c r="DG330" s="43">
        <v>0</v>
      </c>
      <c r="DH330" s="43">
        <v>0</v>
      </c>
      <c r="DI330" s="43">
        <v>0</v>
      </c>
      <c r="DJ330" s="44">
        <f t="shared" si="18"/>
        <v>436000000</v>
      </c>
      <c r="DK330" s="45">
        <f t="shared" si="19"/>
        <v>1614400000</v>
      </c>
    </row>
    <row r="331" spans="1:115" s="2" customFormat="1" ht="60" x14ac:dyDescent="0.25">
      <c r="A331" s="1"/>
      <c r="B331" s="40" t="s">
        <v>650</v>
      </c>
      <c r="C331" s="41" t="s">
        <v>1445</v>
      </c>
      <c r="D331" s="30" t="s">
        <v>1425</v>
      </c>
      <c r="E331" s="30" t="s">
        <v>623</v>
      </c>
      <c r="F331" s="30" t="s">
        <v>1423</v>
      </c>
      <c r="G331" s="30" t="s">
        <v>2342</v>
      </c>
      <c r="H331" s="41" t="s">
        <v>661</v>
      </c>
      <c r="I331" s="41">
        <v>21</v>
      </c>
      <c r="J331" s="41" t="s">
        <v>1354</v>
      </c>
      <c r="K331" s="41">
        <v>2019</v>
      </c>
      <c r="L331" s="41">
        <v>25</v>
      </c>
      <c r="M331" s="42">
        <v>13</v>
      </c>
      <c r="N331" s="42">
        <v>3</v>
      </c>
      <c r="O331" s="42">
        <v>9</v>
      </c>
      <c r="P331" s="42">
        <v>0</v>
      </c>
      <c r="Q331" s="42" t="s">
        <v>132</v>
      </c>
      <c r="R331" s="41" t="s">
        <v>103</v>
      </c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 t="s">
        <v>623</v>
      </c>
      <c r="AI331" s="52" t="s">
        <v>1467</v>
      </c>
      <c r="AJ331" s="40">
        <v>4003</v>
      </c>
      <c r="AK331" s="17" t="s">
        <v>1820</v>
      </c>
      <c r="AL331" s="17" t="s">
        <v>663</v>
      </c>
      <c r="AM331" s="42" t="s">
        <v>2480</v>
      </c>
      <c r="AN331" s="42">
        <v>4003006</v>
      </c>
      <c r="AO331" s="42" t="s">
        <v>2768</v>
      </c>
      <c r="AP331" s="41">
        <v>4</v>
      </c>
      <c r="AQ331" s="41">
        <v>6</v>
      </c>
      <c r="AR331" s="42" t="s">
        <v>132</v>
      </c>
      <c r="AS331" s="42" t="s">
        <v>650</v>
      </c>
      <c r="AT331" s="42">
        <v>3</v>
      </c>
      <c r="AU331" s="42">
        <v>1</v>
      </c>
      <c r="AV331" s="42">
        <v>2</v>
      </c>
      <c r="AW331" s="42">
        <v>0</v>
      </c>
      <c r="AX331" s="43">
        <v>0</v>
      </c>
      <c r="AY331" s="43">
        <v>0</v>
      </c>
      <c r="AZ331" s="43">
        <v>0</v>
      </c>
      <c r="BA331" s="43">
        <v>13200000</v>
      </c>
      <c r="BB331" s="43">
        <v>0</v>
      </c>
      <c r="BC331" s="43">
        <v>22000000</v>
      </c>
      <c r="BD331" s="43">
        <v>0</v>
      </c>
      <c r="BE331" s="43">
        <v>74613255</v>
      </c>
      <c r="BF331" s="43">
        <v>0</v>
      </c>
      <c r="BG331" s="43">
        <v>0</v>
      </c>
      <c r="BH331" s="43">
        <v>0</v>
      </c>
      <c r="BI331" s="43">
        <v>0</v>
      </c>
      <c r="BJ331" s="43">
        <v>0</v>
      </c>
      <c r="BK331" s="43">
        <v>0</v>
      </c>
      <c r="BL331" s="43">
        <v>0</v>
      </c>
      <c r="BM331" s="43">
        <v>0</v>
      </c>
      <c r="BN331" s="44">
        <f t="shared" si="15"/>
        <v>109813255</v>
      </c>
      <c r="BO331" s="43">
        <v>0</v>
      </c>
      <c r="BP331" s="43">
        <v>0</v>
      </c>
      <c r="BQ331" s="43">
        <v>0</v>
      </c>
      <c r="BR331" s="43">
        <v>40000000</v>
      </c>
      <c r="BS331" s="43">
        <v>28800000</v>
      </c>
      <c r="BT331" s="43">
        <v>0</v>
      </c>
      <c r="BU331" s="43">
        <v>80000000</v>
      </c>
      <c r="BV331" s="43">
        <v>0</v>
      </c>
      <c r="BW331" s="43">
        <v>0</v>
      </c>
      <c r="BX331" s="43">
        <v>0</v>
      </c>
      <c r="BY331" s="43">
        <v>0</v>
      </c>
      <c r="BZ331" s="43">
        <v>0</v>
      </c>
      <c r="CA331" s="43">
        <v>0</v>
      </c>
      <c r="CB331" s="43">
        <v>0</v>
      </c>
      <c r="CC331" s="43">
        <v>0</v>
      </c>
      <c r="CD331" s="44">
        <f t="shared" si="16"/>
        <v>148800000</v>
      </c>
      <c r="CE331" s="43">
        <v>0</v>
      </c>
      <c r="CF331" s="43">
        <v>0</v>
      </c>
      <c r="CG331" s="43">
        <v>0</v>
      </c>
      <c r="CH331" s="43">
        <v>44000000</v>
      </c>
      <c r="CI331" s="43">
        <v>30000000</v>
      </c>
      <c r="CJ331" s="43">
        <v>0</v>
      </c>
      <c r="CK331" s="43">
        <v>80000000</v>
      </c>
      <c r="CL331" s="43">
        <v>0</v>
      </c>
      <c r="CM331" s="43">
        <v>0</v>
      </c>
      <c r="CN331" s="43">
        <v>0</v>
      </c>
      <c r="CO331" s="43">
        <v>0</v>
      </c>
      <c r="CP331" s="43">
        <v>0</v>
      </c>
      <c r="CQ331" s="43">
        <v>0</v>
      </c>
      <c r="CR331" s="43">
        <v>0</v>
      </c>
      <c r="CS331" s="43">
        <v>0</v>
      </c>
      <c r="CT331" s="44">
        <f t="shared" si="17"/>
        <v>154000000</v>
      </c>
      <c r="CU331" s="43">
        <v>0</v>
      </c>
      <c r="CV331" s="43">
        <v>0</v>
      </c>
      <c r="CW331" s="43">
        <v>0</v>
      </c>
      <c r="CX331" s="43">
        <v>44000000</v>
      </c>
      <c r="CY331" s="43">
        <v>30000000</v>
      </c>
      <c r="CZ331" s="43">
        <v>0</v>
      </c>
      <c r="DA331" s="43">
        <v>67838582</v>
      </c>
      <c r="DB331" s="43">
        <v>0</v>
      </c>
      <c r="DC331" s="43">
        <v>0</v>
      </c>
      <c r="DD331" s="43">
        <v>0</v>
      </c>
      <c r="DE331" s="43">
        <v>0</v>
      </c>
      <c r="DF331" s="43">
        <v>0</v>
      </c>
      <c r="DG331" s="43">
        <v>0</v>
      </c>
      <c r="DH331" s="43">
        <v>0</v>
      </c>
      <c r="DI331" s="43">
        <v>0</v>
      </c>
      <c r="DJ331" s="44">
        <f t="shared" si="18"/>
        <v>141838582</v>
      </c>
      <c r="DK331" s="45">
        <f t="shared" si="19"/>
        <v>554451837</v>
      </c>
    </row>
    <row r="332" spans="1:115" s="70" customFormat="1" ht="60" x14ac:dyDescent="0.25">
      <c r="B332" s="71" t="s">
        <v>650</v>
      </c>
      <c r="C332" s="72" t="s">
        <v>1445</v>
      </c>
      <c r="D332" s="73" t="s">
        <v>1425</v>
      </c>
      <c r="E332" s="73" t="s">
        <v>623</v>
      </c>
      <c r="F332" s="73" t="s">
        <v>1423</v>
      </c>
      <c r="G332" s="73" t="s">
        <v>2342</v>
      </c>
      <c r="H332" s="72" t="s">
        <v>661</v>
      </c>
      <c r="I332" s="72">
        <v>21</v>
      </c>
      <c r="J332" s="72" t="s">
        <v>1354</v>
      </c>
      <c r="K332" s="72">
        <v>2019</v>
      </c>
      <c r="L332" s="72">
        <v>25</v>
      </c>
      <c r="M332" s="69">
        <v>6.25</v>
      </c>
      <c r="N332" s="69">
        <v>6.25</v>
      </c>
      <c r="O332" s="69">
        <v>6.25</v>
      </c>
      <c r="P332" s="69">
        <v>6.25</v>
      </c>
      <c r="Q332" s="42" t="s">
        <v>130</v>
      </c>
      <c r="R332" s="41" t="s">
        <v>103</v>
      </c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 t="s">
        <v>623</v>
      </c>
      <c r="AI332" s="52" t="s">
        <v>1467</v>
      </c>
      <c r="AJ332" s="40">
        <v>4003</v>
      </c>
      <c r="AK332" s="74" t="s">
        <v>1821</v>
      </c>
      <c r="AL332" s="74" t="s">
        <v>664</v>
      </c>
      <c r="AM332" s="69" t="s">
        <v>2480</v>
      </c>
      <c r="AN332" s="69">
        <v>4003006</v>
      </c>
      <c r="AO332" s="69" t="s">
        <v>2768</v>
      </c>
      <c r="AP332" s="41">
        <v>0</v>
      </c>
      <c r="AQ332" s="72">
        <v>1</v>
      </c>
      <c r="AR332" s="42" t="s">
        <v>130</v>
      </c>
      <c r="AS332" s="42" t="s">
        <v>650</v>
      </c>
      <c r="AT332" s="69">
        <v>1</v>
      </c>
      <c r="AU332" s="69">
        <v>1</v>
      </c>
      <c r="AV332" s="69">
        <v>1</v>
      </c>
      <c r="AW332" s="69">
        <v>1</v>
      </c>
      <c r="AX332" s="75">
        <v>0</v>
      </c>
      <c r="AY332" s="75">
        <v>0</v>
      </c>
      <c r="AZ332" s="75">
        <v>0</v>
      </c>
      <c r="BA332" s="75">
        <v>0</v>
      </c>
      <c r="BB332" s="75">
        <v>0</v>
      </c>
      <c r="BC332" s="75">
        <v>34300000</v>
      </c>
      <c r="BD332" s="75">
        <v>0</v>
      </c>
      <c r="BE332" s="75">
        <v>70000000</v>
      </c>
      <c r="BF332" s="75">
        <v>0</v>
      </c>
      <c r="BG332" s="75">
        <v>0</v>
      </c>
      <c r="BH332" s="75">
        <v>0</v>
      </c>
      <c r="BI332" s="75">
        <v>0</v>
      </c>
      <c r="BJ332" s="75">
        <v>0</v>
      </c>
      <c r="BK332" s="75">
        <v>0</v>
      </c>
      <c r="BL332" s="75">
        <v>0</v>
      </c>
      <c r="BM332" s="75">
        <v>0</v>
      </c>
      <c r="BN332" s="76">
        <f t="shared" si="15"/>
        <v>104300000</v>
      </c>
      <c r="BO332" s="75">
        <v>0</v>
      </c>
      <c r="BP332" s="75">
        <v>0</v>
      </c>
      <c r="BQ332" s="75">
        <v>0</v>
      </c>
      <c r="BR332" s="75">
        <v>0</v>
      </c>
      <c r="BS332" s="75">
        <v>30000000</v>
      </c>
      <c r="BT332" s="75">
        <v>0</v>
      </c>
      <c r="BU332" s="75">
        <v>0</v>
      </c>
      <c r="BV332" s="75">
        <v>0</v>
      </c>
      <c r="BW332" s="75">
        <v>0</v>
      </c>
      <c r="BX332" s="75">
        <v>0</v>
      </c>
      <c r="BY332" s="75">
        <v>0</v>
      </c>
      <c r="BZ332" s="75">
        <v>0</v>
      </c>
      <c r="CA332" s="75">
        <v>0</v>
      </c>
      <c r="CB332" s="75">
        <v>0</v>
      </c>
      <c r="CC332" s="75">
        <v>0</v>
      </c>
      <c r="CD332" s="76">
        <f t="shared" si="16"/>
        <v>30000000</v>
      </c>
      <c r="CE332" s="75">
        <v>0</v>
      </c>
      <c r="CF332" s="75">
        <v>0</v>
      </c>
      <c r="CG332" s="75">
        <v>0</v>
      </c>
      <c r="CH332" s="75">
        <v>0</v>
      </c>
      <c r="CI332" s="75">
        <v>45000000</v>
      </c>
      <c r="CJ332" s="75">
        <v>0</v>
      </c>
      <c r="CK332" s="75">
        <v>0</v>
      </c>
      <c r="CL332" s="75">
        <v>0</v>
      </c>
      <c r="CM332" s="75">
        <v>0</v>
      </c>
      <c r="CN332" s="75">
        <v>0</v>
      </c>
      <c r="CO332" s="75">
        <v>0</v>
      </c>
      <c r="CP332" s="75">
        <v>0</v>
      </c>
      <c r="CQ332" s="75">
        <v>0</v>
      </c>
      <c r="CR332" s="75">
        <v>0</v>
      </c>
      <c r="CS332" s="75">
        <v>0</v>
      </c>
      <c r="CT332" s="76">
        <f t="shared" si="17"/>
        <v>45000000</v>
      </c>
      <c r="CU332" s="75">
        <v>0</v>
      </c>
      <c r="CV332" s="75">
        <v>0</v>
      </c>
      <c r="CW332" s="75">
        <v>0</v>
      </c>
      <c r="CX332" s="75">
        <v>0</v>
      </c>
      <c r="CY332" s="75">
        <v>30000000</v>
      </c>
      <c r="CZ332" s="75">
        <v>0</v>
      </c>
      <c r="DA332" s="75">
        <v>0</v>
      </c>
      <c r="DB332" s="75">
        <v>0</v>
      </c>
      <c r="DC332" s="75">
        <v>0</v>
      </c>
      <c r="DD332" s="75">
        <v>0</v>
      </c>
      <c r="DE332" s="75">
        <v>0</v>
      </c>
      <c r="DF332" s="75">
        <v>0</v>
      </c>
      <c r="DG332" s="75">
        <v>0</v>
      </c>
      <c r="DH332" s="75">
        <v>0</v>
      </c>
      <c r="DI332" s="75">
        <v>0</v>
      </c>
      <c r="DJ332" s="76">
        <f t="shared" si="18"/>
        <v>30000000</v>
      </c>
      <c r="DK332" s="77">
        <f t="shared" si="19"/>
        <v>209300000</v>
      </c>
    </row>
    <row r="333" spans="1:115" s="2" customFormat="1" ht="60" x14ac:dyDescent="0.25">
      <c r="A333" s="1"/>
      <c r="B333" s="40" t="s">
        <v>1452</v>
      </c>
      <c r="C333" s="41" t="s">
        <v>1445</v>
      </c>
      <c r="D333" s="30" t="s">
        <v>1421</v>
      </c>
      <c r="E333" s="30" t="s">
        <v>623</v>
      </c>
      <c r="F333" s="30" t="s">
        <v>1423</v>
      </c>
      <c r="G333" s="30" t="s">
        <v>2343</v>
      </c>
      <c r="H333" s="41" t="s">
        <v>665</v>
      </c>
      <c r="I333" s="41" t="s">
        <v>1298</v>
      </c>
      <c r="J333" s="41" t="s">
        <v>1298</v>
      </c>
      <c r="K333" s="41" t="s">
        <v>1298</v>
      </c>
      <c r="L333" s="41">
        <v>22.5</v>
      </c>
      <c r="M333" s="42"/>
      <c r="N333" s="42"/>
      <c r="O333" s="42"/>
      <c r="P333" s="42"/>
      <c r="Q333" s="42"/>
      <c r="R333" s="41" t="s">
        <v>103</v>
      </c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 t="s">
        <v>623</v>
      </c>
      <c r="AI333" s="52" t="s">
        <v>1467</v>
      </c>
      <c r="AJ333" s="40">
        <v>4003</v>
      </c>
      <c r="AK333" s="17" t="s">
        <v>1822</v>
      </c>
      <c r="AL333" s="17" t="s">
        <v>666</v>
      </c>
      <c r="AM333" s="42"/>
      <c r="AN333" s="42"/>
      <c r="AO333" s="42"/>
      <c r="AP333" s="41">
        <v>70607</v>
      </c>
      <c r="AQ333" s="41">
        <v>72866</v>
      </c>
      <c r="AR333" s="42"/>
      <c r="AS333" s="42" t="s">
        <v>1452</v>
      </c>
      <c r="AT333" s="42"/>
      <c r="AU333" s="42"/>
      <c r="AV333" s="42"/>
      <c r="AW333" s="42"/>
      <c r="AX333" s="43">
        <v>0</v>
      </c>
      <c r="AY333" s="43">
        <v>0</v>
      </c>
      <c r="AZ333" s="43">
        <v>0</v>
      </c>
      <c r="BA333" s="43">
        <v>0</v>
      </c>
      <c r="BB333" s="43">
        <v>0</v>
      </c>
      <c r="BC333" s="43">
        <v>0</v>
      </c>
      <c r="BD333" s="43">
        <v>0</v>
      </c>
      <c r="BE333" s="43">
        <v>0</v>
      </c>
      <c r="BF333" s="43">
        <v>0</v>
      </c>
      <c r="BG333" s="43">
        <v>0</v>
      </c>
      <c r="BH333" s="43">
        <v>0</v>
      </c>
      <c r="BI333" s="43">
        <v>0</v>
      </c>
      <c r="BJ333" s="43">
        <v>0</v>
      </c>
      <c r="BK333" s="43">
        <v>0</v>
      </c>
      <c r="BL333" s="43">
        <v>0</v>
      </c>
      <c r="BM333" s="43">
        <v>0</v>
      </c>
      <c r="BN333" s="44">
        <f t="shared" ref="BN333:BN347" si="20">SUM(AX333:BM333)</f>
        <v>0</v>
      </c>
      <c r="BO333" s="43">
        <v>0</v>
      </c>
      <c r="BP333" s="43">
        <v>0</v>
      </c>
      <c r="BQ333" s="43">
        <v>0</v>
      </c>
      <c r="BR333" s="43">
        <v>0</v>
      </c>
      <c r="BS333" s="43">
        <v>0</v>
      </c>
      <c r="BT333" s="43">
        <v>0</v>
      </c>
      <c r="BU333" s="43">
        <v>0</v>
      </c>
      <c r="BV333" s="43">
        <v>0</v>
      </c>
      <c r="BW333" s="43">
        <v>0</v>
      </c>
      <c r="BX333" s="43">
        <v>0</v>
      </c>
      <c r="BY333" s="43">
        <v>0</v>
      </c>
      <c r="BZ333" s="43">
        <v>0</v>
      </c>
      <c r="CA333" s="43">
        <v>0</v>
      </c>
      <c r="CB333" s="43">
        <v>0</v>
      </c>
      <c r="CC333" s="43">
        <v>0</v>
      </c>
      <c r="CD333" s="44">
        <f t="shared" ref="CD333:CD347" si="21">SUM(BO333:CC333)</f>
        <v>0</v>
      </c>
      <c r="CE333" s="43">
        <v>0</v>
      </c>
      <c r="CF333" s="43">
        <v>0</v>
      </c>
      <c r="CG333" s="43">
        <v>0</v>
      </c>
      <c r="CH333" s="43">
        <v>0</v>
      </c>
      <c r="CI333" s="43">
        <v>0</v>
      </c>
      <c r="CJ333" s="43">
        <v>0</v>
      </c>
      <c r="CK333" s="43">
        <v>0</v>
      </c>
      <c r="CL333" s="43">
        <v>0</v>
      </c>
      <c r="CM333" s="43">
        <v>0</v>
      </c>
      <c r="CN333" s="43">
        <v>0</v>
      </c>
      <c r="CO333" s="43">
        <v>0</v>
      </c>
      <c r="CP333" s="43">
        <v>0</v>
      </c>
      <c r="CQ333" s="43">
        <v>0</v>
      </c>
      <c r="CR333" s="43">
        <v>0</v>
      </c>
      <c r="CS333" s="43">
        <v>0</v>
      </c>
      <c r="CT333" s="44">
        <f t="shared" ref="CT333:CT347" si="22">SUM(CE333:CS333)</f>
        <v>0</v>
      </c>
      <c r="CU333" s="43">
        <v>0</v>
      </c>
      <c r="CV333" s="43">
        <v>0</v>
      </c>
      <c r="CW333" s="43">
        <v>0</v>
      </c>
      <c r="CX333" s="43">
        <v>0</v>
      </c>
      <c r="CY333" s="43">
        <v>0</v>
      </c>
      <c r="CZ333" s="43">
        <v>0</v>
      </c>
      <c r="DA333" s="43">
        <v>0</v>
      </c>
      <c r="DB333" s="43">
        <v>0</v>
      </c>
      <c r="DC333" s="43">
        <v>0</v>
      </c>
      <c r="DD333" s="43">
        <v>0</v>
      </c>
      <c r="DE333" s="43">
        <v>0</v>
      </c>
      <c r="DF333" s="43">
        <v>0</v>
      </c>
      <c r="DG333" s="43">
        <v>0</v>
      </c>
      <c r="DH333" s="43">
        <v>0</v>
      </c>
      <c r="DI333" s="43">
        <v>0</v>
      </c>
      <c r="DJ333" s="44">
        <f t="shared" ref="DJ333:DJ347" si="23">SUM(CU333:DI333)</f>
        <v>0</v>
      </c>
      <c r="DK333" s="45">
        <f t="shared" si="19"/>
        <v>0</v>
      </c>
    </row>
    <row r="334" spans="1:115" s="2" customFormat="1" ht="60" x14ac:dyDescent="0.25">
      <c r="A334" s="1"/>
      <c r="B334" s="40" t="s">
        <v>1452</v>
      </c>
      <c r="C334" s="41" t="s">
        <v>1445</v>
      </c>
      <c r="D334" s="30" t="s">
        <v>1425</v>
      </c>
      <c r="E334" s="30" t="s">
        <v>623</v>
      </c>
      <c r="F334" s="30" t="s">
        <v>1423</v>
      </c>
      <c r="G334" s="30" t="s">
        <v>2343</v>
      </c>
      <c r="H334" s="41" t="s">
        <v>665</v>
      </c>
      <c r="I334" s="41" t="s">
        <v>1298</v>
      </c>
      <c r="J334" s="41" t="s">
        <v>1298</v>
      </c>
      <c r="K334" s="41" t="s">
        <v>1298</v>
      </c>
      <c r="L334" s="41">
        <v>22.5</v>
      </c>
      <c r="M334" s="42"/>
      <c r="N334" s="42"/>
      <c r="O334" s="42"/>
      <c r="P334" s="42"/>
      <c r="Q334" s="42"/>
      <c r="R334" s="41" t="s">
        <v>103</v>
      </c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 t="s">
        <v>623</v>
      </c>
      <c r="AI334" s="52" t="s">
        <v>1467</v>
      </c>
      <c r="AJ334" s="40">
        <v>4003</v>
      </c>
      <c r="AK334" s="17" t="s">
        <v>1823</v>
      </c>
      <c r="AL334" s="17" t="s">
        <v>667</v>
      </c>
      <c r="AM334" s="42"/>
      <c r="AN334" s="42"/>
      <c r="AO334" s="42"/>
      <c r="AP334" s="41">
        <v>86944</v>
      </c>
      <c r="AQ334" s="41">
        <v>88629</v>
      </c>
      <c r="AR334" s="42"/>
      <c r="AS334" s="42" t="s">
        <v>1452</v>
      </c>
      <c r="AT334" s="42"/>
      <c r="AU334" s="42"/>
      <c r="AV334" s="42"/>
      <c r="AW334" s="42"/>
      <c r="AX334" s="43">
        <v>0</v>
      </c>
      <c r="AY334" s="43">
        <v>0</v>
      </c>
      <c r="AZ334" s="43">
        <v>0</v>
      </c>
      <c r="BA334" s="43">
        <v>0</v>
      </c>
      <c r="BB334" s="43">
        <v>0</v>
      </c>
      <c r="BC334" s="43">
        <v>0</v>
      </c>
      <c r="BD334" s="43">
        <v>0</v>
      </c>
      <c r="BE334" s="43">
        <v>0</v>
      </c>
      <c r="BF334" s="43">
        <v>0</v>
      </c>
      <c r="BG334" s="43">
        <v>0</v>
      </c>
      <c r="BH334" s="43">
        <v>0</v>
      </c>
      <c r="BI334" s="43">
        <v>0</v>
      </c>
      <c r="BJ334" s="43">
        <v>0</v>
      </c>
      <c r="BK334" s="43">
        <v>0</v>
      </c>
      <c r="BL334" s="43">
        <v>0</v>
      </c>
      <c r="BM334" s="43">
        <v>0</v>
      </c>
      <c r="BN334" s="44">
        <f t="shared" si="20"/>
        <v>0</v>
      </c>
      <c r="BO334" s="43">
        <v>0</v>
      </c>
      <c r="BP334" s="43">
        <v>0</v>
      </c>
      <c r="BQ334" s="43">
        <v>0</v>
      </c>
      <c r="BR334" s="43">
        <v>0</v>
      </c>
      <c r="BS334" s="43">
        <v>0</v>
      </c>
      <c r="BT334" s="43">
        <v>0</v>
      </c>
      <c r="BU334" s="43">
        <v>0</v>
      </c>
      <c r="BV334" s="43">
        <v>0</v>
      </c>
      <c r="BW334" s="43">
        <v>0</v>
      </c>
      <c r="BX334" s="43">
        <v>0</v>
      </c>
      <c r="BY334" s="43">
        <v>0</v>
      </c>
      <c r="BZ334" s="43">
        <v>0</v>
      </c>
      <c r="CA334" s="43">
        <v>0</v>
      </c>
      <c r="CB334" s="43">
        <v>0</v>
      </c>
      <c r="CC334" s="43">
        <v>0</v>
      </c>
      <c r="CD334" s="44">
        <f t="shared" si="21"/>
        <v>0</v>
      </c>
      <c r="CE334" s="43">
        <v>0</v>
      </c>
      <c r="CF334" s="43">
        <v>0</v>
      </c>
      <c r="CG334" s="43">
        <v>0</v>
      </c>
      <c r="CH334" s="43">
        <v>0</v>
      </c>
      <c r="CI334" s="43">
        <v>0</v>
      </c>
      <c r="CJ334" s="43">
        <v>0</v>
      </c>
      <c r="CK334" s="43">
        <v>0</v>
      </c>
      <c r="CL334" s="43">
        <v>0</v>
      </c>
      <c r="CM334" s="43">
        <v>0</v>
      </c>
      <c r="CN334" s="43">
        <v>0</v>
      </c>
      <c r="CO334" s="43">
        <v>0</v>
      </c>
      <c r="CP334" s="43">
        <v>0</v>
      </c>
      <c r="CQ334" s="43">
        <v>0</v>
      </c>
      <c r="CR334" s="43">
        <v>0</v>
      </c>
      <c r="CS334" s="43">
        <v>0</v>
      </c>
      <c r="CT334" s="44">
        <f t="shared" si="22"/>
        <v>0</v>
      </c>
      <c r="CU334" s="43">
        <v>0</v>
      </c>
      <c r="CV334" s="43">
        <v>0</v>
      </c>
      <c r="CW334" s="43">
        <v>0</v>
      </c>
      <c r="CX334" s="43">
        <v>0</v>
      </c>
      <c r="CY334" s="43">
        <v>0</v>
      </c>
      <c r="CZ334" s="43">
        <v>0</v>
      </c>
      <c r="DA334" s="43">
        <v>0</v>
      </c>
      <c r="DB334" s="43">
        <v>0</v>
      </c>
      <c r="DC334" s="43">
        <v>0</v>
      </c>
      <c r="DD334" s="43">
        <v>0</v>
      </c>
      <c r="DE334" s="43">
        <v>0</v>
      </c>
      <c r="DF334" s="43">
        <v>0</v>
      </c>
      <c r="DG334" s="43">
        <v>0</v>
      </c>
      <c r="DH334" s="43">
        <v>0</v>
      </c>
      <c r="DI334" s="43">
        <v>0</v>
      </c>
      <c r="DJ334" s="44">
        <f t="shared" si="23"/>
        <v>0</v>
      </c>
      <c r="DK334" s="45">
        <f t="shared" si="19"/>
        <v>0</v>
      </c>
    </row>
    <row r="335" spans="1:115" s="2" customFormat="1" ht="60" x14ac:dyDescent="0.25">
      <c r="A335" s="1"/>
      <c r="B335" s="40" t="s">
        <v>1452</v>
      </c>
      <c r="C335" s="41" t="s">
        <v>1445</v>
      </c>
      <c r="D335" s="30" t="s">
        <v>1421</v>
      </c>
      <c r="E335" s="30" t="s">
        <v>623</v>
      </c>
      <c r="F335" s="30" t="s">
        <v>1423</v>
      </c>
      <c r="G335" s="30" t="s">
        <v>2343</v>
      </c>
      <c r="H335" s="41" t="s">
        <v>665</v>
      </c>
      <c r="I335" s="41" t="s">
        <v>1298</v>
      </c>
      <c r="J335" s="41" t="s">
        <v>1298</v>
      </c>
      <c r="K335" s="41" t="s">
        <v>1298</v>
      </c>
      <c r="L335" s="41">
        <v>22.5</v>
      </c>
      <c r="M335" s="42"/>
      <c r="N335" s="42"/>
      <c r="O335" s="42"/>
      <c r="P335" s="42"/>
      <c r="Q335" s="42"/>
      <c r="R335" s="41" t="s">
        <v>103</v>
      </c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 t="s">
        <v>623</v>
      </c>
      <c r="AI335" s="52" t="s">
        <v>1467</v>
      </c>
      <c r="AJ335" s="40">
        <v>4003</v>
      </c>
      <c r="AK335" s="17" t="s">
        <v>1824</v>
      </c>
      <c r="AL335" s="17" t="s">
        <v>668</v>
      </c>
      <c r="AM335" s="42"/>
      <c r="AN335" s="42"/>
      <c r="AO335" s="42"/>
      <c r="AP335" s="41" t="s">
        <v>1298</v>
      </c>
      <c r="AQ335" s="41">
        <v>872</v>
      </c>
      <c r="AR335" s="42"/>
      <c r="AS335" s="42" t="s">
        <v>1452</v>
      </c>
      <c r="AT335" s="42"/>
      <c r="AU335" s="42"/>
      <c r="AV335" s="42"/>
      <c r="AW335" s="42"/>
      <c r="AX335" s="43">
        <v>0</v>
      </c>
      <c r="AY335" s="43">
        <v>0</v>
      </c>
      <c r="AZ335" s="43">
        <v>0</v>
      </c>
      <c r="BA335" s="43">
        <v>0</v>
      </c>
      <c r="BB335" s="43">
        <v>0</v>
      </c>
      <c r="BC335" s="43">
        <v>0</v>
      </c>
      <c r="BD335" s="43">
        <v>0</v>
      </c>
      <c r="BE335" s="43">
        <v>0</v>
      </c>
      <c r="BF335" s="43">
        <v>0</v>
      </c>
      <c r="BG335" s="43">
        <v>0</v>
      </c>
      <c r="BH335" s="43">
        <v>0</v>
      </c>
      <c r="BI335" s="43">
        <v>0</v>
      </c>
      <c r="BJ335" s="43">
        <v>0</v>
      </c>
      <c r="BK335" s="43">
        <v>0</v>
      </c>
      <c r="BL335" s="43">
        <v>0</v>
      </c>
      <c r="BM335" s="43">
        <v>0</v>
      </c>
      <c r="BN335" s="44">
        <f t="shared" si="20"/>
        <v>0</v>
      </c>
      <c r="BO335" s="43">
        <v>0</v>
      </c>
      <c r="BP335" s="43">
        <v>0</v>
      </c>
      <c r="BQ335" s="43">
        <v>0</v>
      </c>
      <c r="BR335" s="43">
        <v>0</v>
      </c>
      <c r="BS335" s="43">
        <v>0</v>
      </c>
      <c r="BT335" s="43">
        <v>0</v>
      </c>
      <c r="BU335" s="43">
        <v>0</v>
      </c>
      <c r="BV335" s="43">
        <v>0</v>
      </c>
      <c r="BW335" s="43">
        <v>0</v>
      </c>
      <c r="BX335" s="43">
        <v>0</v>
      </c>
      <c r="BY335" s="43">
        <v>0</v>
      </c>
      <c r="BZ335" s="43">
        <v>0</v>
      </c>
      <c r="CA335" s="43">
        <v>0</v>
      </c>
      <c r="CB335" s="43">
        <v>0</v>
      </c>
      <c r="CC335" s="43">
        <v>0</v>
      </c>
      <c r="CD335" s="44">
        <f t="shared" si="21"/>
        <v>0</v>
      </c>
      <c r="CE335" s="43">
        <v>0</v>
      </c>
      <c r="CF335" s="43">
        <v>0</v>
      </c>
      <c r="CG335" s="43">
        <v>0</v>
      </c>
      <c r="CH335" s="43">
        <v>0</v>
      </c>
      <c r="CI335" s="43">
        <v>0</v>
      </c>
      <c r="CJ335" s="43">
        <v>0</v>
      </c>
      <c r="CK335" s="43">
        <v>0</v>
      </c>
      <c r="CL335" s="43">
        <v>0</v>
      </c>
      <c r="CM335" s="43">
        <v>0</v>
      </c>
      <c r="CN335" s="43">
        <v>0</v>
      </c>
      <c r="CO335" s="43">
        <v>0</v>
      </c>
      <c r="CP335" s="43">
        <v>0</v>
      </c>
      <c r="CQ335" s="43">
        <v>0</v>
      </c>
      <c r="CR335" s="43">
        <v>0</v>
      </c>
      <c r="CS335" s="43">
        <v>0</v>
      </c>
      <c r="CT335" s="44">
        <f t="shared" si="22"/>
        <v>0</v>
      </c>
      <c r="CU335" s="43">
        <v>0</v>
      </c>
      <c r="CV335" s="43">
        <v>0</v>
      </c>
      <c r="CW335" s="43">
        <v>0</v>
      </c>
      <c r="CX335" s="43">
        <v>0</v>
      </c>
      <c r="CY335" s="43">
        <v>0</v>
      </c>
      <c r="CZ335" s="43">
        <v>0</v>
      </c>
      <c r="DA335" s="43">
        <v>0</v>
      </c>
      <c r="DB335" s="43">
        <v>0</v>
      </c>
      <c r="DC335" s="43">
        <v>0</v>
      </c>
      <c r="DD335" s="43">
        <v>0</v>
      </c>
      <c r="DE335" s="43">
        <v>0</v>
      </c>
      <c r="DF335" s="43">
        <v>0</v>
      </c>
      <c r="DG335" s="43">
        <v>0</v>
      </c>
      <c r="DH335" s="43">
        <v>0</v>
      </c>
      <c r="DI335" s="43">
        <v>0</v>
      </c>
      <c r="DJ335" s="44">
        <f t="shared" si="23"/>
        <v>0</v>
      </c>
      <c r="DK335" s="45">
        <f t="shared" si="19"/>
        <v>0</v>
      </c>
    </row>
    <row r="336" spans="1:115" s="2" customFormat="1" ht="75" x14ac:dyDescent="0.25">
      <c r="A336" s="1"/>
      <c r="B336" s="40" t="s">
        <v>650</v>
      </c>
      <c r="C336" s="41" t="s">
        <v>1445</v>
      </c>
      <c r="D336" s="30" t="s">
        <v>1425</v>
      </c>
      <c r="E336" s="30" t="s">
        <v>623</v>
      </c>
      <c r="F336" s="30" t="s">
        <v>1423</v>
      </c>
      <c r="G336" s="30" t="s">
        <v>2344</v>
      </c>
      <c r="H336" s="41" t="s">
        <v>669</v>
      </c>
      <c r="I336" s="41">
        <v>0.22</v>
      </c>
      <c r="J336" s="41" t="s">
        <v>1355</v>
      </c>
      <c r="K336" s="41">
        <v>2019</v>
      </c>
      <c r="L336" s="41">
        <v>1</v>
      </c>
      <c r="M336" s="42">
        <v>0</v>
      </c>
      <c r="N336" s="42">
        <v>1</v>
      </c>
      <c r="O336" s="42">
        <v>1</v>
      </c>
      <c r="P336" s="42">
        <v>1</v>
      </c>
      <c r="Q336" s="42" t="s">
        <v>130</v>
      </c>
      <c r="R336" s="41" t="s">
        <v>103</v>
      </c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 t="s">
        <v>623</v>
      </c>
      <c r="AI336" s="52" t="s">
        <v>1467</v>
      </c>
      <c r="AJ336" s="40">
        <v>4003</v>
      </c>
      <c r="AK336" s="17" t="s">
        <v>1825</v>
      </c>
      <c r="AL336" s="17" t="s">
        <v>670</v>
      </c>
      <c r="AM336" s="42" t="s">
        <v>2770</v>
      </c>
      <c r="AN336" s="42" t="s">
        <v>2771</v>
      </c>
      <c r="AO336" s="42" t="s">
        <v>2772</v>
      </c>
      <c r="AP336" s="41">
        <v>0</v>
      </c>
      <c r="AQ336" s="41">
        <v>1</v>
      </c>
      <c r="AR336" s="42" t="s">
        <v>130</v>
      </c>
      <c r="AS336" s="42" t="s">
        <v>650</v>
      </c>
      <c r="AT336" s="42">
        <v>0</v>
      </c>
      <c r="AU336" s="42">
        <v>1</v>
      </c>
      <c r="AV336" s="42">
        <v>1</v>
      </c>
      <c r="AW336" s="42">
        <v>1</v>
      </c>
      <c r="AX336" s="43">
        <v>0</v>
      </c>
      <c r="AY336" s="43">
        <v>0</v>
      </c>
      <c r="AZ336" s="43">
        <v>0</v>
      </c>
      <c r="BA336" s="43">
        <v>0</v>
      </c>
      <c r="BB336" s="43">
        <v>0</v>
      </c>
      <c r="BC336" s="43">
        <v>0</v>
      </c>
      <c r="BD336" s="43">
        <v>0</v>
      </c>
      <c r="BE336" s="43">
        <v>0</v>
      </c>
      <c r="BF336" s="43">
        <v>0</v>
      </c>
      <c r="BG336" s="43">
        <v>0</v>
      </c>
      <c r="BH336" s="43">
        <v>0</v>
      </c>
      <c r="BI336" s="43">
        <v>0</v>
      </c>
      <c r="BJ336" s="43">
        <v>0</v>
      </c>
      <c r="BK336" s="43">
        <v>0</v>
      </c>
      <c r="BL336" s="43">
        <v>0</v>
      </c>
      <c r="BM336" s="43">
        <v>0</v>
      </c>
      <c r="BN336" s="44">
        <f t="shared" si="20"/>
        <v>0</v>
      </c>
      <c r="BO336" s="43">
        <v>0</v>
      </c>
      <c r="BP336" s="43">
        <v>0</v>
      </c>
      <c r="BQ336" s="43">
        <v>0</v>
      </c>
      <c r="BR336" s="43">
        <v>1000000</v>
      </c>
      <c r="BS336" s="43">
        <v>0</v>
      </c>
      <c r="BT336" s="43">
        <v>0</v>
      </c>
      <c r="BU336" s="43">
        <v>0</v>
      </c>
      <c r="BV336" s="43">
        <v>0</v>
      </c>
      <c r="BW336" s="43">
        <v>0</v>
      </c>
      <c r="BX336" s="43">
        <v>0</v>
      </c>
      <c r="BY336" s="43">
        <v>0</v>
      </c>
      <c r="BZ336" s="43">
        <v>0</v>
      </c>
      <c r="CA336" s="43">
        <v>0</v>
      </c>
      <c r="CB336" s="43">
        <v>0</v>
      </c>
      <c r="CC336" s="43">
        <v>0</v>
      </c>
      <c r="CD336" s="44">
        <f t="shared" si="21"/>
        <v>1000000</v>
      </c>
      <c r="CE336" s="43">
        <v>0</v>
      </c>
      <c r="CF336" s="43">
        <v>0</v>
      </c>
      <c r="CG336" s="43">
        <v>0</v>
      </c>
      <c r="CH336" s="43">
        <v>1000000</v>
      </c>
      <c r="CI336" s="43">
        <v>0</v>
      </c>
      <c r="CJ336" s="43">
        <v>0</v>
      </c>
      <c r="CK336" s="43">
        <v>0</v>
      </c>
      <c r="CL336" s="43">
        <v>0</v>
      </c>
      <c r="CM336" s="43">
        <v>0</v>
      </c>
      <c r="CN336" s="43">
        <v>0</v>
      </c>
      <c r="CO336" s="43">
        <v>0</v>
      </c>
      <c r="CP336" s="43">
        <v>0</v>
      </c>
      <c r="CQ336" s="43">
        <v>0</v>
      </c>
      <c r="CR336" s="43">
        <v>0</v>
      </c>
      <c r="CS336" s="43">
        <v>0</v>
      </c>
      <c r="CT336" s="44">
        <f t="shared" si="22"/>
        <v>1000000</v>
      </c>
      <c r="CU336" s="43">
        <v>0</v>
      </c>
      <c r="CV336" s="43">
        <v>0</v>
      </c>
      <c r="CW336" s="43">
        <v>0</v>
      </c>
      <c r="CX336" s="43">
        <v>1000000</v>
      </c>
      <c r="CY336" s="43">
        <v>0</v>
      </c>
      <c r="CZ336" s="43">
        <v>0</v>
      </c>
      <c r="DA336" s="43">
        <v>0</v>
      </c>
      <c r="DB336" s="43">
        <v>0</v>
      </c>
      <c r="DC336" s="43">
        <v>0</v>
      </c>
      <c r="DD336" s="43">
        <v>0</v>
      </c>
      <c r="DE336" s="43">
        <v>0</v>
      </c>
      <c r="DF336" s="43">
        <v>0</v>
      </c>
      <c r="DG336" s="43">
        <v>0</v>
      </c>
      <c r="DH336" s="43">
        <v>0</v>
      </c>
      <c r="DI336" s="43">
        <v>0</v>
      </c>
      <c r="DJ336" s="44">
        <f t="shared" si="23"/>
        <v>1000000</v>
      </c>
      <c r="DK336" s="45">
        <f t="shared" si="19"/>
        <v>3000000</v>
      </c>
    </row>
    <row r="337" spans="1:115" s="2" customFormat="1" ht="75" x14ac:dyDescent="0.25">
      <c r="A337" s="1"/>
      <c r="B337" s="40" t="s">
        <v>650</v>
      </c>
      <c r="C337" s="41" t="s">
        <v>1445</v>
      </c>
      <c r="D337" s="30" t="s">
        <v>1425</v>
      </c>
      <c r="E337" s="30" t="s">
        <v>623</v>
      </c>
      <c r="F337" s="30" t="s">
        <v>1423</v>
      </c>
      <c r="G337" s="30" t="s">
        <v>2345</v>
      </c>
      <c r="H337" s="41" t="s">
        <v>671</v>
      </c>
      <c r="I337" s="41">
        <v>2</v>
      </c>
      <c r="J337" s="41" t="s">
        <v>1356</v>
      </c>
      <c r="K337" s="41">
        <v>2019</v>
      </c>
      <c r="L337" s="41">
        <v>2.1</v>
      </c>
      <c r="M337" s="42">
        <v>2.1</v>
      </c>
      <c r="N337" s="42">
        <v>2.1</v>
      </c>
      <c r="O337" s="42">
        <v>2.1</v>
      </c>
      <c r="P337" s="42">
        <v>2.1</v>
      </c>
      <c r="Q337" s="42" t="s">
        <v>130</v>
      </c>
      <c r="R337" s="41" t="s">
        <v>103</v>
      </c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 t="s">
        <v>623</v>
      </c>
      <c r="AI337" s="52" t="s">
        <v>1467</v>
      </c>
      <c r="AJ337" s="40">
        <v>4003</v>
      </c>
      <c r="AK337" s="17" t="s">
        <v>1826</v>
      </c>
      <c r="AL337" s="17" t="s">
        <v>672</v>
      </c>
      <c r="AM337" s="42" t="s">
        <v>2770</v>
      </c>
      <c r="AN337" s="42" t="s">
        <v>2771</v>
      </c>
      <c r="AO337" s="42" t="s">
        <v>2772</v>
      </c>
      <c r="AP337" s="41">
        <v>1</v>
      </c>
      <c r="AQ337" s="41">
        <v>2</v>
      </c>
      <c r="AR337" s="42" t="s">
        <v>130</v>
      </c>
      <c r="AS337" s="42" t="s">
        <v>650</v>
      </c>
      <c r="AT337" s="42">
        <v>0</v>
      </c>
      <c r="AU337" s="42">
        <v>2</v>
      </c>
      <c r="AV337" s="42">
        <v>2</v>
      </c>
      <c r="AW337" s="42">
        <v>2</v>
      </c>
      <c r="AX337" s="43">
        <v>0</v>
      </c>
      <c r="AY337" s="43">
        <v>0</v>
      </c>
      <c r="AZ337" s="43">
        <v>0</v>
      </c>
      <c r="BA337" s="43">
        <v>0</v>
      </c>
      <c r="BB337" s="43">
        <v>0</v>
      </c>
      <c r="BC337" s="43">
        <v>0</v>
      </c>
      <c r="BD337" s="43">
        <v>0</v>
      </c>
      <c r="BE337" s="43">
        <v>0</v>
      </c>
      <c r="BF337" s="43">
        <v>0</v>
      </c>
      <c r="BG337" s="43">
        <v>0</v>
      </c>
      <c r="BH337" s="43">
        <v>0</v>
      </c>
      <c r="BI337" s="43">
        <v>0</v>
      </c>
      <c r="BJ337" s="43">
        <v>0</v>
      </c>
      <c r="BK337" s="43">
        <v>0</v>
      </c>
      <c r="BL337" s="43">
        <v>0</v>
      </c>
      <c r="BM337" s="43">
        <v>0</v>
      </c>
      <c r="BN337" s="44">
        <f t="shared" si="20"/>
        <v>0</v>
      </c>
      <c r="BO337" s="43">
        <v>0</v>
      </c>
      <c r="BP337" s="43">
        <v>0</v>
      </c>
      <c r="BQ337" s="43">
        <v>0</v>
      </c>
      <c r="BR337" s="43">
        <v>1000000</v>
      </c>
      <c r="BS337" s="43">
        <v>0</v>
      </c>
      <c r="BT337" s="43">
        <v>0</v>
      </c>
      <c r="BU337" s="43">
        <v>0</v>
      </c>
      <c r="BV337" s="43">
        <v>0</v>
      </c>
      <c r="BW337" s="43">
        <v>0</v>
      </c>
      <c r="BX337" s="43">
        <v>0</v>
      </c>
      <c r="BY337" s="43">
        <v>0</v>
      </c>
      <c r="BZ337" s="43">
        <v>0</v>
      </c>
      <c r="CA337" s="43">
        <v>0</v>
      </c>
      <c r="CB337" s="43">
        <v>0</v>
      </c>
      <c r="CC337" s="43">
        <v>0</v>
      </c>
      <c r="CD337" s="44">
        <f t="shared" si="21"/>
        <v>1000000</v>
      </c>
      <c r="CE337" s="43">
        <v>0</v>
      </c>
      <c r="CF337" s="43">
        <v>0</v>
      </c>
      <c r="CG337" s="43">
        <v>0</v>
      </c>
      <c r="CH337" s="43">
        <v>1000000</v>
      </c>
      <c r="CI337" s="43">
        <v>0</v>
      </c>
      <c r="CJ337" s="43">
        <v>0</v>
      </c>
      <c r="CK337" s="43">
        <v>0</v>
      </c>
      <c r="CL337" s="43">
        <v>0</v>
      </c>
      <c r="CM337" s="43">
        <v>0</v>
      </c>
      <c r="CN337" s="43">
        <v>0</v>
      </c>
      <c r="CO337" s="43">
        <v>0</v>
      </c>
      <c r="CP337" s="43">
        <v>0</v>
      </c>
      <c r="CQ337" s="43">
        <v>0</v>
      </c>
      <c r="CR337" s="43">
        <v>0</v>
      </c>
      <c r="CS337" s="43">
        <v>0</v>
      </c>
      <c r="CT337" s="44">
        <f t="shared" si="22"/>
        <v>1000000</v>
      </c>
      <c r="CU337" s="43">
        <v>0</v>
      </c>
      <c r="CV337" s="43">
        <v>0</v>
      </c>
      <c r="CW337" s="43">
        <v>0</v>
      </c>
      <c r="CX337" s="43">
        <v>1000000</v>
      </c>
      <c r="CY337" s="43">
        <v>0</v>
      </c>
      <c r="CZ337" s="43">
        <v>0</v>
      </c>
      <c r="DA337" s="43">
        <v>0</v>
      </c>
      <c r="DB337" s="43">
        <v>0</v>
      </c>
      <c r="DC337" s="43">
        <v>0</v>
      </c>
      <c r="DD337" s="43">
        <v>0</v>
      </c>
      <c r="DE337" s="43">
        <v>0</v>
      </c>
      <c r="DF337" s="43">
        <v>0</v>
      </c>
      <c r="DG337" s="43">
        <v>0</v>
      </c>
      <c r="DH337" s="43">
        <v>0</v>
      </c>
      <c r="DI337" s="43">
        <v>0</v>
      </c>
      <c r="DJ337" s="44">
        <f t="shared" si="23"/>
        <v>1000000</v>
      </c>
      <c r="DK337" s="45">
        <f t="shared" si="19"/>
        <v>3000000</v>
      </c>
    </row>
    <row r="338" spans="1:115" s="2" customFormat="1" ht="90" x14ac:dyDescent="0.25">
      <c r="A338" s="1"/>
      <c r="B338" s="40" t="s">
        <v>650</v>
      </c>
      <c r="C338" s="41" t="s">
        <v>1445</v>
      </c>
      <c r="D338" s="30" t="s">
        <v>1425</v>
      </c>
      <c r="E338" s="30" t="s">
        <v>623</v>
      </c>
      <c r="F338" s="30" t="s">
        <v>1423</v>
      </c>
      <c r="G338" s="30" t="s">
        <v>2345</v>
      </c>
      <c r="H338" s="41" t="s">
        <v>671</v>
      </c>
      <c r="I338" s="41">
        <v>2</v>
      </c>
      <c r="J338" s="41" t="s">
        <v>1356</v>
      </c>
      <c r="K338" s="41">
        <v>2019</v>
      </c>
      <c r="L338" s="41">
        <v>2.1</v>
      </c>
      <c r="M338" s="42">
        <v>2.1</v>
      </c>
      <c r="N338" s="42">
        <v>2.1</v>
      </c>
      <c r="O338" s="42">
        <v>2.1</v>
      </c>
      <c r="P338" s="42">
        <v>2.1</v>
      </c>
      <c r="Q338" s="42" t="s">
        <v>130</v>
      </c>
      <c r="R338" s="41" t="s">
        <v>103</v>
      </c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 t="s">
        <v>623</v>
      </c>
      <c r="AI338" s="52" t="s">
        <v>1467</v>
      </c>
      <c r="AJ338" s="40">
        <v>4003</v>
      </c>
      <c r="AK338" s="17" t="s">
        <v>1827</v>
      </c>
      <c r="AL338" s="17" t="s">
        <v>673</v>
      </c>
      <c r="AM338" s="42" t="s">
        <v>2773</v>
      </c>
      <c r="AN338" s="42" t="s">
        <v>2774</v>
      </c>
      <c r="AO338" s="42" t="s">
        <v>2772</v>
      </c>
      <c r="AP338" s="41">
        <v>0</v>
      </c>
      <c r="AQ338" s="41">
        <v>1</v>
      </c>
      <c r="AR338" s="42" t="s">
        <v>130</v>
      </c>
      <c r="AS338" s="42" t="s">
        <v>650</v>
      </c>
      <c r="AT338" s="42">
        <v>0</v>
      </c>
      <c r="AU338" s="42">
        <v>1</v>
      </c>
      <c r="AV338" s="42">
        <v>1</v>
      </c>
      <c r="AW338" s="42">
        <v>1</v>
      </c>
      <c r="AX338" s="43">
        <v>0</v>
      </c>
      <c r="AY338" s="43">
        <v>0</v>
      </c>
      <c r="AZ338" s="43">
        <v>0</v>
      </c>
      <c r="BA338" s="43">
        <v>0</v>
      </c>
      <c r="BB338" s="43">
        <v>0</v>
      </c>
      <c r="BC338" s="43">
        <v>0</v>
      </c>
      <c r="BD338" s="43">
        <v>0</v>
      </c>
      <c r="BE338" s="43">
        <v>0</v>
      </c>
      <c r="BF338" s="43">
        <v>0</v>
      </c>
      <c r="BG338" s="43">
        <v>0</v>
      </c>
      <c r="BH338" s="43">
        <v>0</v>
      </c>
      <c r="BI338" s="43">
        <v>0</v>
      </c>
      <c r="BJ338" s="43">
        <v>0</v>
      </c>
      <c r="BK338" s="43">
        <v>0</v>
      </c>
      <c r="BL338" s="43">
        <v>0</v>
      </c>
      <c r="BM338" s="43">
        <v>0</v>
      </c>
      <c r="BN338" s="44">
        <f t="shared" si="20"/>
        <v>0</v>
      </c>
      <c r="BO338" s="43">
        <v>0</v>
      </c>
      <c r="BP338" s="43">
        <v>0</v>
      </c>
      <c r="BQ338" s="43">
        <v>0</v>
      </c>
      <c r="BR338" s="43">
        <v>4000000</v>
      </c>
      <c r="BS338" s="43">
        <v>0</v>
      </c>
      <c r="BT338" s="43">
        <v>0</v>
      </c>
      <c r="BU338" s="43">
        <v>0</v>
      </c>
      <c r="BV338" s="43">
        <v>0</v>
      </c>
      <c r="BW338" s="43">
        <v>0</v>
      </c>
      <c r="BX338" s="43">
        <v>0</v>
      </c>
      <c r="BY338" s="43">
        <v>0</v>
      </c>
      <c r="BZ338" s="43">
        <v>0</v>
      </c>
      <c r="CA338" s="43">
        <v>0</v>
      </c>
      <c r="CB338" s="43">
        <v>0</v>
      </c>
      <c r="CC338" s="43">
        <v>0</v>
      </c>
      <c r="CD338" s="44">
        <f t="shared" si="21"/>
        <v>4000000</v>
      </c>
      <c r="CE338" s="43">
        <v>0</v>
      </c>
      <c r="CF338" s="43">
        <v>0</v>
      </c>
      <c r="CG338" s="43">
        <v>0</v>
      </c>
      <c r="CH338" s="43">
        <v>4000000</v>
      </c>
      <c r="CI338" s="43">
        <v>0</v>
      </c>
      <c r="CJ338" s="43">
        <v>0</v>
      </c>
      <c r="CK338" s="43">
        <v>0</v>
      </c>
      <c r="CL338" s="43">
        <v>0</v>
      </c>
      <c r="CM338" s="43">
        <v>0</v>
      </c>
      <c r="CN338" s="43">
        <v>0</v>
      </c>
      <c r="CO338" s="43">
        <v>0</v>
      </c>
      <c r="CP338" s="43">
        <v>0</v>
      </c>
      <c r="CQ338" s="43">
        <v>0</v>
      </c>
      <c r="CR338" s="43">
        <v>0</v>
      </c>
      <c r="CS338" s="43">
        <v>0</v>
      </c>
      <c r="CT338" s="44">
        <f t="shared" si="22"/>
        <v>4000000</v>
      </c>
      <c r="CU338" s="43">
        <v>0</v>
      </c>
      <c r="CV338" s="43">
        <v>0</v>
      </c>
      <c r="CW338" s="43">
        <v>0</v>
      </c>
      <c r="CX338" s="43">
        <v>1000000</v>
      </c>
      <c r="CY338" s="43">
        <v>0</v>
      </c>
      <c r="CZ338" s="43">
        <v>0</v>
      </c>
      <c r="DA338" s="43">
        <v>0</v>
      </c>
      <c r="DB338" s="43">
        <v>0</v>
      </c>
      <c r="DC338" s="43">
        <v>0</v>
      </c>
      <c r="DD338" s="43">
        <v>0</v>
      </c>
      <c r="DE338" s="43">
        <v>0</v>
      </c>
      <c r="DF338" s="43">
        <v>0</v>
      </c>
      <c r="DG338" s="43">
        <v>0</v>
      </c>
      <c r="DH338" s="43">
        <v>0</v>
      </c>
      <c r="DI338" s="43">
        <v>0</v>
      </c>
      <c r="DJ338" s="44">
        <f t="shared" si="23"/>
        <v>1000000</v>
      </c>
      <c r="DK338" s="45">
        <f t="shared" si="19"/>
        <v>9000000</v>
      </c>
    </row>
    <row r="339" spans="1:115" s="2" customFormat="1" ht="90" x14ac:dyDescent="0.25">
      <c r="A339" s="1"/>
      <c r="B339" s="40" t="s">
        <v>650</v>
      </c>
      <c r="C339" s="41" t="s">
        <v>1445</v>
      </c>
      <c r="D339" s="30" t="s">
        <v>1425</v>
      </c>
      <c r="E339" s="30" t="s">
        <v>623</v>
      </c>
      <c r="F339" s="30" t="s">
        <v>1423</v>
      </c>
      <c r="G339" s="30" t="s">
        <v>2346</v>
      </c>
      <c r="H339" s="41" t="s">
        <v>674</v>
      </c>
      <c r="I339" s="41">
        <v>1</v>
      </c>
      <c r="J339" s="41" t="s">
        <v>1355</v>
      </c>
      <c r="K339" s="41">
        <v>2019</v>
      </c>
      <c r="L339" s="41">
        <v>4</v>
      </c>
      <c r="M339" s="42">
        <v>4</v>
      </c>
      <c r="N339" s="42">
        <v>4</v>
      </c>
      <c r="O339" s="42">
        <v>4</v>
      </c>
      <c r="P339" s="42">
        <v>4</v>
      </c>
      <c r="Q339" s="42" t="s">
        <v>130</v>
      </c>
      <c r="R339" s="41" t="s">
        <v>103</v>
      </c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 t="s">
        <v>623</v>
      </c>
      <c r="AI339" s="52" t="s">
        <v>1467</v>
      </c>
      <c r="AJ339" s="40">
        <v>4003</v>
      </c>
      <c r="AK339" s="17" t="s">
        <v>1828</v>
      </c>
      <c r="AL339" s="17" t="s">
        <v>675</v>
      </c>
      <c r="AM339" s="42" t="s">
        <v>2773</v>
      </c>
      <c r="AN339" s="42" t="s">
        <v>2774</v>
      </c>
      <c r="AO339" s="42" t="s">
        <v>2772</v>
      </c>
      <c r="AP339" s="41">
        <v>0</v>
      </c>
      <c r="AQ339" s="41">
        <v>1</v>
      </c>
      <c r="AR339" s="42" t="s">
        <v>130</v>
      </c>
      <c r="AS339" s="42" t="s">
        <v>650</v>
      </c>
      <c r="AT339" s="42">
        <v>1</v>
      </c>
      <c r="AU339" s="42">
        <v>1</v>
      </c>
      <c r="AV339" s="42">
        <v>1</v>
      </c>
      <c r="AW339" s="42">
        <v>1</v>
      </c>
      <c r="AX339" s="43">
        <v>0</v>
      </c>
      <c r="AY339" s="43">
        <v>0</v>
      </c>
      <c r="AZ339" s="43">
        <v>0</v>
      </c>
      <c r="BA339" s="43">
        <v>0</v>
      </c>
      <c r="BB339" s="43">
        <v>0</v>
      </c>
      <c r="BC339" s="43">
        <v>24788589</v>
      </c>
      <c r="BD339" s="43">
        <v>0</v>
      </c>
      <c r="BE339" s="43">
        <v>0</v>
      </c>
      <c r="BF339" s="43">
        <v>0</v>
      </c>
      <c r="BG339" s="43">
        <v>0</v>
      </c>
      <c r="BH339" s="43">
        <v>0</v>
      </c>
      <c r="BI339" s="43">
        <v>0</v>
      </c>
      <c r="BJ339" s="43">
        <v>1600000</v>
      </c>
      <c r="BK339" s="43">
        <v>0</v>
      </c>
      <c r="BL339" s="43">
        <v>0</v>
      </c>
      <c r="BM339" s="43">
        <v>0</v>
      </c>
      <c r="BN339" s="44">
        <f t="shared" si="20"/>
        <v>26388589</v>
      </c>
      <c r="BO339" s="43">
        <v>0</v>
      </c>
      <c r="BP339" s="43">
        <v>0</v>
      </c>
      <c r="BQ339" s="43">
        <v>0</v>
      </c>
      <c r="BR339" s="43">
        <v>5000000</v>
      </c>
      <c r="BS339" s="43">
        <v>0</v>
      </c>
      <c r="BT339" s="43">
        <v>0</v>
      </c>
      <c r="BU339" s="43">
        <v>0</v>
      </c>
      <c r="BV339" s="43">
        <v>0</v>
      </c>
      <c r="BW339" s="43">
        <v>0</v>
      </c>
      <c r="BX339" s="43">
        <v>0</v>
      </c>
      <c r="BY339" s="43">
        <v>0</v>
      </c>
      <c r="BZ339" s="43">
        <v>0</v>
      </c>
      <c r="CA339" s="43">
        <v>0</v>
      </c>
      <c r="CB339" s="43">
        <v>0</v>
      </c>
      <c r="CC339" s="43">
        <v>0</v>
      </c>
      <c r="CD339" s="44">
        <f t="shared" si="21"/>
        <v>5000000</v>
      </c>
      <c r="CE339" s="43">
        <v>0</v>
      </c>
      <c r="CF339" s="43">
        <v>0</v>
      </c>
      <c r="CG339" s="43">
        <v>0</v>
      </c>
      <c r="CH339" s="43">
        <v>2000000</v>
      </c>
      <c r="CI339" s="43">
        <v>0</v>
      </c>
      <c r="CJ339" s="43">
        <v>0</v>
      </c>
      <c r="CK339" s="43">
        <v>0</v>
      </c>
      <c r="CL339" s="43">
        <v>0</v>
      </c>
      <c r="CM339" s="43">
        <v>0</v>
      </c>
      <c r="CN339" s="43">
        <v>0</v>
      </c>
      <c r="CO339" s="43">
        <v>0</v>
      </c>
      <c r="CP339" s="43">
        <v>0</v>
      </c>
      <c r="CQ339" s="43">
        <v>0</v>
      </c>
      <c r="CR339" s="43">
        <v>0</v>
      </c>
      <c r="CS339" s="43">
        <v>0</v>
      </c>
      <c r="CT339" s="44">
        <f t="shared" si="22"/>
        <v>2000000</v>
      </c>
      <c r="CU339" s="43">
        <v>0</v>
      </c>
      <c r="CV339" s="43">
        <v>0</v>
      </c>
      <c r="CW339" s="43">
        <v>0</v>
      </c>
      <c r="CX339" s="43">
        <v>3000000</v>
      </c>
      <c r="CY339" s="43">
        <v>0</v>
      </c>
      <c r="CZ339" s="43">
        <v>0</v>
      </c>
      <c r="DA339" s="43">
        <v>0</v>
      </c>
      <c r="DB339" s="43">
        <v>0</v>
      </c>
      <c r="DC339" s="43">
        <v>0</v>
      </c>
      <c r="DD339" s="43">
        <v>0</v>
      </c>
      <c r="DE339" s="43">
        <v>0</v>
      </c>
      <c r="DF339" s="43">
        <v>0</v>
      </c>
      <c r="DG339" s="43">
        <v>0</v>
      </c>
      <c r="DH339" s="43">
        <v>0</v>
      </c>
      <c r="DI339" s="43">
        <v>0</v>
      </c>
      <c r="DJ339" s="44">
        <f t="shared" si="23"/>
        <v>3000000</v>
      </c>
      <c r="DK339" s="45">
        <f t="shared" si="19"/>
        <v>36388589</v>
      </c>
    </row>
    <row r="340" spans="1:115" s="2" customFormat="1" ht="90" x14ac:dyDescent="0.25">
      <c r="A340" s="1"/>
      <c r="B340" s="40" t="s">
        <v>650</v>
      </c>
      <c r="C340" s="41" t="s">
        <v>1445</v>
      </c>
      <c r="D340" s="30" t="s">
        <v>1425</v>
      </c>
      <c r="E340" s="30" t="s">
        <v>623</v>
      </c>
      <c r="F340" s="30" t="s">
        <v>1423</v>
      </c>
      <c r="G340" s="30" t="s">
        <v>2346</v>
      </c>
      <c r="H340" s="41" t="s">
        <v>674</v>
      </c>
      <c r="I340" s="41">
        <v>1</v>
      </c>
      <c r="J340" s="41" t="s">
        <v>1355</v>
      </c>
      <c r="K340" s="41">
        <v>2019</v>
      </c>
      <c r="L340" s="41">
        <v>4</v>
      </c>
      <c r="M340" s="42">
        <v>1</v>
      </c>
      <c r="N340" s="42">
        <v>1</v>
      </c>
      <c r="O340" s="42">
        <v>1</v>
      </c>
      <c r="P340" s="42">
        <v>1</v>
      </c>
      <c r="Q340" s="42" t="s">
        <v>130</v>
      </c>
      <c r="R340" s="41" t="s">
        <v>103</v>
      </c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 t="s">
        <v>623</v>
      </c>
      <c r="AI340" s="52" t="s">
        <v>1467</v>
      </c>
      <c r="AJ340" s="40">
        <v>4003</v>
      </c>
      <c r="AK340" s="17" t="s">
        <v>1829</v>
      </c>
      <c r="AL340" s="17" t="s">
        <v>676</v>
      </c>
      <c r="AM340" s="42" t="s">
        <v>2773</v>
      </c>
      <c r="AN340" s="42" t="s">
        <v>2774</v>
      </c>
      <c r="AO340" s="42" t="s">
        <v>2772</v>
      </c>
      <c r="AP340" s="41">
        <v>0</v>
      </c>
      <c r="AQ340" s="41">
        <v>1</v>
      </c>
      <c r="AR340" s="42" t="s">
        <v>130</v>
      </c>
      <c r="AS340" s="42" t="s">
        <v>650</v>
      </c>
      <c r="AT340" s="42">
        <v>1</v>
      </c>
      <c r="AU340" s="42">
        <v>1</v>
      </c>
      <c r="AV340" s="42">
        <v>1</v>
      </c>
      <c r="AW340" s="42">
        <v>1</v>
      </c>
      <c r="AX340" s="43">
        <v>0</v>
      </c>
      <c r="AY340" s="43">
        <v>0</v>
      </c>
      <c r="AZ340" s="43">
        <v>0</v>
      </c>
      <c r="BA340" s="43">
        <v>0</v>
      </c>
      <c r="BB340" s="43">
        <v>0</v>
      </c>
      <c r="BC340" s="43">
        <v>0</v>
      </c>
      <c r="BD340" s="43">
        <v>0</v>
      </c>
      <c r="BE340" s="43">
        <v>0</v>
      </c>
      <c r="BF340" s="43">
        <v>0</v>
      </c>
      <c r="BG340" s="43">
        <v>0</v>
      </c>
      <c r="BH340" s="43">
        <v>0</v>
      </c>
      <c r="BI340" s="43">
        <v>0</v>
      </c>
      <c r="BJ340" s="43">
        <v>54363569</v>
      </c>
      <c r="BK340" s="43">
        <v>0</v>
      </c>
      <c r="BL340" s="43">
        <v>0</v>
      </c>
      <c r="BM340" s="43">
        <v>0</v>
      </c>
      <c r="BN340" s="44">
        <f t="shared" si="20"/>
        <v>54363569</v>
      </c>
      <c r="BO340" s="43">
        <v>0</v>
      </c>
      <c r="BP340" s="43">
        <v>0</v>
      </c>
      <c r="BQ340" s="43">
        <v>0</v>
      </c>
      <c r="BR340" s="43">
        <v>1000000</v>
      </c>
      <c r="BS340" s="43">
        <v>0</v>
      </c>
      <c r="BT340" s="43">
        <v>0</v>
      </c>
      <c r="BU340" s="43">
        <v>0</v>
      </c>
      <c r="BV340" s="43">
        <v>0</v>
      </c>
      <c r="BW340" s="43">
        <v>0</v>
      </c>
      <c r="BX340" s="43">
        <v>0</v>
      </c>
      <c r="BY340" s="43">
        <v>0</v>
      </c>
      <c r="BZ340" s="43">
        <v>0</v>
      </c>
      <c r="CA340" s="43">
        <v>0</v>
      </c>
      <c r="CB340" s="43">
        <v>0</v>
      </c>
      <c r="CC340" s="43">
        <v>0</v>
      </c>
      <c r="CD340" s="44">
        <f t="shared" si="21"/>
        <v>1000000</v>
      </c>
      <c r="CE340" s="43">
        <v>0</v>
      </c>
      <c r="CF340" s="43">
        <v>0</v>
      </c>
      <c r="CG340" s="43">
        <v>0</v>
      </c>
      <c r="CH340" s="43">
        <v>2000000</v>
      </c>
      <c r="CI340" s="43">
        <v>0</v>
      </c>
      <c r="CJ340" s="43">
        <v>0</v>
      </c>
      <c r="CK340" s="43">
        <v>0</v>
      </c>
      <c r="CL340" s="43">
        <v>0</v>
      </c>
      <c r="CM340" s="43">
        <v>0</v>
      </c>
      <c r="CN340" s="43">
        <v>0</v>
      </c>
      <c r="CO340" s="43">
        <v>0</v>
      </c>
      <c r="CP340" s="43">
        <v>0</v>
      </c>
      <c r="CQ340" s="43">
        <v>0</v>
      </c>
      <c r="CR340" s="43">
        <v>0</v>
      </c>
      <c r="CS340" s="43">
        <v>0</v>
      </c>
      <c r="CT340" s="44">
        <f t="shared" si="22"/>
        <v>2000000</v>
      </c>
      <c r="CU340" s="43">
        <v>0</v>
      </c>
      <c r="CV340" s="43">
        <v>0</v>
      </c>
      <c r="CW340" s="43">
        <v>0</v>
      </c>
      <c r="CX340" s="43">
        <v>1000000</v>
      </c>
      <c r="CY340" s="43">
        <v>0</v>
      </c>
      <c r="CZ340" s="43">
        <v>0</v>
      </c>
      <c r="DA340" s="43">
        <v>0</v>
      </c>
      <c r="DB340" s="43">
        <v>0</v>
      </c>
      <c r="DC340" s="43">
        <v>0</v>
      </c>
      <c r="DD340" s="43">
        <v>0</v>
      </c>
      <c r="DE340" s="43">
        <v>0</v>
      </c>
      <c r="DF340" s="43">
        <v>0</v>
      </c>
      <c r="DG340" s="43">
        <v>0</v>
      </c>
      <c r="DH340" s="43">
        <v>0</v>
      </c>
      <c r="DI340" s="43">
        <v>0</v>
      </c>
      <c r="DJ340" s="44">
        <f t="shared" si="23"/>
        <v>1000000</v>
      </c>
      <c r="DK340" s="45">
        <f t="shared" si="19"/>
        <v>58363569</v>
      </c>
    </row>
    <row r="341" spans="1:115" s="2" customFormat="1" ht="90" x14ac:dyDescent="0.25">
      <c r="A341" s="1"/>
      <c r="B341" s="40" t="s">
        <v>650</v>
      </c>
      <c r="C341" s="41" t="s">
        <v>1445</v>
      </c>
      <c r="D341" s="30" t="s">
        <v>1425</v>
      </c>
      <c r="E341" s="30" t="s">
        <v>623</v>
      </c>
      <c r="F341" s="30" t="s">
        <v>1423</v>
      </c>
      <c r="G341" s="30" t="s">
        <v>2346</v>
      </c>
      <c r="H341" s="41" t="s">
        <v>674</v>
      </c>
      <c r="I341" s="41">
        <v>1</v>
      </c>
      <c r="J341" s="41" t="s">
        <v>1355</v>
      </c>
      <c r="K341" s="41">
        <v>2019</v>
      </c>
      <c r="L341" s="41">
        <v>4</v>
      </c>
      <c r="M341" s="42">
        <v>1</v>
      </c>
      <c r="N341" s="42">
        <v>1</v>
      </c>
      <c r="O341" s="42">
        <v>1</v>
      </c>
      <c r="P341" s="42">
        <v>1</v>
      </c>
      <c r="Q341" s="42" t="s">
        <v>130</v>
      </c>
      <c r="R341" s="41" t="s">
        <v>103</v>
      </c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 t="s">
        <v>623</v>
      </c>
      <c r="AI341" s="52" t="s">
        <v>1467</v>
      </c>
      <c r="AJ341" s="40">
        <v>4003</v>
      </c>
      <c r="AK341" s="17" t="s">
        <v>1830</v>
      </c>
      <c r="AL341" s="17" t="s">
        <v>677</v>
      </c>
      <c r="AM341" s="42" t="s">
        <v>2773</v>
      </c>
      <c r="AN341" s="42" t="s">
        <v>2774</v>
      </c>
      <c r="AO341" s="42" t="s">
        <v>2772</v>
      </c>
      <c r="AP341" s="41">
        <v>0</v>
      </c>
      <c r="AQ341" s="41">
        <v>1</v>
      </c>
      <c r="AR341" s="42" t="s">
        <v>130</v>
      </c>
      <c r="AS341" s="42" t="s">
        <v>650</v>
      </c>
      <c r="AT341" s="42">
        <v>0</v>
      </c>
      <c r="AU341" s="42">
        <v>1</v>
      </c>
      <c r="AV341" s="42">
        <v>1</v>
      </c>
      <c r="AW341" s="42">
        <v>1</v>
      </c>
      <c r="AX341" s="43">
        <v>0</v>
      </c>
      <c r="AY341" s="43">
        <v>0</v>
      </c>
      <c r="AZ341" s="43">
        <v>0</v>
      </c>
      <c r="BA341" s="43">
        <v>0</v>
      </c>
      <c r="BB341" s="43">
        <v>0</v>
      </c>
      <c r="BC341" s="43">
        <v>0</v>
      </c>
      <c r="BD341" s="43">
        <v>0</v>
      </c>
      <c r="BE341" s="43">
        <v>0</v>
      </c>
      <c r="BF341" s="43">
        <v>0</v>
      </c>
      <c r="BG341" s="43">
        <v>0</v>
      </c>
      <c r="BH341" s="43">
        <v>0</v>
      </c>
      <c r="BI341" s="43">
        <v>0</v>
      </c>
      <c r="BJ341" s="43">
        <v>0</v>
      </c>
      <c r="BK341" s="43">
        <v>0</v>
      </c>
      <c r="BL341" s="43">
        <v>0</v>
      </c>
      <c r="BM341" s="43">
        <v>0</v>
      </c>
      <c r="BN341" s="44">
        <f t="shared" si="20"/>
        <v>0</v>
      </c>
      <c r="BO341" s="43">
        <v>0</v>
      </c>
      <c r="BP341" s="43">
        <v>0</v>
      </c>
      <c r="BQ341" s="43">
        <v>0</v>
      </c>
      <c r="BR341" s="43">
        <v>1000000</v>
      </c>
      <c r="BS341" s="43">
        <v>0</v>
      </c>
      <c r="BT341" s="43">
        <v>0</v>
      </c>
      <c r="BU341" s="43">
        <v>0</v>
      </c>
      <c r="BV341" s="43">
        <v>0</v>
      </c>
      <c r="BW341" s="43">
        <v>0</v>
      </c>
      <c r="BX341" s="43">
        <v>0</v>
      </c>
      <c r="BY341" s="43">
        <v>0</v>
      </c>
      <c r="BZ341" s="43">
        <v>0</v>
      </c>
      <c r="CA341" s="43">
        <v>0</v>
      </c>
      <c r="CB341" s="43">
        <v>0</v>
      </c>
      <c r="CC341" s="43">
        <v>0</v>
      </c>
      <c r="CD341" s="44">
        <f t="shared" si="21"/>
        <v>1000000</v>
      </c>
      <c r="CE341" s="43">
        <v>0</v>
      </c>
      <c r="CF341" s="43">
        <v>0</v>
      </c>
      <c r="CG341" s="43">
        <v>0</v>
      </c>
      <c r="CH341" s="43">
        <v>1000000</v>
      </c>
      <c r="CI341" s="43">
        <v>0</v>
      </c>
      <c r="CJ341" s="43">
        <v>0</v>
      </c>
      <c r="CK341" s="43">
        <v>0</v>
      </c>
      <c r="CL341" s="43">
        <v>0</v>
      </c>
      <c r="CM341" s="43">
        <v>0</v>
      </c>
      <c r="CN341" s="43">
        <v>0</v>
      </c>
      <c r="CO341" s="43">
        <v>0</v>
      </c>
      <c r="CP341" s="43">
        <v>0</v>
      </c>
      <c r="CQ341" s="43">
        <v>0</v>
      </c>
      <c r="CR341" s="43">
        <v>0</v>
      </c>
      <c r="CS341" s="43">
        <v>0</v>
      </c>
      <c r="CT341" s="44">
        <f t="shared" si="22"/>
        <v>1000000</v>
      </c>
      <c r="CU341" s="43">
        <v>0</v>
      </c>
      <c r="CV341" s="43">
        <v>0</v>
      </c>
      <c r="CW341" s="43">
        <v>0</v>
      </c>
      <c r="CX341" s="43">
        <v>1000000</v>
      </c>
      <c r="CY341" s="43">
        <v>0</v>
      </c>
      <c r="CZ341" s="43">
        <v>0</v>
      </c>
      <c r="DA341" s="43">
        <v>0</v>
      </c>
      <c r="DB341" s="43">
        <v>0</v>
      </c>
      <c r="DC341" s="43">
        <v>0</v>
      </c>
      <c r="DD341" s="43">
        <v>0</v>
      </c>
      <c r="DE341" s="43">
        <v>0</v>
      </c>
      <c r="DF341" s="43">
        <v>0</v>
      </c>
      <c r="DG341" s="43">
        <v>0</v>
      </c>
      <c r="DH341" s="43">
        <v>0</v>
      </c>
      <c r="DI341" s="43">
        <v>0</v>
      </c>
      <c r="DJ341" s="44">
        <f t="shared" si="23"/>
        <v>1000000</v>
      </c>
      <c r="DK341" s="45">
        <f t="shared" si="19"/>
        <v>3000000</v>
      </c>
    </row>
    <row r="342" spans="1:115" s="2" customFormat="1" ht="90" x14ac:dyDescent="0.25">
      <c r="A342" s="1"/>
      <c r="B342" s="40" t="s">
        <v>650</v>
      </c>
      <c r="C342" s="41" t="s">
        <v>1445</v>
      </c>
      <c r="D342" s="30" t="s">
        <v>1425</v>
      </c>
      <c r="E342" s="30" t="s">
        <v>623</v>
      </c>
      <c r="F342" s="30" t="s">
        <v>1423</v>
      </c>
      <c r="G342" s="30" t="s">
        <v>2346</v>
      </c>
      <c r="H342" s="41" t="s">
        <v>674</v>
      </c>
      <c r="I342" s="41">
        <v>1</v>
      </c>
      <c r="J342" s="41" t="s">
        <v>1355</v>
      </c>
      <c r="K342" s="41">
        <v>2019</v>
      </c>
      <c r="L342" s="41">
        <v>4</v>
      </c>
      <c r="M342" s="42">
        <v>1</v>
      </c>
      <c r="N342" s="42">
        <v>1</v>
      </c>
      <c r="O342" s="42">
        <v>1</v>
      </c>
      <c r="P342" s="42">
        <v>1</v>
      </c>
      <c r="Q342" s="42" t="s">
        <v>130</v>
      </c>
      <c r="R342" s="41" t="s">
        <v>103</v>
      </c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 t="s">
        <v>623</v>
      </c>
      <c r="AI342" s="52" t="s">
        <v>1467</v>
      </c>
      <c r="AJ342" s="40">
        <v>4003</v>
      </c>
      <c r="AK342" s="17" t="s">
        <v>1831</v>
      </c>
      <c r="AL342" s="17" t="s">
        <v>678</v>
      </c>
      <c r="AM342" s="42" t="s">
        <v>2773</v>
      </c>
      <c r="AN342" s="42" t="s">
        <v>2774</v>
      </c>
      <c r="AO342" s="42" t="s">
        <v>2772</v>
      </c>
      <c r="AP342" s="41">
        <v>0</v>
      </c>
      <c r="AQ342" s="41">
        <v>1</v>
      </c>
      <c r="AR342" s="42" t="s">
        <v>130</v>
      </c>
      <c r="AS342" s="42" t="s">
        <v>650</v>
      </c>
      <c r="AT342" s="42">
        <v>1</v>
      </c>
      <c r="AU342" s="42">
        <v>1</v>
      </c>
      <c r="AV342" s="42">
        <v>1</v>
      </c>
      <c r="AW342" s="42">
        <v>1</v>
      </c>
      <c r="AX342" s="43">
        <v>0</v>
      </c>
      <c r="AY342" s="43">
        <v>0</v>
      </c>
      <c r="AZ342" s="43">
        <v>0</v>
      </c>
      <c r="BA342" s="43">
        <v>2438550</v>
      </c>
      <c r="BB342" s="43">
        <v>0</v>
      </c>
      <c r="BC342" s="43">
        <v>62568701</v>
      </c>
      <c r="BD342" s="43">
        <v>0</v>
      </c>
      <c r="BE342" s="43">
        <v>0</v>
      </c>
      <c r="BF342" s="43">
        <v>0</v>
      </c>
      <c r="BG342" s="43">
        <v>0</v>
      </c>
      <c r="BH342" s="43">
        <v>0</v>
      </c>
      <c r="BI342" s="43">
        <v>0</v>
      </c>
      <c r="BJ342" s="43">
        <v>0</v>
      </c>
      <c r="BK342" s="43">
        <v>0</v>
      </c>
      <c r="BL342" s="43">
        <v>0</v>
      </c>
      <c r="BM342" s="43">
        <v>0</v>
      </c>
      <c r="BN342" s="44">
        <f t="shared" si="20"/>
        <v>65007251</v>
      </c>
      <c r="BO342" s="43">
        <v>0</v>
      </c>
      <c r="BP342" s="43">
        <v>0</v>
      </c>
      <c r="BQ342" s="43">
        <v>0</v>
      </c>
      <c r="BR342" s="43">
        <v>2000000</v>
      </c>
      <c r="BS342" s="43">
        <v>0</v>
      </c>
      <c r="BT342" s="43">
        <v>0</v>
      </c>
      <c r="BU342" s="43">
        <v>0</v>
      </c>
      <c r="BV342" s="43">
        <v>0</v>
      </c>
      <c r="BW342" s="43">
        <v>0</v>
      </c>
      <c r="BX342" s="43">
        <v>0</v>
      </c>
      <c r="BY342" s="43">
        <v>0</v>
      </c>
      <c r="BZ342" s="43">
        <v>0</v>
      </c>
      <c r="CA342" s="43">
        <v>0</v>
      </c>
      <c r="CB342" s="43">
        <v>0</v>
      </c>
      <c r="CC342" s="43">
        <v>0</v>
      </c>
      <c r="CD342" s="44">
        <f t="shared" si="21"/>
        <v>2000000</v>
      </c>
      <c r="CE342" s="43">
        <v>0</v>
      </c>
      <c r="CF342" s="43">
        <v>0</v>
      </c>
      <c r="CG342" s="43">
        <v>0</v>
      </c>
      <c r="CH342" s="43">
        <v>1000000</v>
      </c>
      <c r="CI342" s="43">
        <v>0</v>
      </c>
      <c r="CJ342" s="43">
        <v>0</v>
      </c>
      <c r="CK342" s="43">
        <v>0</v>
      </c>
      <c r="CL342" s="43">
        <v>0</v>
      </c>
      <c r="CM342" s="43">
        <v>0</v>
      </c>
      <c r="CN342" s="43">
        <v>0</v>
      </c>
      <c r="CO342" s="43">
        <v>0</v>
      </c>
      <c r="CP342" s="43">
        <v>0</v>
      </c>
      <c r="CQ342" s="43">
        <v>0</v>
      </c>
      <c r="CR342" s="43">
        <v>0</v>
      </c>
      <c r="CS342" s="43">
        <v>0</v>
      </c>
      <c r="CT342" s="44">
        <f t="shared" si="22"/>
        <v>1000000</v>
      </c>
      <c r="CU342" s="43">
        <v>0</v>
      </c>
      <c r="CV342" s="43">
        <v>0</v>
      </c>
      <c r="CW342" s="43">
        <v>0</v>
      </c>
      <c r="CX342" s="43">
        <v>1000000</v>
      </c>
      <c r="CY342" s="43">
        <v>0</v>
      </c>
      <c r="CZ342" s="43">
        <v>0</v>
      </c>
      <c r="DA342" s="43">
        <v>0</v>
      </c>
      <c r="DB342" s="43">
        <v>0</v>
      </c>
      <c r="DC342" s="43">
        <v>0</v>
      </c>
      <c r="DD342" s="43">
        <v>0</v>
      </c>
      <c r="DE342" s="43">
        <v>0</v>
      </c>
      <c r="DF342" s="43">
        <v>0</v>
      </c>
      <c r="DG342" s="43">
        <v>0</v>
      </c>
      <c r="DH342" s="43">
        <v>0</v>
      </c>
      <c r="DI342" s="43">
        <v>0</v>
      </c>
      <c r="DJ342" s="44">
        <f t="shared" si="23"/>
        <v>1000000</v>
      </c>
      <c r="DK342" s="45">
        <f t="shared" si="19"/>
        <v>69007251</v>
      </c>
    </row>
    <row r="343" spans="1:115" s="2" customFormat="1" ht="75" x14ac:dyDescent="0.25">
      <c r="A343" s="1"/>
      <c r="B343" s="40" t="s">
        <v>650</v>
      </c>
      <c r="C343" s="41" t="s">
        <v>1445</v>
      </c>
      <c r="D343" s="30" t="s">
        <v>1425</v>
      </c>
      <c r="E343" s="30" t="s">
        <v>623</v>
      </c>
      <c r="F343" s="30" t="s">
        <v>1423</v>
      </c>
      <c r="G343" s="30" t="s">
        <v>2347</v>
      </c>
      <c r="H343" s="41" t="s">
        <v>679</v>
      </c>
      <c r="I343" s="41">
        <v>100</v>
      </c>
      <c r="J343" s="41" t="s">
        <v>1356</v>
      </c>
      <c r="K343" s="41">
        <v>2019</v>
      </c>
      <c r="L343" s="41">
        <v>100</v>
      </c>
      <c r="M343" s="42">
        <v>25</v>
      </c>
      <c r="N343" s="42">
        <v>25</v>
      </c>
      <c r="O343" s="42">
        <v>25</v>
      </c>
      <c r="P343" s="42">
        <v>25</v>
      </c>
      <c r="Q343" s="42" t="s">
        <v>130</v>
      </c>
      <c r="R343" s="41" t="s">
        <v>103</v>
      </c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 t="s">
        <v>623</v>
      </c>
      <c r="AI343" s="52" t="s">
        <v>1467</v>
      </c>
      <c r="AJ343" s="40">
        <v>4003</v>
      </c>
      <c r="AK343" s="17" t="s">
        <v>1832</v>
      </c>
      <c r="AL343" s="17" t="s">
        <v>680</v>
      </c>
      <c r="AM343" s="42" t="s">
        <v>2770</v>
      </c>
      <c r="AN343" s="42" t="s">
        <v>2771</v>
      </c>
      <c r="AO343" s="42" t="s">
        <v>2772</v>
      </c>
      <c r="AP343" s="41">
        <v>15</v>
      </c>
      <c r="AQ343" s="41">
        <v>15</v>
      </c>
      <c r="AR343" s="42" t="s">
        <v>130</v>
      </c>
      <c r="AS343" s="42" t="s">
        <v>650</v>
      </c>
      <c r="AT343" s="42">
        <v>15</v>
      </c>
      <c r="AU343" s="42">
        <v>15</v>
      </c>
      <c r="AV343" s="42">
        <v>15</v>
      </c>
      <c r="AW343" s="42">
        <v>15</v>
      </c>
      <c r="AX343" s="43">
        <v>0</v>
      </c>
      <c r="AY343" s="43">
        <v>0</v>
      </c>
      <c r="AZ343" s="43">
        <v>0</v>
      </c>
      <c r="BA343" s="43">
        <v>247561450</v>
      </c>
      <c r="BB343" s="43">
        <v>0</v>
      </c>
      <c r="BC343" s="43">
        <v>3038550</v>
      </c>
      <c r="BD343" s="43">
        <v>0</v>
      </c>
      <c r="BE343" s="43">
        <v>0</v>
      </c>
      <c r="BF343" s="43">
        <v>0</v>
      </c>
      <c r="BG343" s="43">
        <v>0</v>
      </c>
      <c r="BH343" s="43">
        <v>0</v>
      </c>
      <c r="BI343" s="43">
        <v>0</v>
      </c>
      <c r="BJ343" s="43">
        <v>25138572</v>
      </c>
      <c r="BK343" s="43">
        <v>0</v>
      </c>
      <c r="BL343" s="43">
        <v>0</v>
      </c>
      <c r="BM343" s="43">
        <v>0</v>
      </c>
      <c r="BN343" s="44">
        <f t="shared" si="20"/>
        <v>275738572</v>
      </c>
      <c r="BO343" s="43">
        <v>0</v>
      </c>
      <c r="BP343" s="43">
        <v>0</v>
      </c>
      <c r="BQ343" s="43">
        <v>0</v>
      </c>
      <c r="BR343" s="43">
        <v>240000000</v>
      </c>
      <c r="BS343" s="43">
        <v>0</v>
      </c>
      <c r="BT343" s="43">
        <v>0</v>
      </c>
      <c r="BU343" s="43">
        <v>0</v>
      </c>
      <c r="BV343" s="43">
        <v>0</v>
      </c>
      <c r="BW343" s="43">
        <v>0</v>
      </c>
      <c r="BX343" s="43">
        <v>0</v>
      </c>
      <c r="BY343" s="43">
        <v>0</v>
      </c>
      <c r="BZ343" s="43">
        <v>0</v>
      </c>
      <c r="CA343" s="43">
        <v>0</v>
      </c>
      <c r="CB343" s="43">
        <v>0</v>
      </c>
      <c r="CC343" s="43">
        <v>0</v>
      </c>
      <c r="CD343" s="44">
        <f t="shared" si="21"/>
        <v>240000000</v>
      </c>
      <c r="CE343" s="43">
        <v>0</v>
      </c>
      <c r="CF343" s="43">
        <v>0</v>
      </c>
      <c r="CG343" s="43">
        <v>0</v>
      </c>
      <c r="CH343" s="43">
        <v>250000000</v>
      </c>
      <c r="CI343" s="43">
        <v>0</v>
      </c>
      <c r="CJ343" s="43">
        <v>0</v>
      </c>
      <c r="CK343" s="43">
        <v>0</v>
      </c>
      <c r="CL343" s="43">
        <v>0</v>
      </c>
      <c r="CM343" s="43">
        <v>0</v>
      </c>
      <c r="CN343" s="43">
        <v>0</v>
      </c>
      <c r="CO343" s="43">
        <v>0</v>
      </c>
      <c r="CP343" s="43">
        <v>0</v>
      </c>
      <c r="CQ343" s="43">
        <v>0</v>
      </c>
      <c r="CR343" s="43">
        <v>0</v>
      </c>
      <c r="CS343" s="43">
        <v>0</v>
      </c>
      <c r="CT343" s="44">
        <f t="shared" si="22"/>
        <v>250000000</v>
      </c>
      <c r="CU343" s="43">
        <v>0</v>
      </c>
      <c r="CV343" s="43">
        <v>0</v>
      </c>
      <c r="CW343" s="43">
        <v>0</v>
      </c>
      <c r="CX343" s="43">
        <v>260000000</v>
      </c>
      <c r="CY343" s="43">
        <v>0</v>
      </c>
      <c r="CZ343" s="43">
        <v>0</v>
      </c>
      <c r="DA343" s="43">
        <v>0</v>
      </c>
      <c r="DB343" s="43">
        <v>0</v>
      </c>
      <c r="DC343" s="43">
        <v>0</v>
      </c>
      <c r="DD343" s="43">
        <v>0</v>
      </c>
      <c r="DE343" s="43">
        <v>0</v>
      </c>
      <c r="DF343" s="43">
        <v>0</v>
      </c>
      <c r="DG343" s="43">
        <v>0</v>
      </c>
      <c r="DH343" s="43">
        <v>0</v>
      </c>
      <c r="DI343" s="43">
        <v>0</v>
      </c>
      <c r="DJ343" s="44">
        <f t="shared" si="23"/>
        <v>260000000</v>
      </c>
      <c r="DK343" s="45">
        <f t="shared" si="19"/>
        <v>1025738572</v>
      </c>
    </row>
    <row r="344" spans="1:115" s="2" customFormat="1" ht="90" x14ac:dyDescent="0.25">
      <c r="A344" s="1"/>
      <c r="B344" s="40" t="s">
        <v>650</v>
      </c>
      <c r="C344" s="41" t="s">
        <v>1445</v>
      </c>
      <c r="D344" s="30" t="s">
        <v>1425</v>
      </c>
      <c r="E344" s="30" t="s">
        <v>623</v>
      </c>
      <c r="F344" s="30" t="s">
        <v>1423</v>
      </c>
      <c r="G344" s="30" t="s">
        <v>2347</v>
      </c>
      <c r="H344" s="41" t="s">
        <v>679</v>
      </c>
      <c r="I344" s="41">
        <v>100</v>
      </c>
      <c r="J344" s="41" t="s">
        <v>1356</v>
      </c>
      <c r="K344" s="41">
        <v>2019</v>
      </c>
      <c r="L344" s="41">
        <v>100</v>
      </c>
      <c r="M344" s="42">
        <v>25</v>
      </c>
      <c r="N344" s="42">
        <v>25</v>
      </c>
      <c r="O344" s="42">
        <v>25</v>
      </c>
      <c r="P344" s="42">
        <v>25</v>
      </c>
      <c r="Q344" s="42" t="s">
        <v>130</v>
      </c>
      <c r="R344" s="41" t="s">
        <v>103</v>
      </c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 t="s">
        <v>623</v>
      </c>
      <c r="AI344" s="52" t="s">
        <v>1467</v>
      </c>
      <c r="AJ344" s="40">
        <v>4003</v>
      </c>
      <c r="AK344" s="17" t="s">
        <v>1833</v>
      </c>
      <c r="AL344" s="17" t="s">
        <v>681</v>
      </c>
      <c r="AM344" s="42" t="s">
        <v>2773</v>
      </c>
      <c r="AN344" s="42" t="s">
        <v>2774</v>
      </c>
      <c r="AO344" s="42" t="s">
        <v>2772</v>
      </c>
      <c r="AP344" s="41">
        <v>0</v>
      </c>
      <c r="AQ344" s="41">
        <v>1</v>
      </c>
      <c r="AR344" s="42" t="s">
        <v>130</v>
      </c>
      <c r="AS344" s="42" t="s">
        <v>650</v>
      </c>
      <c r="AT344" s="42">
        <v>1</v>
      </c>
      <c r="AU344" s="42">
        <v>1</v>
      </c>
      <c r="AV344" s="42">
        <v>1</v>
      </c>
      <c r="AW344" s="42">
        <v>1</v>
      </c>
      <c r="AX344" s="43">
        <v>0</v>
      </c>
      <c r="AY344" s="43">
        <v>0</v>
      </c>
      <c r="AZ344" s="43">
        <v>0</v>
      </c>
      <c r="BA344" s="43">
        <v>0</v>
      </c>
      <c r="BB344" s="43">
        <v>0</v>
      </c>
      <c r="BC344" s="43">
        <v>0</v>
      </c>
      <c r="BD344" s="43">
        <v>0</v>
      </c>
      <c r="BE344" s="43">
        <v>0</v>
      </c>
      <c r="BF344" s="43">
        <v>0</v>
      </c>
      <c r="BG344" s="43">
        <v>0</v>
      </c>
      <c r="BH344" s="43">
        <v>0</v>
      </c>
      <c r="BI344" s="43">
        <v>0</v>
      </c>
      <c r="BJ344" s="43">
        <v>18897859</v>
      </c>
      <c r="BK344" s="43">
        <v>0</v>
      </c>
      <c r="BL344" s="43">
        <v>0</v>
      </c>
      <c r="BM344" s="43">
        <v>0</v>
      </c>
      <c r="BN344" s="44">
        <f t="shared" si="20"/>
        <v>18897859</v>
      </c>
      <c r="BO344" s="43">
        <v>0</v>
      </c>
      <c r="BP344" s="43">
        <v>0</v>
      </c>
      <c r="BQ344" s="43">
        <v>0</v>
      </c>
      <c r="BR344" s="43">
        <v>1000000</v>
      </c>
      <c r="BS344" s="43">
        <v>0</v>
      </c>
      <c r="BT344" s="43">
        <v>0</v>
      </c>
      <c r="BU344" s="43">
        <v>0</v>
      </c>
      <c r="BV344" s="43">
        <v>0</v>
      </c>
      <c r="BW344" s="43">
        <v>0</v>
      </c>
      <c r="BX344" s="43">
        <v>0</v>
      </c>
      <c r="BY344" s="43">
        <v>0</v>
      </c>
      <c r="BZ344" s="43">
        <v>0</v>
      </c>
      <c r="CA344" s="43">
        <v>0</v>
      </c>
      <c r="CB344" s="43">
        <v>0</v>
      </c>
      <c r="CC344" s="43">
        <v>0</v>
      </c>
      <c r="CD344" s="44">
        <f t="shared" si="21"/>
        <v>1000000</v>
      </c>
      <c r="CE344" s="43">
        <v>0</v>
      </c>
      <c r="CF344" s="43">
        <v>0</v>
      </c>
      <c r="CG344" s="43">
        <v>0</v>
      </c>
      <c r="CH344" s="43">
        <v>1000000</v>
      </c>
      <c r="CI344" s="43">
        <v>0</v>
      </c>
      <c r="CJ344" s="43">
        <v>0</v>
      </c>
      <c r="CK344" s="43">
        <v>0</v>
      </c>
      <c r="CL344" s="43">
        <v>0</v>
      </c>
      <c r="CM344" s="43">
        <v>0</v>
      </c>
      <c r="CN344" s="43">
        <v>0</v>
      </c>
      <c r="CO344" s="43">
        <v>0</v>
      </c>
      <c r="CP344" s="43">
        <v>0</v>
      </c>
      <c r="CQ344" s="43">
        <v>0</v>
      </c>
      <c r="CR344" s="43">
        <v>0</v>
      </c>
      <c r="CS344" s="43">
        <v>0</v>
      </c>
      <c r="CT344" s="44">
        <f t="shared" si="22"/>
        <v>1000000</v>
      </c>
      <c r="CU344" s="43">
        <v>0</v>
      </c>
      <c r="CV344" s="43">
        <v>0</v>
      </c>
      <c r="CW344" s="43">
        <v>0</v>
      </c>
      <c r="CX344" s="43">
        <v>1000000</v>
      </c>
      <c r="CY344" s="43">
        <v>0</v>
      </c>
      <c r="CZ344" s="43">
        <v>0</v>
      </c>
      <c r="DA344" s="43">
        <v>0</v>
      </c>
      <c r="DB344" s="43">
        <v>0</v>
      </c>
      <c r="DC344" s="43">
        <v>0</v>
      </c>
      <c r="DD344" s="43">
        <v>0</v>
      </c>
      <c r="DE344" s="43">
        <v>0</v>
      </c>
      <c r="DF344" s="43">
        <v>0</v>
      </c>
      <c r="DG344" s="43">
        <v>0</v>
      </c>
      <c r="DH344" s="43">
        <v>0</v>
      </c>
      <c r="DI344" s="43">
        <v>0</v>
      </c>
      <c r="DJ344" s="44">
        <f t="shared" si="23"/>
        <v>1000000</v>
      </c>
      <c r="DK344" s="45">
        <f t="shared" si="19"/>
        <v>21897859</v>
      </c>
    </row>
    <row r="345" spans="1:115" s="2" customFormat="1" ht="60" x14ac:dyDescent="0.25">
      <c r="A345" s="1"/>
      <c r="B345" s="40" t="s">
        <v>682</v>
      </c>
      <c r="C345" s="41" t="s">
        <v>1445</v>
      </c>
      <c r="D345" s="30" t="s">
        <v>1425</v>
      </c>
      <c r="E345" s="30" t="s">
        <v>623</v>
      </c>
      <c r="F345" s="30" t="s">
        <v>1423</v>
      </c>
      <c r="G345" s="30" t="s">
        <v>2348</v>
      </c>
      <c r="H345" s="41" t="s">
        <v>683</v>
      </c>
      <c r="I345" s="41">
        <v>41.2</v>
      </c>
      <c r="J345" s="41" t="s">
        <v>1357</v>
      </c>
      <c r="K345" s="41">
        <v>2019</v>
      </c>
      <c r="L345" s="41">
        <v>70</v>
      </c>
      <c r="M345" s="42">
        <v>0.53</v>
      </c>
      <c r="N345" s="42">
        <v>0.59</v>
      </c>
      <c r="O345" s="42">
        <v>0.65</v>
      </c>
      <c r="P345" s="42">
        <v>0.7</v>
      </c>
      <c r="Q345" s="42" t="s">
        <v>132</v>
      </c>
      <c r="R345" s="41" t="s">
        <v>103</v>
      </c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 t="s">
        <v>623</v>
      </c>
      <c r="AI345" s="52" t="s">
        <v>1467</v>
      </c>
      <c r="AJ345" s="40">
        <v>4003</v>
      </c>
      <c r="AK345" s="17" t="s">
        <v>1834</v>
      </c>
      <c r="AL345" s="17" t="s">
        <v>684</v>
      </c>
      <c r="AM345" s="42" t="s">
        <v>2815</v>
      </c>
      <c r="AN345" s="42">
        <v>4003010</v>
      </c>
      <c r="AO345" s="42" t="s">
        <v>2816</v>
      </c>
      <c r="AP345" s="41">
        <v>7</v>
      </c>
      <c r="AQ345" s="41">
        <v>12</v>
      </c>
      <c r="AR345" s="42" t="s">
        <v>132</v>
      </c>
      <c r="AS345" s="42" t="s">
        <v>682</v>
      </c>
      <c r="AT345" s="42">
        <v>9</v>
      </c>
      <c r="AU345" s="42">
        <v>10</v>
      </c>
      <c r="AV345" s="42">
        <v>11</v>
      </c>
      <c r="AW345" s="42">
        <v>12</v>
      </c>
      <c r="AX345" s="43">
        <v>0</v>
      </c>
      <c r="AY345" s="43">
        <v>0</v>
      </c>
      <c r="AZ345" s="43">
        <v>0</v>
      </c>
      <c r="BA345" s="43">
        <v>0</v>
      </c>
      <c r="BB345" s="43">
        <v>0</v>
      </c>
      <c r="BC345" s="43">
        <v>30000000</v>
      </c>
      <c r="BD345" s="43">
        <v>0</v>
      </c>
      <c r="BE345" s="43">
        <v>0</v>
      </c>
      <c r="BF345" s="43">
        <v>0</v>
      </c>
      <c r="BG345" s="43">
        <v>0</v>
      </c>
      <c r="BH345" s="43">
        <v>0</v>
      </c>
      <c r="BI345" s="43">
        <v>0</v>
      </c>
      <c r="BJ345" s="43">
        <v>0</v>
      </c>
      <c r="BK345" s="43">
        <v>0</v>
      </c>
      <c r="BL345" s="43">
        <v>0</v>
      </c>
      <c r="BM345" s="43">
        <v>0</v>
      </c>
      <c r="BN345" s="44">
        <f>SUM(AX345:BM345)</f>
        <v>30000000</v>
      </c>
      <c r="BO345" s="43">
        <v>0</v>
      </c>
      <c r="BP345" s="43">
        <v>0</v>
      </c>
      <c r="BQ345" s="43">
        <v>0</v>
      </c>
      <c r="BR345" s="43">
        <v>0</v>
      </c>
      <c r="BS345" s="43">
        <v>30000000</v>
      </c>
      <c r="BT345" s="43">
        <v>0</v>
      </c>
      <c r="BU345" s="43">
        <v>0</v>
      </c>
      <c r="BV345" s="43">
        <v>0</v>
      </c>
      <c r="BW345" s="43">
        <v>0</v>
      </c>
      <c r="BX345" s="43">
        <v>0</v>
      </c>
      <c r="BY345" s="43">
        <v>0</v>
      </c>
      <c r="BZ345" s="43">
        <v>0</v>
      </c>
      <c r="CA345" s="43">
        <v>0</v>
      </c>
      <c r="CB345" s="43">
        <v>0</v>
      </c>
      <c r="CC345" s="43">
        <v>0</v>
      </c>
      <c r="CD345" s="44">
        <f>SUM(BO345:CC345)</f>
        <v>30000000</v>
      </c>
      <c r="CE345" s="43">
        <v>0</v>
      </c>
      <c r="CF345" s="43">
        <v>0</v>
      </c>
      <c r="CG345" s="43">
        <v>0</v>
      </c>
      <c r="CH345" s="43">
        <v>0</v>
      </c>
      <c r="CI345" s="43">
        <v>30000000</v>
      </c>
      <c r="CJ345" s="43">
        <v>0</v>
      </c>
      <c r="CK345" s="43">
        <v>0</v>
      </c>
      <c r="CL345" s="43">
        <v>0</v>
      </c>
      <c r="CM345" s="43">
        <v>0</v>
      </c>
      <c r="CN345" s="43">
        <v>0</v>
      </c>
      <c r="CO345" s="43">
        <v>0</v>
      </c>
      <c r="CP345" s="43">
        <v>0</v>
      </c>
      <c r="CQ345" s="43">
        <v>0</v>
      </c>
      <c r="CR345" s="43">
        <v>0</v>
      </c>
      <c r="CS345" s="43">
        <v>0</v>
      </c>
      <c r="CT345" s="44">
        <f>SUM(CE345:CS345)</f>
        <v>30000000</v>
      </c>
      <c r="CU345" s="43">
        <v>0</v>
      </c>
      <c r="CV345" s="43">
        <v>0</v>
      </c>
      <c r="CW345" s="43">
        <v>0</v>
      </c>
      <c r="CX345" s="43">
        <v>0</v>
      </c>
      <c r="CY345" s="43">
        <v>30000000</v>
      </c>
      <c r="CZ345" s="43">
        <v>0</v>
      </c>
      <c r="DA345" s="43">
        <v>0</v>
      </c>
      <c r="DB345" s="43">
        <v>0</v>
      </c>
      <c r="DC345" s="43">
        <v>0</v>
      </c>
      <c r="DD345" s="43">
        <v>0</v>
      </c>
      <c r="DE345" s="43">
        <v>0</v>
      </c>
      <c r="DF345" s="43">
        <v>0</v>
      </c>
      <c r="DG345" s="43">
        <v>0</v>
      </c>
      <c r="DH345" s="43">
        <v>0</v>
      </c>
      <c r="DI345" s="43">
        <v>0</v>
      </c>
      <c r="DJ345" s="44">
        <f>SUM(CU345:DI345)</f>
        <v>30000000</v>
      </c>
      <c r="DK345" s="45">
        <f t="shared" si="19"/>
        <v>120000000</v>
      </c>
    </row>
    <row r="346" spans="1:115" s="70" customFormat="1" ht="90" x14ac:dyDescent="0.25">
      <c r="B346" s="71" t="s">
        <v>650</v>
      </c>
      <c r="C346" s="72" t="s">
        <v>1445</v>
      </c>
      <c r="D346" s="73" t="s">
        <v>1425</v>
      </c>
      <c r="E346" s="73" t="s">
        <v>623</v>
      </c>
      <c r="F346" s="73" t="s">
        <v>1423</v>
      </c>
      <c r="G346" s="73" t="s">
        <v>2348</v>
      </c>
      <c r="H346" s="72" t="s">
        <v>683</v>
      </c>
      <c r="I346" s="72">
        <v>41.2</v>
      </c>
      <c r="J346" s="72" t="s">
        <v>1357</v>
      </c>
      <c r="K346" s="72">
        <v>2019</v>
      </c>
      <c r="L346" s="72">
        <v>70</v>
      </c>
      <c r="M346" s="69">
        <v>0</v>
      </c>
      <c r="N346" s="69">
        <v>70</v>
      </c>
      <c r="O346" s="69">
        <v>70</v>
      </c>
      <c r="P346" s="69">
        <v>70</v>
      </c>
      <c r="Q346" s="69" t="s">
        <v>130</v>
      </c>
      <c r="R346" s="41" t="s">
        <v>103</v>
      </c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 t="s">
        <v>623</v>
      </c>
      <c r="AI346" s="52" t="s">
        <v>1467</v>
      </c>
      <c r="AJ346" s="40">
        <v>4003</v>
      </c>
      <c r="AK346" s="74" t="s">
        <v>1835</v>
      </c>
      <c r="AL346" s="74" t="s">
        <v>685</v>
      </c>
      <c r="AM346" s="69" t="s">
        <v>2773</v>
      </c>
      <c r="AN346" s="69" t="s">
        <v>2774</v>
      </c>
      <c r="AO346" s="69" t="s">
        <v>2772</v>
      </c>
      <c r="AP346" s="41">
        <v>0</v>
      </c>
      <c r="AQ346" s="72">
        <v>1</v>
      </c>
      <c r="AR346" s="42" t="s">
        <v>130</v>
      </c>
      <c r="AS346" s="42" t="s">
        <v>650</v>
      </c>
      <c r="AT346" s="69">
        <v>0</v>
      </c>
      <c r="AU346" s="69">
        <v>1</v>
      </c>
      <c r="AV346" s="69">
        <v>1</v>
      </c>
      <c r="AW346" s="69">
        <v>1</v>
      </c>
      <c r="AX346" s="75">
        <v>0</v>
      </c>
      <c r="AY346" s="75">
        <v>0</v>
      </c>
      <c r="AZ346" s="75">
        <v>0</v>
      </c>
      <c r="BA346" s="75">
        <v>0</v>
      </c>
      <c r="BB346" s="75">
        <v>0</v>
      </c>
      <c r="BC346" s="75">
        <v>0</v>
      </c>
      <c r="BD346" s="75">
        <v>0</v>
      </c>
      <c r="BE346" s="75">
        <v>0</v>
      </c>
      <c r="BF346" s="75">
        <v>0</v>
      </c>
      <c r="BG346" s="75">
        <v>0</v>
      </c>
      <c r="BH346" s="75">
        <v>0</v>
      </c>
      <c r="BI346" s="75">
        <v>0</v>
      </c>
      <c r="BJ346" s="75">
        <v>0</v>
      </c>
      <c r="BK346" s="75">
        <v>0</v>
      </c>
      <c r="BL346" s="75">
        <v>0</v>
      </c>
      <c r="BM346" s="75">
        <v>0</v>
      </c>
      <c r="BN346" s="76">
        <f t="shared" si="20"/>
        <v>0</v>
      </c>
      <c r="BO346" s="75">
        <v>0</v>
      </c>
      <c r="BP346" s="75">
        <v>0</v>
      </c>
      <c r="BQ346" s="75">
        <v>0</v>
      </c>
      <c r="BR346" s="75">
        <v>1000000</v>
      </c>
      <c r="BS346" s="75">
        <v>0</v>
      </c>
      <c r="BT346" s="75">
        <v>0</v>
      </c>
      <c r="BU346" s="75">
        <v>0</v>
      </c>
      <c r="BV346" s="75">
        <v>0</v>
      </c>
      <c r="BW346" s="75">
        <v>0</v>
      </c>
      <c r="BX346" s="75">
        <v>0</v>
      </c>
      <c r="BY346" s="75">
        <v>0</v>
      </c>
      <c r="BZ346" s="75">
        <v>0</v>
      </c>
      <c r="CA346" s="75">
        <v>0</v>
      </c>
      <c r="CB346" s="75">
        <v>0</v>
      </c>
      <c r="CC346" s="75">
        <v>0</v>
      </c>
      <c r="CD346" s="76">
        <f t="shared" si="21"/>
        <v>1000000</v>
      </c>
      <c r="CE346" s="75">
        <v>0</v>
      </c>
      <c r="CF346" s="75">
        <v>0</v>
      </c>
      <c r="CG346" s="75">
        <v>0</v>
      </c>
      <c r="CH346" s="75">
        <v>1000000</v>
      </c>
      <c r="CI346" s="75">
        <v>0</v>
      </c>
      <c r="CJ346" s="75">
        <v>0</v>
      </c>
      <c r="CK346" s="75">
        <v>0</v>
      </c>
      <c r="CL346" s="75">
        <v>0</v>
      </c>
      <c r="CM346" s="75">
        <v>0</v>
      </c>
      <c r="CN346" s="75">
        <v>0</v>
      </c>
      <c r="CO346" s="75">
        <v>0</v>
      </c>
      <c r="CP346" s="75">
        <v>0</v>
      </c>
      <c r="CQ346" s="75">
        <v>0</v>
      </c>
      <c r="CR346" s="75">
        <v>0</v>
      </c>
      <c r="CS346" s="75">
        <v>0</v>
      </c>
      <c r="CT346" s="76">
        <f t="shared" si="22"/>
        <v>1000000</v>
      </c>
      <c r="CU346" s="75">
        <v>0</v>
      </c>
      <c r="CV346" s="75">
        <v>0</v>
      </c>
      <c r="CW346" s="75">
        <v>0</v>
      </c>
      <c r="CX346" s="75">
        <v>1000000</v>
      </c>
      <c r="CY346" s="75">
        <v>0</v>
      </c>
      <c r="CZ346" s="75">
        <v>0</v>
      </c>
      <c r="DA346" s="75">
        <v>0</v>
      </c>
      <c r="DB346" s="75">
        <v>0</v>
      </c>
      <c r="DC346" s="75">
        <v>0</v>
      </c>
      <c r="DD346" s="75">
        <v>0</v>
      </c>
      <c r="DE346" s="75">
        <v>0</v>
      </c>
      <c r="DF346" s="75">
        <v>0</v>
      </c>
      <c r="DG346" s="75">
        <v>0</v>
      </c>
      <c r="DH346" s="75">
        <v>0</v>
      </c>
      <c r="DI346" s="75">
        <v>0</v>
      </c>
      <c r="DJ346" s="76">
        <f t="shared" si="23"/>
        <v>1000000</v>
      </c>
      <c r="DK346" s="77">
        <f t="shared" si="19"/>
        <v>3000000</v>
      </c>
    </row>
    <row r="347" spans="1:115" s="60" customFormat="1" ht="60" x14ac:dyDescent="0.25">
      <c r="B347" s="61" t="s">
        <v>334</v>
      </c>
      <c r="C347" s="62" t="s">
        <v>1445</v>
      </c>
      <c r="D347" s="63" t="s">
        <v>1425</v>
      </c>
      <c r="E347" s="63" t="s">
        <v>623</v>
      </c>
      <c r="F347" s="63" t="s">
        <v>1423</v>
      </c>
      <c r="G347" s="63" t="s">
        <v>2348</v>
      </c>
      <c r="H347" s="62" t="s">
        <v>683</v>
      </c>
      <c r="I347" s="62">
        <v>41.2</v>
      </c>
      <c r="J347" s="62" t="s">
        <v>1357</v>
      </c>
      <c r="K347" s="62">
        <v>2019</v>
      </c>
      <c r="L347" s="62">
        <v>70</v>
      </c>
      <c r="M347" s="64"/>
      <c r="N347" s="64"/>
      <c r="O347" s="64"/>
      <c r="P347" s="64"/>
      <c r="Q347" s="64"/>
      <c r="R347" s="41" t="s">
        <v>103</v>
      </c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 t="s">
        <v>623</v>
      </c>
      <c r="AI347" s="52" t="s">
        <v>1467</v>
      </c>
      <c r="AJ347" s="40">
        <v>4003</v>
      </c>
      <c r="AK347" s="65" t="s">
        <v>1836</v>
      </c>
      <c r="AL347" s="65" t="s">
        <v>686</v>
      </c>
      <c r="AM347" s="64"/>
      <c r="AN347" s="64"/>
      <c r="AO347" s="64"/>
      <c r="AP347" s="41">
        <v>0</v>
      </c>
      <c r="AQ347" s="62">
        <v>1</v>
      </c>
      <c r="AR347" s="64"/>
      <c r="AS347" s="42" t="s">
        <v>334</v>
      </c>
      <c r="AT347" s="64"/>
      <c r="AU347" s="64"/>
      <c r="AV347" s="64"/>
      <c r="AW347" s="64"/>
      <c r="AX347" s="66">
        <v>0</v>
      </c>
      <c r="AY347" s="66">
        <v>0</v>
      </c>
      <c r="AZ347" s="66">
        <v>0</v>
      </c>
      <c r="BA347" s="66">
        <v>0</v>
      </c>
      <c r="BB347" s="66">
        <v>0</v>
      </c>
      <c r="BC347" s="66">
        <v>0</v>
      </c>
      <c r="BD347" s="66">
        <v>0</v>
      </c>
      <c r="BE347" s="66">
        <v>0</v>
      </c>
      <c r="BF347" s="66">
        <v>0</v>
      </c>
      <c r="BG347" s="66">
        <v>0</v>
      </c>
      <c r="BH347" s="66">
        <v>0</v>
      </c>
      <c r="BI347" s="66">
        <v>0</v>
      </c>
      <c r="BJ347" s="66">
        <v>0</v>
      </c>
      <c r="BK347" s="66">
        <v>0</v>
      </c>
      <c r="BL347" s="66">
        <v>0</v>
      </c>
      <c r="BM347" s="66">
        <v>0</v>
      </c>
      <c r="BN347" s="67">
        <f t="shared" si="20"/>
        <v>0</v>
      </c>
      <c r="BO347" s="66">
        <v>0</v>
      </c>
      <c r="BP347" s="66">
        <v>0</v>
      </c>
      <c r="BQ347" s="66">
        <v>0</v>
      </c>
      <c r="BR347" s="66">
        <v>0</v>
      </c>
      <c r="BS347" s="66">
        <v>0</v>
      </c>
      <c r="BT347" s="66">
        <v>0</v>
      </c>
      <c r="BU347" s="66">
        <v>0</v>
      </c>
      <c r="BV347" s="66">
        <v>0</v>
      </c>
      <c r="BW347" s="66">
        <v>0</v>
      </c>
      <c r="BX347" s="66">
        <v>0</v>
      </c>
      <c r="BY347" s="66">
        <v>0</v>
      </c>
      <c r="BZ347" s="66">
        <v>0</v>
      </c>
      <c r="CA347" s="66">
        <v>0</v>
      </c>
      <c r="CB347" s="66">
        <v>0</v>
      </c>
      <c r="CC347" s="66">
        <v>0</v>
      </c>
      <c r="CD347" s="67">
        <f t="shared" si="21"/>
        <v>0</v>
      </c>
      <c r="CE347" s="66">
        <v>0</v>
      </c>
      <c r="CF347" s="66">
        <v>0</v>
      </c>
      <c r="CG347" s="66">
        <v>0</v>
      </c>
      <c r="CH347" s="66">
        <v>0</v>
      </c>
      <c r="CI347" s="66">
        <v>0</v>
      </c>
      <c r="CJ347" s="66">
        <v>0</v>
      </c>
      <c r="CK347" s="66">
        <v>0</v>
      </c>
      <c r="CL347" s="66">
        <v>0</v>
      </c>
      <c r="CM347" s="66">
        <v>0</v>
      </c>
      <c r="CN347" s="66">
        <v>0</v>
      </c>
      <c r="CO347" s="66">
        <v>0</v>
      </c>
      <c r="CP347" s="66">
        <v>0</v>
      </c>
      <c r="CQ347" s="66">
        <v>0</v>
      </c>
      <c r="CR347" s="66">
        <v>0</v>
      </c>
      <c r="CS347" s="66">
        <v>0</v>
      </c>
      <c r="CT347" s="67">
        <f t="shared" si="22"/>
        <v>0</v>
      </c>
      <c r="CU347" s="66">
        <v>0</v>
      </c>
      <c r="CV347" s="66">
        <v>0</v>
      </c>
      <c r="CW347" s="66">
        <v>0</v>
      </c>
      <c r="CX347" s="66">
        <v>0</v>
      </c>
      <c r="CY347" s="66">
        <v>0</v>
      </c>
      <c r="CZ347" s="66">
        <v>0</v>
      </c>
      <c r="DA347" s="66">
        <v>0</v>
      </c>
      <c r="DB347" s="66">
        <v>0</v>
      </c>
      <c r="DC347" s="66">
        <v>0</v>
      </c>
      <c r="DD347" s="66">
        <v>0</v>
      </c>
      <c r="DE347" s="66">
        <v>0</v>
      </c>
      <c r="DF347" s="66">
        <v>0</v>
      </c>
      <c r="DG347" s="66">
        <v>0</v>
      </c>
      <c r="DH347" s="66">
        <v>0</v>
      </c>
      <c r="DI347" s="66">
        <v>0</v>
      </c>
      <c r="DJ347" s="67">
        <f t="shared" si="23"/>
        <v>0</v>
      </c>
      <c r="DK347" s="68">
        <f t="shared" si="19"/>
        <v>0</v>
      </c>
    </row>
    <row r="348" spans="1:115" s="2" customFormat="1" ht="60" x14ac:dyDescent="0.25">
      <c r="A348" s="1"/>
      <c r="B348" s="40" t="s">
        <v>687</v>
      </c>
      <c r="C348" s="41" t="s">
        <v>1445</v>
      </c>
      <c r="D348" s="30" t="s">
        <v>1425</v>
      </c>
      <c r="E348" s="30" t="s">
        <v>623</v>
      </c>
      <c r="F348" s="30" t="s">
        <v>1423</v>
      </c>
      <c r="G348" s="30" t="s">
        <v>688</v>
      </c>
      <c r="H348" s="41" t="s">
        <v>688</v>
      </c>
      <c r="I348" s="41">
        <v>74</v>
      </c>
      <c r="J348" s="41" t="s">
        <v>1357</v>
      </c>
      <c r="K348" s="41">
        <v>2019</v>
      </c>
      <c r="L348" s="41">
        <v>76</v>
      </c>
      <c r="M348" s="42">
        <v>0.745</v>
      </c>
      <c r="N348" s="42">
        <v>0.75</v>
      </c>
      <c r="O348" s="42">
        <v>0.75</v>
      </c>
      <c r="P348" s="42">
        <v>0.76</v>
      </c>
      <c r="Q348" s="42" t="s">
        <v>132</v>
      </c>
      <c r="R348" s="41" t="s">
        <v>103</v>
      </c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 t="s">
        <v>623</v>
      </c>
      <c r="AI348" s="52" t="s">
        <v>1467</v>
      </c>
      <c r="AJ348" s="40">
        <v>4003</v>
      </c>
      <c r="AK348" s="17" t="s">
        <v>1837</v>
      </c>
      <c r="AL348" s="17" t="s">
        <v>689</v>
      </c>
      <c r="AM348" s="42" t="s">
        <v>2577</v>
      </c>
      <c r="AN348" s="42">
        <v>4302062</v>
      </c>
      <c r="AO348" s="42" t="s">
        <v>2639</v>
      </c>
      <c r="AP348" s="41">
        <v>1</v>
      </c>
      <c r="AQ348" s="41">
        <v>1</v>
      </c>
      <c r="AR348" s="42" t="s">
        <v>2471</v>
      </c>
      <c r="AS348" s="42" t="s">
        <v>687</v>
      </c>
      <c r="AT348" s="42">
        <v>1</v>
      </c>
      <c r="AU348" s="42">
        <v>1</v>
      </c>
      <c r="AV348" s="42">
        <v>1</v>
      </c>
      <c r="AW348" s="42">
        <v>1</v>
      </c>
      <c r="AX348" s="43">
        <v>0</v>
      </c>
      <c r="AY348" s="43">
        <v>0</v>
      </c>
      <c r="AZ348" s="43">
        <v>0</v>
      </c>
      <c r="BA348" s="43">
        <v>0</v>
      </c>
      <c r="BB348" s="43">
        <v>0</v>
      </c>
      <c r="BC348" s="43">
        <v>145000000</v>
      </c>
      <c r="BD348" s="43">
        <v>0</v>
      </c>
      <c r="BE348" s="43">
        <v>0</v>
      </c>
      <c r="BF348" s="43">
        <v>0</v>
      </c>
      <c r="BG348" s="43">
        <v>0</v>
      </c>
      <c r="BH348" s="43">
        <v>0</v>
      </c>
      <c r="BI348" s="43">
        <v>0</v>
      </c>
      <c r="BJ348" s="43">
        <v>0</v>
      </c>
      <c r="BK348" s="43">
        <v>0</v>
      </c>
      <c r="BL348" s="43">
        <v>0</v>
      </c>
      <c r="BM348" s="43">
        <v>0</v>
      </c>
      <c r="BN348" s="44">
        <f>SUM(AX348:BM348)</f>
        <v>145000000</v>
      </c>
      <c r="BO348" s="43">
        <v>0</v>
      </c>
      <c r="BP348" s="43">
        <v>0</v>
      </c>
      <c r="BQ348" s="43">
        <v>0</v>
      </c>
      <c r="BR348" s="43">
        <v>0</v>
      </c>
      <c r="BS348" s="43">
        <v>150000000</v>
      </c>
      <c r="BT348" s="43">
        <v>0</v>
      </c>
      <c r="BU348" s="43">
        <v>0</v>
      </c>
      <c r="BV348" s="43">
        <v>0</v>
      </c>
      <c r="BW348" s="43">
        <v>0</v>
      </c>
      <c r="BX348" s="43">
        <v>0</v>
      </c>
      <c r="BY348" s="43">
        <v>0</v>
      </c>
      <c r="BZ348" s="43">
        <v>0</v>
      </c>
      <c r="CA348" s="43">
        <v>0</v>
      </c>
      <c r="CB348" s="43">
        <v>0</v>
      </c>
      <c r="CC348" s="43">
        <v>0</v>
      </c>
      <c r="CD348" s="44">
        <f>SUM(BO348:CC348)</f>
        <v>150000000</v>
      </c>
      <c r="CE348" s="43">
        <v>0</v>
      </c>
      <c r="CF348" s="43">
        <v>0</v>
      </c>
      <c r="CG348" s="43">
        <v>0</v>
      </c>
      <c r="CH348" s="43">
        <v>0</v>
      </c>
      <c r="CI348" s="43">
        <v>155000000</v>
      </c>
      <c r="CJ348" s="43">
        <v>0</v>
      </c>
      <c r="CK348" s="43">
        <v>0</v>
      </c>
      <c r="CL348" s="43">
        <v>0</v>
      </c>
      <c r="CM348" s="43">
        <v>0</v>
      </c>
      <c r="CN348" s="43">
        <v>0</v>
      </c>
      <c r="CO348" s="43">
        <v>0</v>
      </c>
      <c r="CP348" s="43">
        <v>0</v>
      </c>
      <c r="CQ348" s="43">
        <v>0</v>
      </c>
      <c r="CR348" s="43">
        <v>0</v>
      </c>
      <c r="CS348" s="43">
        <v>0</v>
      </c>
      <c r="CT348" s="44">
        <f>SUM(CE348:CS348)</f>
        <v>155000000</v>
      </c>
      <c r="CU348" s="43">
        <v>0</v>
      </c>
      <c r="CV348" s="43">
        <v>0</v>
      </c>
      <c r="CW348" s="43">
        <v>0</v>
      </c>
      <c r="CX348" s="43">
        <v>0</v>
      </c>
      <c r="CY348" s="43">
        <v>160000000</v>
      </c>
      <c r="CZ348" s="43">
        <v>0</v>
      </c>
      <c r="DA348" s="43">
        <v>0</v>
      </c>
      <c r="DB348" s="43">
        <v>0</v>
      </c>
      <c r="DC348" s="43">
        <v>0</v>
      </c>
      <c r="DD348" s="43">
        <v>0</v>
      </c>
      <c r="DE348" s="43">
        <v>0</v>
      </c>
      <c r="DF348" s="43">
        <v>0</v>
      </c>
      <c r="DG348" s="43">
        <v>0</v>
      </c>
      <c r="DH348" s="43">
        <v>0</v>
      </c>
      <c r="DI348" s="43">
        <v>0</v>
      </c>
      <c r="DJ348" s="44">
        <f>SUM(CU348:DI348)</f>
        <v>160000000</v>
      </c>
      <c r="DK348" s="45">
        <f t="shared" si="19"/>
        <v>610000000</v>
      </c>
    </row>
    <row r="349" spans="1:115" s="2" customFormat="1" ht="60" x14ac:dyDescent="0.25">
      <c r="A349" s="1"/>
      <c r="B349" s="40" t="s">
        <v>687</v>
      </c>
      <c r="C349" s="41" t="s">
        <v>1445</v>
      </c>
      <c r="D349" s="30" t="s">
        <v>1425</v>
      </c>
      <c r="E349" s="30" t="s">
        <v>623</v>
      </c>
      <c r="F349" s="30" t="s">
        <v>1423</v>
      </c>
      <c r="G349" s="30" t="s">
        <v>688</v>
      </c>
      <c r="H349" s="41" t="s">
        <v>688</v>
      </c>
      <c r="I349" s="41">
        <v>74</v>
      </c>
      <c r="J349" s="41" t="s">
        <v>1357</v>
      </c>
      <c r="K349" s="41">
        <v>2019</v>
      </c>
      <c r="L349" s="41">
        <v>76</v>
      </c>
      <c r="M349" s="42">
        <v>0.745</v>
      </c>
      <c r="N349" s="42">
        <v>0.75</v>
      </c>
      <c r="O349" s="42" t="s">
        <v>2472</v>
      </c>
      <c r="P349" s="42" t="s">
        <v>2472</v>
      </c>
      <c r="Q349" s="42" t="s">
        <v>132</v>
      </c>
      <c r="R349" s="41" t="s">
        <v>103</v>
      </c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 t="s">
        <v>623</v>
      </c>
      <c r="AI349" s="52" t="s">
        <v>1467</v>
      </c>
      <c r="AJ349" s="40">
        <v>4003</v>
      </c>
      <c r="AK349" s="17" t="s">
        <v>1838</v>
      </c>
      <c r="AL349" s="17" t="s">
        <v>690</v>
      </c>
      <c r="AM349" s="42" t="s">
        <v>2817</v>
      </c>
      <c r="AN349" s="42">
        <v>4302063</v>
      </c>
      <c r="AO349" s="42" t="s">
        <v>2818</v>
      </c>
      <c r="AP349" s="41">
        <v>0</v>
      </c>
      <c r="AQ349" s="41">
        <v>10</v>
      </c>
      <c r="AR349" s="42" t="s">
        <v>2471</v>
      </c>
      <c r="AS349" s="42" t="s">
        <v>687</v>
      </c>
      <c r="AT349" s="42">
        <v>5</v>
      </c>
      <c r="AU349" s="42">
        <v>5</v>
      </c>
      <c r="AV349" s="42"/>
      <c r="AW349" s="42"/>
      <c r="AX349" s="43">
        <v>0</v>
      </c>
      <c r="AY349" s="43">
        <v>0</v>
      </c>
      <c r="AZ349" s="43">
        <v>0</v>
      </c>
      <c r="BA349" s="43">
        <v>0</v>
      </c>
      <c r="BB349" s="43">
        <v>0</v>
      </c>
      <c r="BC349" s="43">
        <v>35000000</v>
      </c>
      <c r="BD349" s="43">
        <v>0</v>
      </c>
      <c r="BE349" s="43">
        <v>0</v>
      </c>
      <c r="BF349" s="43">
        <v>0</v>
      </c>
      <c r="BG349" s="43">
        <v>0</v>
      </c>
      <c r="BH349" s="43">
        <v>0</v>
      </c>
      <c r="BI349" s="43">
        <v>0</v>
      </c>
      <c r="BJ349" s="43">
        <v>0</v>
      </c>
      <c r="BK349" s="43">
        <v>0</v>
      </c>
      <c r="BL349" s="43">
        <v>0</v>
      </c>
      <c r="BM349" s="43">
        <v>0</v>
      </c>
      <c r="BN349" s="44">
        <f>SUM(AX349:BM349)</f>
        <v>35000000</v>
      </c>
      <c r="BO349" s="43">
        <v>0</v>
      </c>
      <c r="BP349" s="43">
        <v>0</v>
      </c>
      <c r="BQ349" s="43">
        <v>0</v>
      </c>
      <c r="BR349" s="43">
        <v>0</v>
      </c>
      <c r="BS349" s="43">
        <v>35000000</v>
      </c>
      <c r="BT349" s="43">
        <v>0</v>
      </c>
      <c r="BU349" s="43">
        <v>0</v>
      </c>
      <c r="BV349" s="43">
        <v>0</v>
      </c>
      <c r="BW349" s="43">
        <v>0</v>
      </c>
      <c r="BX349" s="43">
        <v>0</v>
      </c>
      <c r="BY349" s="43">
        <v>0</v>
      </c>
      <c r="BZ349" s="43">
        <v>0</v>
      </c>
      <c r="CA349" s="43">
        <v>0</v>
      </c>
      <c r="CB349" s="43">
        <v>0</v>
      </c>
      <c r="CC349" s="43">
        <v>0</v>
      </c>
      <c r="CD349" s="44">
        <f>SUM(BO349:CC349)</f>
        <v>35000000</v>
      </c>
      <c r="CE349" s="43">
        <v>0</v>
      </c>
      <c r="CF349" s="43">
        <v>0</v>
      </c>
      <c r="CG349" s="43">
        <v>0</v>
      </c>
      <c r="CH349" s="43">
        <v>0</v>
      </c>
      <c r="CI349" s="43">
        <v>0</v>
      </c>
      <c r="CJ349" s="43">
        <v>0</v>
      </c>
      <c r="CK349" s="43">
        <v>0</v>
      </c>
      <c r="CL349" s="43">
        <v>0</v>
      </c>
      <c r="CM349" s="43">
        <v>0</v>
      </c>
      <c r="CN349" s="43">
        <v>0</v>
      </c>
      <c r="CO349" s="43">
        <v>0</v>
      </c>
      <c r="CP349" s="43">
        <v>0</v>
      </c>
      <c r="CQ349" s="43">
        <v>0</v>
      </c>
      <c r="CR349" s="43">
        <v>0</v>
      </c>
      <c r="CS349" s="43">
        <v>0</v>
      </c>
      <c r="CT349" s="44">
        <f>SUM(CE349:CS349)</f>
        <v>0</v>
      </c>
      <c r="CU349" s="43">
        <v>0</v>
      </c>
      <c r="CV349" s="43">
        <v>0</v>
      </c>
      <c r="CW349" s="43">
        <v>0</v>
      </c>
      <c r="CX349" s="43">
        <v>0</v>
      </c>
      <c r="CY349" s="43">
        <v>0</v>
      </c>
      <c r="CZ349" s="43">
        <v>0</v>
      </c>
      <c r="DA349" s="43">
        <v>0</v>
      </c>
      <c r="DB349" s="43">
        <v>0</v>
      </c>
      <c r="DC349" s="43">
        <v>0</v>
      </c>
      <c r="DD349" s="43">
        <v>0</v>
      </c>
      <c r="DE349" s="43">
        <v>0</v>
      </c>
      <c r="DF349" s="43">
        <v>0</v>
      </c>
      <c r="DG349" s="43">
        <v>0</v>
      </c>
      <c r="DH349" s="43">
        <v>0</v>
      </c>
      <c r="DI349" s="43">
        <v>0</v>
      </c>
      <c r="DJ349" s="44">
        <f>SUM(CU349:DI349)</f>
        <v>0</v>
      </c>
      <c r="DK349" s="45">
        <f t="shared" si="19"/>
        <v>70000000</v>
      </c>
    </row>
    <row r="350" spans="1:115" s="2" customFormat="1" ht="90" x14ac:dyDescent="0.25">
      <c r="A350" s="1"/>
      <c r="B350" s="40" t="s">
        <v>691</v>
      </c>
      <c r="C350" s="41" t="s">
        <v>1445</v>
      </c>
      <c r="D350" s="30" t="s">
        <v>1427</v>
      </c>
      <c r="E350" s="30" t="s">
        <v>692</v>
      </c>
      <c r="F350" s="30" t="s">
        <v>1426</v>
      </c>
      <c r="G350" s="30" t="s">
        <v>2349</v>
      </c>
      <c r="H350" s="41" t="s">
        <v>693</v>
      </c>
      <c r="I350" s="41">
        <v>100</v>
      </c>
      <c r="J350" s="41" t="s">
        <v>1358</v>
      </c>
      <c r="K350" s="41">
        <v>2019</v>
      </c>
      <c r="L350" s="41">
        <v>100</v>
      </c>
      <c r="M350" s="42">
        <v>0.25</v>
      </c>
      <c r="N350" s="42">
        <v>0.25</v>
      </c>
      <c r="O350" s="42">
        <v>0.25</v>
      </c>
      <c r="P350" s="42">
        <v>0.25</v>
      </c>
      <c r="Q350" s="42" t="s">
        <v>130</v>
      </c>
      <c r="R350" s="41" t="s">
        <v>1453</v>
      </c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 t="s">
        <v>692</v>
      </c>
      <c r="AI350" s="52" t="s">
        <v>1468</v>
      </c>
      <c r="AJ350" s="40">
        <v>3302</v>
      </c>
      <c r="AK350" s="17" t="s">
        <v>1839</v>
      </c>
      <c r="AL350" s="17" t="s">
        <v>694</v>
      </c>
      <c r="AM350" s="42" t="s">
        <v>2625</v>
      </c>
      <c r="AN350" s="42">
        <v>3302049</v>
      </c>
      <c r="AO350" s="42" t="s">
        <v>2626</v>
      </c>
      <c r="AP350" s="41">
        <v>1</v>
      </c>
      <c r="AQ350" s="41">
        <v>1</v>
      </c>
      <c r="AR350" s="42" t="s">
        <v>130</v>
      </c>
      <c r="AS350" s="42" t="s">
        <v>691</v>
      </c>
      <c r="AT350" s="42">
        <v>1</v>
      </c>
      <c r="AU350" s="42">
        <v>1</v>
      </c>
      <c r="AV350" s="42">
        <v>1</v>
      </c>
      <c r="AW350" s="42">
        <v>1</v>
      </c>
      <c r="AX350" s="43">
        <v>0</v>
      </c>
      <c r="AY350" s="43">
        <v>0</v>
      </c>
      <c r="AZ350" s="43">
        <v>0</v>
      </c>
      <c r="BA350" s="43">
        <v>19800000</v>
      </c>
      <c r="BB350" s="43">
        <v>0</v>
      </c>
      <c r="BC350" s="43">
        <v>0</v>
      </c>
      <c r="BD350" s="43">
        <v>0</v>
      </c>
      <c r="BE350" s="43">
        <v>0</v>
      </c>
      <c r="BF350" s="43">
        <v>0</v>
      </c>
      <c r="BG350" s="43">
        <v>0</v>
      </c>
      <c r="BH350" s="43">
        <v>0</v>
      </c>
      <c r="BI350" s="43">
        <v>0</v>
      </c>
      <c r="BJ350" s="43">
        <v>0</v>
      </c>
      <c r="BK350" s="43">
        <v>0</v>
      </c>
      <c r="BL350" s="43">
        <v>0</v>
      </c>
      <c r="BM350" s="43">
        <v>0</v>
      </c>
      <c r="BN350" s="44">
        <v>19800000</v>
      </c>
      <c r="BO350" s="43">
        <v>0</v>
      </c>
      <c r="BP350" s="43">
        <v>0</v>
      </c>
      <c r="BQ350" s="43">
        <v>0</v>
      </c>
      <c r="BR350" s="43">
        <v>0</v>
      </c>
      <c r="BS350" s="43">
        <v>0</v>
      </c>
      <c r="BT350" s="43">
        <v>0</v>
      </c>
      <c r="BU350" s="43">
        <v>0</v>
      </c>
      <c r="BV350" s="43">
        <v>200000000</v>
      </c>
      <c r="BW350" s="43">
        <v>0</v>
      </c>
      <c r="BX350" s="43">
        <v>0</v>
      </c>
      <c r="BY350" s="43">
        <v>0</v>
      </c>
      <c r="BZ350" s="43">
        <v>0</v>
      </c>
      <c r="CA350" s="43">
        <v>0</v>
      </c>
      <c r="CB350" s="43">
        <v>0</v>
      </c>
      <c r="CC350" s="43">
        <v>0</v>
      </c>
      <c r="CD350" s="44">
        <v>200000000</v>
      </c>
      <c r="CE350" s="43">
        <v>0</v>
      </c>
      <c r="CF350" s="43">
        <v>0</v>
      </c>
      <c r="CG350" s="43">
        <v>0</v>
      </c>
      <c r="CH350" s="43">
        <v>0</v>
      </c>
      <c r="CI350" s="43">
        <v>0</v>
      </c>
      <c r="CJ350" s="43">
        <v>0</v>
      </c>
      <c r="CK350" s="43">
        <v>0</v>
      </c>
      <c r="CL350" s="43">
        <v>200000000</v>
      </c>
      <c r="CM350" s="43">
        <v>0</v>
      </c>
      <c r="CN350" s="43">
        <v>0</v>
      </c>
      <c r="CO350" s="43">
        <v>0</v>
      </c>
      <c r="CP350" s="43">
        <v>0</v>
      </c>
      <c r="CQ350" s="43">
        <v>0</v>
      </c>
      <c r="CR350" s="43">
        <v>0</v>
      </c>
      <c r="CS350" s="43">
        <v>0</v>
      </c>
      <c r="CT350" s="44">
        <v>200000000</v>
      </c>
      <c r="CU350" s="43">
        <v>0</v>
      </c>
      <c r="CV350" s="43">
        <v>0</v>
      </c>
      <c r="CW350" s="43">
        <v>0</v>
      </c>
      <c r="CX350" s="43">
        <v>0</v>
      </c>
      <c r="CY350" s="43">
        <v>0</v>
      </c>
      <c r="CZ350" s="43">
        <v>0</v>
      </c>
      <c r="DA350" s="43">
        <v>0</v>
      </c>
      <c r="DB350" s="43">
        <v>200000000</v>
      </c>
      <c r="DC350" s="43">
        <v>0</v>
      </c>
      <c r="DD350" s="43">
        <v>0</v>
      </c>
      <c r="DE350" s="43">
        <v>0</v>
      </c>
      <c r="DF350" s="43">
        <v>0</v>
      </c>
      <c r="DG350" s="43">
        <v>0</v>
      </c>
      <c r="DH350" s="43">
        <v>0</v>
      </c>
      <c r="DI350" s="43">
        <v>0</v>
      </c>
      <c r="DJ350" s="44">
        <v>200000000</v>
      </c>
      <c r="DK350" s="45">
        <f t="shared" si="19"/>
        <v>619800000</v>
      </c>
    </row>
    <row r="351" spans="1:115" s="2" customFormat="1" ht="90" x14ac:dyDescent="0.25">
      <c r="A351" s="1"/>
      <c r="B351" s="40" t="s">
        <v>691</v>
      </c>
      <c r="C351" s="41" t="s">
        <v>1445</v>
      </c>
      <c r="D351" s="30" t="s">
        <v>1427</v>
      </c>
      <c r="E351" s="30" t="s">
        <v>692</v>
      </c>
      <c r="F351" s="30" t="s">
        <v>1426</v>
      </c>
      <c r="G351" s="30" t="s">
        <v>2349</v>
      </c>
      <c r="H351" s="41" t="s">
        <v>693</v>
      </c>
      <c r="I351" s="41">
        <v>100</v>
      </c>
      <c r="J351" s="41" t="s">
        <v>1358</v>
      </c>
      <c r="K351" s="41">
        <v>2019</v>
      </c>
      <c r="L351" s="41">
        <v>100</v>
      </c>
      <c r="M351" s="42">
        <v>0.25</v>
      </c>
      <c r="N351" s="42">
        <v>0.25</v>
      </c>
      <c r="O351" s="42">
        <v>0.25</v>
      </c>
      <c r="P351" s="42">
        <v>0.25</v>
      </c>
      <c r="Q351" s="42" t="s">
        <v>130</v>
      </c>
      <c r="R351" s="41" t="s">
        <v>1453</v>
      </c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 t="s">
        <v>692</v>
      </c>
      <c r="AI351" s="52" t="s">
        <v>1468</v>
      </c>
      <c r="AJ351" s="40">
        <v>3302</v>
      </c>
      <c r="AK351" s="17" t="s">
        <v>1840</v>
      </c>
      <c r="AL351" s="17" t="s">
        <v>695</v>
      </c>
      <c r="AM351" s="42" t="s">
        <v>2625</v>
      </c>
      <c r="AN351" s="42">
        <v>3302049</v>
      </c>
      <c r="AO351" s="42" t="s">
        <v>2626</v>
      </c>
      <c r="AP351" s="41">
        <v>0</v>
      </c>
      <c r="AQ351" s="41">
        <v>1</v>
      </c>
      <c r="AR351" s="42" t="s">
        <v>130</v>
      </c>
      <c r="AS351" s="42" t="s">
        <v>691</v>
      </c>
      <c r="AT351" s="42">
        <v>1</v>
      </c>
      <c r="AU351" s="42">
        <v>1</v>
      </c>
      <c r="AV351" s="42">
        <v>1</v>
      </c>
      <c r="AW351" s="42">
        <v>1</v>
      </c>
      <c r="AX351" s="43">
        <v>0</v>
      </c>
      <c r="AY351" s="43">
        <v>0</v>
      </c>
      <c r="AZ351" s="43">
        <v>0</v>
      </c>
      <c r="BA351" s="43">
        <v>0</v>
      </c>
      <c r="BB351" s="43">
        <v>0</v>
      </c>
      <c r="BC351" s="43">
        <v>0</v>
      </c>
      <c r="BD351" s="43">
        <v>0</v>
      </c>
      <c r="BE351" s="43">
        <v>0</v>
      </c>
      <c r="BF351" s="43">
        <v>0</v>
      </c>
      <c r="BG351" s="43">
        <v>0</v>
      </c>
      <c r="BH351" s="43">
        <v>0</v>
      </c>
      <c r="BI351" s="43">
        <v>0</v>
      </c>
      <c r="BJ351" s="43">
        <v>0</v>
      </c>
      <c r="BK351" s="43">
        <v>0</v>
      </c>
      <c r="BL351" s="43">
        <v>0</v>
      </c>
      <c r="BM351" s="43">
        <v>0</v>
      </c>
      <c r="BN351" s="44">
        <v>0</v>
      </c>
      <c r="BO351" s="43">
        <v>0</v>
      </c>
      <c r="BP351" s="43">
        <v>0</v>
      </c>
      <c r="BQ351" s="43">
        <v>0</v>
      </c>
      <c r="BR351" s="43">
        <v>0</v>
      </c>
      <c r="BS351" s="43">
        <v>0</v>
      </c>
      <c r="BT351" s="43">
        <v>0</v>
      </c>
      <c r="BU351" s="43">
        <v>0</v>
      </c>
      <c r="BV351" s="43">
        <v>100000000</v>
      </c>
      <c r="BW351" s="43">
        <v>0</v>
      </c>
      <c r="BX351" s="43">
        <v>0</v>
      </c>
      <c r="BY351" s="43">
        <v>0</v>
      </c>
      <c r="BZ351" s="43">
        <v>0</v>
      </c>
      <c r="CA351" s="43">
        <v>0</v>
      </c>
      <c r="CB351" s="43">
        <v>0</v>
      </c>
      <c r="CC351" s="43">
        <v>0</v>
      </c>
      <c r="CD351" s="44">
        <v>100000000</v>
      </c>
      <c r="CE351" s="43">
        <v>0</v>
      </c>
      <c r="CF351" s="43">
        <v>0</v>
      </c>
      <c r="CG351" s="43">
        <v>0</v>
      </c>
      <c r="CH351" s="43">
        <v>0</v>
      </c>
      <c r="CI351" s="43">
        <v>0</v>
      </c>
      <c r="CJ351" s="43">
        <v>0</v>
      </c>
      <c r="CK351" s="43">
        <v>0</v>
      </c>
      <c r="CL351" s="43">
        <v>100000000</v>
      </c>
      <c r="CM351" s="43">
        <v>0</v>
      </c>
      <c r="CN351" s="43">
        <v>0</v>
      </c>
      <c r="CO351" s="43">
        <v>0</v>
      </c>
      <c r="CP351" s="43">
        <v>0</v>
      </c>
      <c r="CQ351" s="43">
        <v>0</v>
      </c>
      <c r="CR351" s="43">
        <v>0</v>
      </c>
      <c r="CS351" s="43">
        <v>0</v>
      </c>
      <c r="CT351" s="44">
        <v>100000000</v>
      </c>
      <c r="CU351" s="43">
        <v>0</v>
      </c>
      <c r="CV351" s="43">
        <v>0</v>
      </c>
      <c r="CW351" s="43">
        <v>0</v>
      </c>
      <c r="CX351" s="43">
        <v>0</v>
      </c>
      <c r="CY351" s="43">
        <v>0</v>
      </c>
      <c r="CZ351" s="43">
        <v>0</v>
      </c>
      <c r="DA351" s="43">
        <v>0</v>
      </c>
      <c r="DB351" s="43">
        <v>100000000</v>
      </c>
      <c r="DC351" s="43">
        <v>0</v>
      </c>
      <c r="DD351" s="43">
        <v>0</v>
      </c>
      <c r="DE351" s="43">
        <v>0</v>
      </c>
      <c r="DF351" s="43">
        <v>0</v>
      </c>
      <c r="DG351" s="43">
        <v>0</v>
      </c>
      <c r="DH351" s="43">
        <v>0</v>
      </c>
      <c r="DI351" s="43">
        <v>0</v>
      </c>
      <c r="DJ351" s="44">
        <v>100000000</v>
      </c>
      <c r="DK351" s="45">
        <f t="shared" si="19"/>
        <v>300000000</v>
      </c>
    </row>
    <row r="352" spans="1:115" s="2" customFormat="1" ht="120" x14ac:dyDescent="0.25">
      <c r="A352" s="1"/>
      <c r="B352" s="40" t="s">
        <v>691</v>
      </c>
      <c r="C352" s="41" t="s">
        <v>1445</v>
      </c>
      <c r="D352" s="30" t="s">
        <v>1427</v>
      </c>
      <c r="E352" s="30" t="s">
        <v>692</v>
      </c>
      <c r="F352" s="30" t="s">
        <v>1426</v>
      </c>
      <c r="G352" s="30" t="s">
        <v>2349</v>
      </c>
      <c r="H352" s="41" t="s">
        <v>693</v>
      </c>
      <c r="I352" s="41">
        <v>100</v>
      </c>
      <c r="J352" s="41" t="s">
        <v>1358</v>
      </c>
      <c r="K352" s="41">
        <v>2019</v>
      </c>
      <c r="L352" s="41">
        <v>100</v>
      </c>
      <c r="M352" s="42">
        <v>0.25</v>
      </c>
      <c r="N352" s="42">
        <v>0.25</v>
      </c>
      <c r="O352" s="42">
        <v>0.25</v>
      </c>
      <c r="P352" s="42">
        <v>0.25</v>
      </c>
      <c r="Q352" s="42" t="s">
        <v>132</v>
      </c>
      <c r="R352" s="41" t="s">
        <v>1453</v>
      </c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 t="s">
        <v>692</v>
      </c>
      <c r="AI352" s="52" t="s">
        <v>1468</v>
      </c>
      <c r="AJ352" s="40">
        <v>3302</v>
      </c>
      <c r="AK352" s="17" t="s">
        <v>1841</v>
      </c>
      <c r="AL352" s="17" t="s">
        <v>696</v>
      </c>
      <c r="AM352" s="42" t="s">
        <v>2625</v>
      </c>
      <c r="AN352" s="42">
        <v>3302049</v>
      </c>
      <c r="AO352" s="42" t="s">
        <v>2626</v>
      </c>
      <c r="AP352" s="41">
        <v>26</v>
      </c>
      <c r="AQ352" s="41">
        <v>26</v>
      </c>
      <c r="AR352" s="42" t="s">
        <v>2471</v>
      </c>
      <c r="AS352" s="42" t="s">
        <v>691</v>
      </c>
      <c r="AT352" s="42">
        <v>6</v>
      </c>
      <c r="AU352" s="42">
        <v>6</v>
      </c>
      <c r="AV352" s="42">
        <v>7</v>
      </c>
      <c r="AW352" s="42">
        <v>7</v>
      </c>
      <c r="AX352" s="43">
        <v>0</v>
      </c>
      <c r="AY352" s="43">
        <v>0</v>
      </c>
      <c r="AZ352" s="43">
        <v>0</v>
      </c>
      <c r="BA352" s="43">
        <v>144974197</v>
      </c>
      <c r="BB352" s="43">
        <v>0</v>
      </c>
      <c r="BC352" s="43">
        <v>0</v>
      </c>
      <c r="BD352" s="43">
        <v>0</v>
      </c>
      <c r="BE352" s="43">
        <v>0</v>
      </c>
      <c r="BF352" s="43">
        <v>0</v>
      </c>
      <c r="BG352" s="43">
        <v>0</v>
      </c>
      <c r="BH352" s="43">
        <v>0</v>
      </c>
      <c r="BI352" s="43">
        <v>0</v>
      </c>
      <c r="BJ352" s="43">
        <v>0</v>
      </c>
      <c r="BK352" s="43">
        <v>0</v>
      </c>
      <c r="BL352" s="43">
        <v>0</v>
      </c>
      <c r="BM352" s="43">
        <v>0</v>
      </c>
      <c r="BN352" s="44">
        <v>144974197</v>
      </c>
      <c r="BO352" s="43">
        <v>0</v>
      </c>
      <c r="BP352" s="43">
        <v>0</v>
      </c>
      <c r="BQ352" s="43">
        <v>0</v>
      </c>
      <c r="BR352" s="43">
        <v>0</v>
      </c>
      <c r="BS352" s="43">
        <v>0</v>
      </c>
      <c r="BT352" s="43">
        <v>0</v>
      </c>
      <c r="BU352" s="43">
        <v>0</v>
      </c>
      <c r="BV352" s="43">
        <v>300000000</v>
      </c>
      <c r="BW352" s="43">
        <v>0</v>
      </c>
      <c r="BX352" s="43">
        <v>0</v>
      </c>
      <c r="BY352" s="43">
        <v>0</v>
      </c>
      <c r="BZ352" s="43">
        <v>0</v>
      </c>
      <c r="CA352" s="43">
        <v>0</v>
      </c>
      <c r="CB352" s="43">
        <v>0</v>
      </c>
      <c r="CC352" s="43">
        <v>0</v>
      </c>
      <c r="CD352" s="44">
        <v>300000000</v>
      </c>
      <c r="CE352" s="43">
        <v>0</v>
      </c>
      <c r="CF352" s="43">
        <v>0</v>
      </c>
      <c r="CG352" s="43">
        <v>0</v>
      </c>
      <c r="CH352" s="43">
        <v>0</v>
      </c>
      <c r="CI352" s="43">
        <v>0</v>
      </c>
      <c r="CJ352" s="43">
        <v>0</v>
      </c>
      <c r="CK352" s="43">
        <v>0</v>
      </c>
      <c r="CL352" s="43">
        <v>300000000</v>
      </c>
      <c r="CM352" s="43">
        <v>0</v>
      </c>
      <c r="CN352" s="43">
        <v>0</v>
      </c>
      <c r="CO352" s="43">
        <v>0</v>
      </c>
      <c r="CP352" s="43">
        <v>0</v>
      </c>
      <c r="CQ352" s="43">
        <v>0</v>
      </c>
      <c r="CR352" s="43">
        <v>0</v>
      </c>
      <c r="CS352" s="43">
        <v>0</v>
      </c>
      <c r="CT352" s="44">
        <v>300000000</v>
      </c>
      <c r="CU352" s="43">
        <v>0</v>
      </c>
      <c r="CV352" s="43">
        <v>0</v>
      </c>
      <c r="CW352" s="43">
        <v>0</v>
      </c>
      <c r="CX352" s="43">
        <v>0</v>
      </c>
      <c r="CY352" s="43">
        <v>0</v>
      </c>
      <c r="CZ352" s="43">
        <v>0</v>
      </c>
      <c r="DA352" s="43">
        <v>0</v>
      </c>
      <c r="DB352" s="43">
        <v>350000000</v>
      </c>
      <c r="DC352" s="43">
        <v>0</v>
      </c>
      <c r="DD352" s="43">
        <v>0</v>
      </c>
      <c r="DE352" s="43">
        <v>0</v>
      </c>
      <c r="DF352" s="43">
        <v>0</v>
      </c>
      <c r="DG352" s="43">
        <v>0</v>
      </c>
      <c r="DH352" s="43">
        <v>0</v>
      </c>
      <c r="DI352" s="43">
        <v>0</v>
      </c>
      <c r="DJ352" s="44">
        <v>350000000</v>
      </c>
      <c r="DK352" s="45">
        <f t="shared" si="19"/>
        <v>1094974197</v>
      </c>
    </row>
    <row r="353" spans="1:115" s="2" customFormat="1" ht="60" x14ac:dyDescent="0.25">
      <c r="A353" s="1"/>
      <c r="B353" s="40" t="s">
        <v>691</v>
      </c>
      <c r="C353" s="41" t="s">
        <v>1445</v>
      </c>
      <c r="D353" s="30" t="s">
        <v>1427</v>
      </c>
      <c r="E353" s="30" t="s">
        <v>692</v>
      </c>
      <c r="F353" s="30" t="s">
        <v>1426</v>
      </c>
      <c r="G353" s="30" t="s">
        <v>2350</v>
      </c>
      <c r="H353" s="41" t="s">
        <v>697</v>
      </c>
      <c r="I353" s="41" t="s">
        <v>1298</v>
      </c>
      <c r="J353" s="41" t="s">
        <v>1298</v>
      </c>
      <c r="K353" s="41" t="s">
        <v>1298</v>
      </c>
      <c r="L353" s="41">
        <v>60</v>
      </c>
      <c r="M353" s="42">
        <v>15</v>
      </c>
      <c r="N353" s="42">
        <v>15</v>
      </c>
      <c r="O353" s="42">
        <v>15</v>
      </c>
      <c r="P353" s="42">
        <v>15</v>
      </c>
      <c r="Q353" s="42" t="s">
        <v>132</v>
      </c>
      <c r="R353" s="41" t="s">
        <v>1453</v>
      </c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 t="s">
        <v>692</v>
      </c>
      <c r="AI353" s="52" t="s">
        <v>1468</v>
      </c>
      <c r="AJ353" s="40">
        <v>3302</v>
      </c>
      <c r="AK353" s="17" t="s">
        <v>1842</v>
      </c>
      <c r="AL353" s="17" t="s">
        <v>698</v>
      </c>
      <c r="AM353" s="42" t="s">
        <v>2625</v>
      </c>
      <c r="AN353" s="42">
        <v>3302049</v>
      </c>
      <c r="AO353" s="42" t="s">
        <v>2626</v>
      </c>
      <c r="AP353" s="41">
        <v>8</v>
      </c>
      <c r="AQ353" s="41">
        <v>8</v>
      </c>
      <c r="AR353" s="42" t="s">
        <v>2471</v>
      </c>
      <c r="AS353" s="42" t="s">
        <v>691</v>
      </c>
      <c r="AT353" s="42">
        <v>2</v>
      </c>
      <c r="AU353" s="42">
        <v>2</v>
      </c>
      <c r="AV353" s="42">
        <v>2</v>
      </c>
      <c r="AW353" s="42">
        <v>2</v>
      </c>
      <c r="AX353" s="43">
        <v>0</v>
      </c>
      <c r="AY353" s="43">
        <v>0</v>
      </c>
      <c r="AZ353" s="43">
        <v>0</v>
      </c>
      <c r="BA353" s="43">
        <v>0</v>
      </c>
      <c r="BB353" s="43">
        <v>0</v>
      </c>
      <c r="BC353" s="43">
        <v>0</v>
      </c>
      <c r="BD353" s="43">
        <v>0</v>
      </c>
      <c r="BE353" s="43">
        <v>0</v>
      </c>
      <c r="BF353" s="43">
        <v>0</v>
      </c>
      <c r="BG353" s="43">
        <v>0</v>
      </c>
      <c r="BH353" s="43">
        <v>0</v>
      </c>
      <c r="BI353" s="43">
        <v>0</v>
      </c>
      <c r="BJ353" s="43">
        <v>0</v>
      </c>
      <c r="BK353" s="43">
        <v>0</v>
      </c>
      <c r="BL353" s="43">
        <v>0</v>
      </c>
      <c r="BM353" s="43">
        <v>0</v>
      </c>
      <c r="BN353" s="44">
        <v>0</v>
      </c>
      <c r="BO353" s="43">
        <v>0</v>
      </c>
      <c r="BP353" s="43">
        <v>0</v>
      </c>
      <c r="BQ353" s="43">
        <v>0</v>
      </c>
      <c r="BR353" s="43">
        <v>200000000</v>
      </c>
      <c r="BS353" s="43">
        <v>0</v>
      </c>
      <c r="BT353" s="43">
        <v>0</v>
      </c>
      <c r="BU353" s="43">
        <v>0</v>
      </c>
      <c r="BV353" s="43">
        <v>100000000</v>
      </c>
      <c r="BW353" s="43">
        <v>0</v>
      </c>
      <c r="BX353" s="43">
        <v>0</v>
      </c>
      <c r="BY353" s="43">
        <v>0</v>
      </c>
      <c r="BZ353" s="43">
        <v>0</v>
      </c>
      <c r="CA353" s="43">
        <v>0</v>
      </c>
      <c r="CB353" s="43">
        <v>0</v>
      </c>
      <c r="CC353" s="43">
        <v>0</v>
      </c>
      <c r="CD353" s="44">
        <v>300000000</v>
      </c>
      <c r="CE353" s="43">
        <v>0</v>
      </c>
      <c r="CF353" s="43">
        <v>0</v>
      </c>
      <c r="CG353" s="43">
        <v>0</v>
      </c>
      <c r="CH353" s="43">
        <v>200000000</v>
      </c>
      <c r="CI353" s="43">
        <v>0</v>
      </c>
      <c r="CJ353" s="43">
        <v>0</v>
      </c>
      <c r="CK353" s="43">
        <v>0</v>
      </c>
      <c r="CL353" s="43">
        <v>100000000</v>
      </c>
      <c r="CM353" s="43">
        <v>0</v>
      </c>
      <c r="CN353" s="43">
        <v>0</v>
      </c>
      <c r="CO353" s="43">
        <v>0</v>
      </c>
      <c r="CP353" s="43">
        <v>0</v>
      </c>
      <c r="CQ353" s="43">
        <v>0</v>
      </c>
      <c r="CR353" s="43">
        <v>0</v>
      </c>
      <c r="CS353" s="43">
        <v>0</v>
      </c>
      <c r="CT353" s="44">
        <v>300000000</v>
      </c>
      <c r="CU353" s="43">
        <v>0</v>
      </c>
      <c r="CV353" s="43">
        <v>0</v>
      </c>
      <c r="CW353" s="43">
        <v>0</v>
      </c>
      <c r="CX353" s="43">
        <v>200000000</v>
      </c>
      <c r="CY353" s="43"/>
      <c r="CZ353" s="43">
        <v>0</v>
      </c>
      <c r="DA353" s="43">
        <v>0</v>
      </c>
      <c r="DB353" s="43">
        <v>100000000</v>
      </c>
      <c r="DC353" s="43">
        <v>0</v>
      </c>
      <c r="DD353" s="43">
        <v>0</v>
      </c>
      <c r="DE353" s="43">
        <v>0</v>
      </c>
      <c r="DF353" s="43">
        <v>0</v>
      </c>
      <c r="DG353" s="43">
        <v>0</v>
      </c>
      <c r="DH353" s="43">
        <v>0</v>
      </c>
      <c r="DI353" s="43">
        <v>0</v>
      </c>
      <c r="DJ353" s="44">
        <v>300000000</v>
      </c>
      <c r="DK353" s="45">
        <f t="shared" si="19"/>
        <v>900000000</v>
      </c>
    </row>
    <row r="354" spans="1:115" s="2" customFormat="1" ht="60" x14ac:dyDescent="0.25">
      <c r="A354" s="1"/>
      <c r="B354" s="40" t="s">
        <v>691</v>
      </c>
      <c r="C354" s="41" t="s">
        <v>1445</v>
      </c>
      <c r="D354" s="30" t="s">
        <v>1427</v>
      </c>
      <c r="E354" s="30" t="s">
        <v>692</v>
      </c>
      <c r="F354" s="30" t="s">
        <v>1426</v>
      </c>
      <c r="G354" s="30" t="s">
        <v>2350</v>
      </c>
      <c r="H354" s="41" t="s">
        <v>697</v>
      </c>
      <c r="I354" s="41" t="s">
        <v>1298</v>
      </c>
      <c r="J354" s="41" t="s">
        <v>1298</v>
      </c>
      <c r="K354" s="41" t="s">
        <v>1298</v>
      </c>
      <c r="L354" s="41">
        <v>60</v>
      </c>
      <c r="M354" s="42">
        <v>15</v>
      </c>
      <c r="N354" s="42">
        <v>15</v>
      </c>
      <c r="O354" s="42">
        <v>15</v>
      </c>
      <c r="P354" s="42">
        <v>15</v>
      </c>
      <c r="Q354" s="42" t="s">
        <v>130</v>
      </c>
      <c r="R354" s="41" t="s">
        <v>1453</v>
      </c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 t="s">
        <v>692</v>
      </c>
      <c r="AI354" s="52" t="s">
        <v>1468</v>
      </c>
      <c r="AJ354" s="40">
        <v>3302</v>
      </c>
      <c r="AK354" s="17" t="s">
        <v>1843</v>
      </c>
      <c r="AL354" s="17" t="s">
        <v>699</v>
      </c>
      <c r="AM354" s="42" t="s">
        <v>2625</v>
      </c>
      <c r="AN354" s="42">
        <v>3302049</v>
      </c>
      <c r="AO354" s="42" t="s">
        <v>2626</v>
      </c>
      <c r="AP354" s="41">
        <v>1</v>
      </c>
      <c r="AQ354" s="41">
        <v>1</v>
      </c>
      <c r="AR354" s="42" t="s">
        <v>130</v>
      </c>
      <c r="AS354" s="42" t="s">
        <v>691</v>
      </c>
      <c r="AT354" s="42">
        <v>1</v>
      </c>
      <c r="AU354" s="42">
        <v>1</v>
      </c>
      <c r="AV354" s="42">
        <v>1</v>
      </c>
      <c r="AW354" s="42">
        <v>1</v>
      </c>
      <c r="AX354" s="43">
        <v>0</v>
      </c>
      <c r="AY354" s="43">
        <v>0</v>
      </c>
      <c r="AZ354" s="43">
        <v>0</v>
      </c>
      <c r="BA354" s="43">
        <v>0</v>
      </c>
      <c r="BB354" s="43">
        <v>0</v>
      </c>
      <c r="BC354" s="43">
        <v>0</v>
      </c>
      <c r="BD354" s="43">
        <v>0</v>
      </c>
      <c r="BE354" s="43">
        <v>0</v>
      </c>
      <c r="BF354" s="43">
        <v>0</v>
      </c>
      <c r="BG354" s="43">
        <v>0</v>
      </c>
      <c r="BH354" s="43">
        <v>0</v>
      </c>
      <c r="BI354" s="43">
        <v>0</v>
      </c>
      <c r="BJ354" s="43">
        <v>0</v>
      </c>
      <c r="BK354" s="43">
        <v>0</v>
      </c>
      <c r="BL354" s="43">
        <v>0</v>
      </c>
      <c r="BM354" s="43">
        <v>0</v>
      </c>
      <c r="BN354" s="44">
        <v>0</v>
      </c>
      <c r="BO354" s="43">
        <v>0</v>
      </c>
      <c r="BP354" s="43">
        <v>0</v>
      </c>
      <c r="BQ354" s="43">
        <v>0</v>
      </c>
      <c r="BR354" s="43">
        <v>250000000</v>
      </c>
      <c r="BS354" s="43">
        <v>0</v>
      </c>
      <c r="BT354" s="43">
        <v>0</v>
      </c>
      <c r="BU354" s="43">
        <v>0</v>
      </c>
      <c r="BV354" s="43">
        <v>100000000</v>
      </c>
      <c r="BW354" s="43">
        <v>0</v>
      </c>
      <c r="BX354" s="43">
        <v>0</v>
      </c>
      <c r="BY354" s="43">
        <v>0</v>
      </c>
      <c r="BZ354" s="43">
        <v>0</v>
      </c>
      <c r="CA354" s="43">
        <v>0</v>
      </c>
      <c r="CB354" s="43">
        <v>0</v>
      </c>
      <c r="CC354" s="43">
        <v>0</v>
      </c>
      <c r="CD354" s="44">
        <v>350000000</v>
      </c>
      <c r="CE354" s="43">
        <v>0</v>
      </c>
      <c r="CF354" s="43">
        <v>0</v>
      </c>
      <c r="CG354" s="43">
        <v>0</v>
      </c>
      <c r="CH354" s="43">
        <v>250000000</v>
      </c>
      <c r="CI354" s="43">
        <v>0</v>
      </c>
      <c r="CJ354" s="43">
        <v>0</v>
      </c>
      <c r="CK354" s="43">
        <v>0</v>
      </c>
      <c r="CL354" s="43">
        <v>100000000</v>
      </c>
      <c r="CM354" s="43">
        <v>0</v>
      </c>
      <c r="CN354" s="43">
        <v>0</v>
      </c>
      <c r="CO354" s="43">
        <v>0</v>
      </c>
      <c r="CP354" s="43">
        <v>0</v>
      </c>
      <c r="CQ354" s="43">
        <v>0</v>
      </c>
      <c r="CR354" s="43">
        <v>0</v>
      </c>
      <c r="CS354" s="43">
        <v>0</v>
      </c>
      <c r="CT354" s="44">
        <v>350000000</v>
      </c>
      <c r="CU354" s="43">
        <v>0</v>
      </c>
      <c r="CV354" s="43">
        <v>0</v>
      </c>
      <c r="CW354" s="43">
        <v>0</v>
      </c>
      <c r="CX354" s="43">
        <v>250000000</v>
      </c>
      <c r="CY354" s="43"/>
      <c r="CZ354" s="43">
        <v>0</v>
      </c>
      <c r="DA354" s="43">
        <v>0</v>
      </c>
      <c r="DB354" s="43">
        <v>100000000</v>
      </c>
      <c r="DC354" s="43">
        <v>0</v>
      </c>
      <c r="DD354" s="43">
        <v>0</v>
      </c>
      <c r="DE354" s="43">
        <v>0</v>
      </c>
      <c r="DF354" s="43">
        <v>0</v>
      </c>
      <c r="DG354" s="43">
        <v>0</v>
      </c>
      <c r="DH354" s="43">
        <v>0</v>
      </c>
      <c r="DI354" s="43">
        <v>0</v>
      </c>
      <c r="DJ354" s="44">
        <v>350000000</v>
      </c>
      <c r="DK354" s="45">
        <f t="shared" si="19"/>
        <v>1050000000</v>
      </c>
    </row>
    <row r="355" spans="1:115" s="2" customFormat="1" ht="60" x14ac:dyDescent="0.25">
      <c r="A355" s="1"/>
      <c r="B355" s="40" t="s">
        <v>691</v>
      </c>
      <c r="C355" s="41" t="s">
        <v>1445</v>
      </c>
      <c r="D355" s="30" t="s">
        <v>1427</v>
      </c>
      <c r="E355" s="30" t="s">
        <v>692</v>
      </c>
      <c r="F355" s="30" t="s">
        <v>1426</v>
      </c>
      <c r="G355" s="30" t="s">
        <v>2350</v>
      </c>
      <c r="H355" s="41" t="s">
        <v>697</v>
      </c>
      <c r="I355" s="41" t="s">
        <v>1298</v>
      </c>
      <c r="J355" s="41" t="s">
        <v>1298</v>
      </c>
      <c r="K355" s="41" t="s">
        <v>1298</v>
      </c>
      <c r="L355" s="41">
        <v>60</v>
      </c>
      <c r="M355" s="42">
        <v>15</v>
      </c>
      <c r="N355" s="42">
        <v>15</v>
      </c>
      <c r="O355" s="42">
        <v>15</v>
      </c>
      <c r="P355" s="42">
        <v>15</v>
      </c>
      <c r="Q355" s="42" t="s">
        <v>130</v>
      </c>
      <c r="R355" s="41" t="s">
        <v>1453</v>
      </c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 t="s">
        <v>692</v>
      </c>
      <c r="AI355" s="52" t="s">
        <v>1468</v>
      </c>
      <c r="AJ355" s="40">
        <v>3302</v>
      </c>
      <c r="AK355" s="17" t="s">
        <v>1844</v>
      </c>
      <c r="AL355" s="17" t="s">
        <v>700</v>
      </c>
      <c r="AM355" s="42" t="s">
        <v>2625</v>
      </c>
      <c r="AN355" s="42">
        <v>3302049</v>
      </c>
      <c r="AO355" s="42" t="s">
        <v>2626</v>
      </c>
      <c r="AP355" s="41">
        <v>1</v>
      </c>
      <c r="AQ355" s="41">
        <v>1</v>
      </c>
      <c r="AR355" s="42" t="s">
        <v>130</v>
      </c>
      <c r="AS355" s="42" t="s">
        <v>691</v>
      </c>
      <c r="AT355" s="42">
        <v>1</v>
      </c>
      <c r="AU355" s="42">
        <v>1</v>
      </c>
      <c r="AV355" s="42">
        <v>1</v>
      </c>
      <c r="AW355" s="42">
        <v>1</v>
      </c>
      <c r="AX355" s="43">
        <v>0</v>
      </c>
      <c r="AY355" s="43">
        <v>0</v>
      </c>
      <c r="AZ355" s="43">
        <v>0</v>
      </c>
      <c r="BA355" s="43">
        <v>0</v>
      </c>
      <c r="BB355" s="43">
        <v>0</v>
      </c>
      <c r="BC355" s="43">
        <v>0</v>
      </c>
      <c r="BD355" s="43">
        <v>0</v>
      </c>
      <c r="BE355" s="43">
        <v>0</v>
      </c>
      <c r="BF355" s="43">
        <v>0</v>
      </c>
      <c r="BG355" s="43">
        <v>0</v>
      </c>
      <c r="BH355" s="43">
        <v>0</v>
      </c>
      <c r="BI355" s="43">
        <v>0</v>
      </c>
      <c r="BJ355" s="43">
        <v>0</v>
      </c>
      <c r="BK355" s="43">
        <v>0</v>
      </c>
      <c r="BL355" s="43">
        <v>0</v>
      </c>
      <c r="BM355" s="43">
        <v>0</v>
      </c>
      <c r="BN355" s="44">
        <v>0</v>
      </c>
      <c r="BO355" s="43">
        <v>0</v>
      </c>
      <c r="BP355" s="43">
        <v>0</v>
      </c>
      <c r="BQ355" s="43">
        <v>0</v>
      </c>
      <c r="BR355" s="43">
        <v>1600000000</v>
      </c>
      <c r="BS355" s="43">
        <v>0</v>
      </c>
      <c r="BT355" s="43">
        <v>0</v>
      </c>
      <c r="BU355" s="43">
        <v>0</v>
      </c>
      <c r="BV355" s="43">
        <v>250000000</v>
      </c>
      <c r="BW355" s="43">
        <v>0</v>
      </c>
      <c r="BX355" s="43">
        <v>0</v>
      </c>
      <c r="BY355" s="43">
        <v>0</v>
      </c>
      <c r="BZ355" s="43">
        <v>0</v>
      </c>
      <c r="CA355" s="43">
        <v>0</v>
      </c>
      <c r="CB355" s="43">
        <v>0</v>
      </c>
      <c r="CC355" s="43">
        <v>0</v>
      </c>
      <c r="CD355" s="44">
        <v>1850000000</v>
      </c>
      <c r="CE355" s="43">
        <v>0</v>
      </c>
      <c r="CF355" s="43">
        <v>0</v>
      </c>
      <c r="CG355" s="43">
        <v>0</v>
      </c>
      <c r="CH355" s="43">
        <v>1600000000</v>
      </c>
      <c r="CI355" s="43">
        <v>0</v>
      </c>
      <c r="CJ355" s="43">
        <v>0</v>
      </c>
      <c r="CK355" s="43">
        <v>0</v>
      </c>
      <c r="CL355" s="43">
        <v>300000000</v>
      </c>
      <c r="CM355" s="43">
        <v>0</v>
      </c>
      <c r="CN355" s="43">
        <v>0</v>
      </c>
      <c r="CO355" s="43">
        <v>0</v>
      </c>
      <c r="CP355" s="43">
        <v>0</v>
      </c>
      <c r="CQ355" s="43">
        <v>0</v>
      </c>
      <c r="CR355" s="43">
        <v>0</v>
      </c>
      <c r="CS355" s="43">
        <v>0</v>
      </c>
      <c r="CT355" s="44">
        <v>1900000000</v>
      </c>
      <c r="CU355" s="43">
        <v>0</v>
      </c>
      <c r="CV355" s="43">
        <v>0</v>
      </c>
      <c r="CW355" s="43">
        <v>0</v>
      </c>
      <c r="CX355" s="43">
        <v>1600000000</v>
      </c>
      <c r="CY355" s="43"/>
      <c r="CZ355" s="43">
        <v>0</v>
      </c>
      <c r="DA355" s="43">
        <v>0</v>
      </c>
      <c r="DB355" s="43">
        <v>350000000</v>
      </c>
      <c r="DC355" s="43">
        <v>0</v>
      </c>
      <c r="DD355" s="43">
        <v>0</v>
      </c>
      <c r="DE355" s="43">
        <v>0</v>
      </c>
      <c r="DF355" s="43">
        <v>0</v>
      </c>
      <c r="DG355" s="43">
        <v>0</v>
      </c>
      <c r="DH355" s="43">
        <v>0</v>
      </c>
      <c r="DI355" s="43">
        <v>0</v>
      </c>
      <c r="DJ355" s="44">
        <v>1950000000</v>
      </c>
      <c r="DK355" s="45">
        <f t="shared" si="19"/>
        <v>5700000000</v>
      </c>
    </row>
    <row r="356" spans="1:115" s="2" customFormat="1" ht="90" x14ac:dyDescent="0.25">
      <c r="A356" s="1"/>
      <c r="B356" s="40" t="s">
        <v>691</v>
      </c>
      <c r="C356" s="41" t="s">
        <v>1445</v>
      </c>
      <c r="D356" s="30" t="s">
        <v>1427</v>
      </c>
      <c r="E356" s="30" t="s">
        <v>692</v>
      </c>
      <c r="F356" s="30" t="s">
        <v>1426</v>
      </c>
      <c r="G356" s="30" t="s">
        <v>2351</v>
      </c>
      <c r="H356" s="41" t="s">
        <v>701</v>
      </c>
      <c r="I356" s="41">
        <v>100</v>
      </c>
      <c r="J356" s="41" t="s">
        <v>1359</v>
      </c>
      <c r="K356" s="41">
        <v>2019</v>
      </c>
      <c r="L356" s="41">
        <v>100</v>
      </c>
      <c r="M356" s="42">
        <v>25</v>
      </c>
      <c r="N356" s="42">
        <v>25</v>
      </c>
      <c r="O356" s="42">
        <v>25</v>
      </c>
      <c r="P356" s="42">
        <v>25</v>
      </c>
      <c r="Q356" s="42" t="s">
        <v>130</v>
      </c>
      <c r="R356" s="41" t="s">
        <v>1453</v>
      </c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 t="s">
        <v>692</v>
      </c>
      <c r="AI356" s="52" t="s">
        <v>1468</v>
      </c>
      <c r="AJ356" s="40">
        <v>3302</v>
      </c>
      <c r="AK356" s="17" t="s">
        <v>1845</v>
      </c>
      <c r="AL356" s="17" t="s">
        <v>702</v>
      </c>
      <c r="AM356" s="42" t="s">
        <v>2625</v>
      </c>
      <c r="AN356" s="42">
        <v>3302049</v>
      </c>
      <c r="AO356" s="42" t="s">
        <v>2626</v>
      </c>
      <c r="AP356" s="41" t="s">
        <v>1298</v>
      </c>
      <c r="AQ356" s="41">
        <v>1</v>
      </c>
      <c r="AR356" s="42" t="s">
        <v>130</v>
      </c>
      <c r="AS356" s="42" t="s">
        <v>691</v>
      </c>
      <c r="AT356" s="42">
        <v>1</v>
      </c>
      <c r="AU356" s="42">
        <v>1</v>
      </c>
      <c r="AV356" s="42">
        <v>1</v>
      </c>
      <c r="AW356" s="42">
        <v>1</v>
      </c>
      <c r="AX356" s="43">
        <v>0</v>
      </c>
      <c r="AY356" s="43">
        <v>0</v>
      </c>
      <c r="AZ356" s="43">
        <v>0</v>
      </c>
      <c r="BA356" s="43">
        <v>15400000</v>
      </c>
      <c r="BB356" s="43">
        <v>0</v>
      </c>
      <c r="BC356" s="43">
        <v>0</v>
      </c>
      <c r="BD356" s="43">
        <v>0</v>
      </c>
      <c r="BE356" s="43">
        <v>0</v>
      </c>
      <c r="BF356" s="43">
        <v>0</v>
      </c>
      <c r="BG356" s="43">
        <v>0</v>
      </c>
      <c r="BH356" s="43">
        <v>0</v>
      </c>
      <c r="BI356" s="43">
        <v>0</v>
      </c>
      <c r="BJ356" s="43">
        <v>0</v>
      </c>
      <c r="BK356" s="43">
        <v>0</v>
      </c>
      <c r="BL356" s="43">
        <v>0</v>
      </c>
      <c r="BM356" s="43">
        <v>0</v>
      </c>
      <c r="BN356" s="44">
        <v>15400000</v>
      </c>
      <c r="BO356" s="43">
        <v>0</v>
      </c>
      <c r="BP356" s="43">
        <v>0</v>
      </c>
      <c r="BQ356" s="43">
        <v>0</v>
      </c>
      <c r="BR356" s="43">
        <v>195600000</v>
      </c>
      <c r="BS356" s="43">
        <v>0</v>
      </c>
      <c r="BT356" s="43">
        <v>0</v>
      </c>
      <c r="BU356" s="43">
        <v>0</v>
      </c>
      <c r="BV356" s="43">
        <v>0</v>
      </c>
      <c r="BW356" s="43">
        <v>0</v>
      </c>
      <c r="BX356" s="43">
        <v>0</v>
      </c>
      <c r="BY356" s="43">
        <v>0</v>
      </c>
      <c r="BZ356" s="43">
        <v>0</v>
      </c>
      <c r="CA356" s="43">
        <v>0</v>
      </c>
      <c r="CB356" s="43">
        <v>0</v>
      </c>
      <c r="CC356" s="43">
        <v>0</v>
      </c>
      <c r="CD356" s="44">
        <v>195600000</v>
      </c>
      <c r="CE356" s="43">
        <v>0</v>
      </c>
      <c r="CF356" s="43">
        <v>0</v>
      </c>
      <c r="CG356" s="43">
        <v>0</v>
      </c>
      <c r="CH356" s="43">
        <v>195600000</v>
      </c>
      <c r="CI356" s="43">
        <v>0</v>
      </c>
      <c r="CJ356" s="43">
        <v>0</v>
      </c>
      <c r="CK356" s="43">
        <v>0</v>
      </c>
      <c r="CL356" s="43">
        <v>0</v>
      </c>
      <c r="CM356" s="43">
        <v>0</v>
      </c>
      <c r="CN356" s="43">
        <v>0</v>
      </c>
      <c r="CO356" s="43">
        <v>0</v>
      </c>
      <c r="CP356" s="43">
        <v>0</v>
      </c>
      <c r="CQ356" s="43">
        <v>0</v>
      </c>
      <c r="CR356" s="43">
        <v>0</v>
      </c>
      <c r="CS356" s="43">
        <v>0</v>
      </c>
      <c r="CT356" s="44">
        <v>195600000</v>
      </c>
      <c r="CU356" s="43">
        <v>0</v>
      </c>
      <c r="CV356" s="43">
        <v>0</v>
      </c>
      <c r="CW356" s="43">
        <v>0</v>
      </c>
      <c r="CX356" s="43">
        <v>195600000</v>
      </c>
      <c r="CY356" s="43"/>
      <c r="CZ356" s="43">
        <v>0</v>
      </c>
      <c r="DA356" s="43">
        <v>0</v>
      </c>
      <c r="DB356" s="43">
        <v>0</v>
      </c>
      <c r="DC356" s="43">
        <v>0</v>
      </c>
      <c r="DD356" s="43">
        <v>0</v>
      </c>
      <c r="DE356" s="43">
        <v>0</v>
      </c>
      <c r="DF356" s="43">
        <v>0</v>
      </c>
      <c r="DG356" s="43">
        <v>0</v>
      </c>
      <c r="DH356" s="43">
        <v>0</v>
      </c>
      <c r="DI356" s="43">
        <v>0</v>
      </c>
      <c r="DJ356" s="44">
        <v>195600000</v>
      </c>
      <c r="DK356" s="45">
        <f t="shared" si="19"/>
        <v>602200000</v>
      </c>
    </row>
    <row r="357" spans="1:115" s="2" customFormat="1" ht="75" x14ac:dyDescent="0.25">
      <c r="A357" s="1"/>
      <c r="B357" s="40" t="s">
        <v>691</v>
      </c>
      <c r="C357" s="41" t="s">
        <v>1445</v>
      </c>
      <c r="D357" s="30" t="s">
        <v>1427</v>
      </c>
      <c r="E357" s="30" t="s">
        <v>692</v>
      </c>
      <c r="F357" s="30" t="s">
        <v>1426</v>
      </c>
      <c r="G357" s="30" t="s">
        <v>2352</v>
      </c>
      <c r="H357" s="41" t="s">
        <v>703</v>
      </c>
      <c r="I357" s="41">
        <v>100</v>
      </c>
      <c r="J357" s="41" t="s">
        <v>1360</v>
      </c>
      <c r="K357" s="41">
        <v>2019</v>
      </c>
      <c r="L357" s="41">
        <v>100</v>
      </c>
      <c r="M357" s="42">
        <v>0.25</v>
      </c>
      <c r="N357" s="42">
        <v>0.25</v>
      </c>
      <c r="O357" s="42">
        <v>0.25</v>
      </c>
      <c r="P357" s="42">
        <v>0.25</v>
      </c>
      <c r="Q357" s="42" t="s">
        <v>130</v>
      </c>
      <c r="R357" s="41" t="s">
        <v>1453</v>
      </c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 t="s">
        <v>692</v>
      </c>
      <c r="AI357" s="52" t="s">
        <v>1468</v>
      </c>
      <c r="AJ357" s="40">
        <v>3302</v>
      </c>
      <c r="AK357" s="17" t="s">
        <v>1846</v>
      </c>
      <c r="AL357" s="17" t="s">
        <v>704</v>
      </c>
      <c r="AM357" s="42" t="s">
        <v>2625</v>
      </c>
      <c r="AN357" s="42">
        <v>3601011</v>
      </c>
      <c r="AO357" s="42" t="s">
        <v>2626</v>
      </c>
      <c r="AP357" s="41">
        <v>1</v>
      </c>
      <c r="AQ357" s="41">
        <v>1</v>
      </c>
      <c r="AR357" s="42" t="s">
        <v>130</v>
      </c>
      <c r="AS357" s="42" t="s">
        <v>691</v>
      </c>
      <c r="AT357" s="42">
        <v>1</v>
      </c>
      <c r="AU357" s="42">
        <v>1</v>
      </c>
      <c r="AV357" s="42">
        <v>1</v>
      </c>
      <c r="AW357" s="42">
        <v>1</v>
      </c>
      <c r="AX357" s="43">
        <v>0</v>
      </c>
      <c r="AY357" s="43">
        <v>0</v>
      </c>
      <c r="AZ357" s="43">
        <v>0</v>
      </c>
      <c r="BA357" s="43">
        <v>433000000</v>
      </c>
      <c r="BB357" s="43">
        <v>0</v>
      </c>
      <c r="BC357" s="43">
        <v>0</v>
      </c>
      <c r="BD357" s="43">
        <v>0</v>
      </c>
      <c r="BE357" s="43">
        <v>0</v>
      </c>
      <c r="BF357" s="43">
        <v>0</v>
      </c>
      <c r="BG357" s="43">
        <v>0</v>
      </c>
      <c r="BH357" s="43">
        <v>0</v>
      </c>
      <c r="BI357" s="43">
        <v>0</v>
      </c>
      <c r="BJ357" s="43">
        <v>0</v>
      </c>
      <c r="BK357" s="43">
        <v>0</v>
      </c>
      <c r="BL357" s="43">
        <v>0</v>
      </c>
      <c r="BM357" s="43">
        <v>0</v>
      </c>
      <c r="BN357" s="44">
        <v>433000000</v>
      </c>
      <c r="BO357" s="43">
        <v>0</v>
      </c>
      <c r="BP357" s="43">
        <v>0</v>
      </c>
      <c r="BQ357" s="43">
        <v>0</v>
      </c>
      <c r="BR357" s="43">
        <v>500000000</v>
      </c>
      <c r="BS357" s="43">
        <v>0</v>
      </c>
      <c r="BT357" s="43">
        <v>0</v>
      </c>
      <c r="BU357" s="43">
        <v>0</v>
      </c>
      <c r="BV357" s="43">
        <v>0</v>
      </c>
      <c r="BW357" s="43">
        <v>0</v>
      </c>
      <c r="BX357" s="43">
        <v>0</v>
      </c>
      <c r="BY357" s="43">
        <v>0</v>
      </c>
      <c r="BZ357" s="43">
        <v>0</v>
      </c>
      <c r="CA357" s="43">
        <v>0</v>
      </c>
      <c r="CB357" s="43">
        <v>0</v>
      </c>
      <c r="CC357" s="43">
        <v>0</v>
      </c>
      <c r="CD357" s="44">
        <v>500000000</v>
      </c>
      <c r="CE357" s="43">
        <v>0</v>
      </c>
      <c r="CF357" s="43">
        <v>0</v>
      </c>
      <c r="CG357" s="43">
        <v>0</v>
      </c>
      <c r="CH357" s="43">
        <v>600000000</v>
      </c>
      <c r="CI357" s="43">
        <v>0</v>
      </c>
      <c r="CJ357" s="43">
        <v>0</v>
      </c>
      <c r="CK357" s="43">
        <v>0</v>
      </c>
      <c r="CL357" s="43">
        <v>0</v>
      </c>
      <c r="CM357" s="43">
        <v>0</v>
      </c>
      <c r="CN357" s="43">
        <v>0</v>
      </c>
      <c r="CO357" s="43">
        <v>0</v>
      </c>
      <c r="CP357" s="43">
        <v>0</v>
      </c>
      <c r="CQ357" s="43">
        <v>0</v>
      </c>
      <c r="CR357" s="43">
        <v>0</v>
      </c>
      <c r="CS357" s="43">
        <v>0</v>
      </c>
      <c r="CT357" s="44">
        <v>600000000</v>
      </c>
      <c r="CU357" s="43">
        <v>0</v>
      </c>
      <c r="CV357" s="43">
        <v>0</v>
      </c>
      <c r="CW357" s="43">
        <v>0</v>
      </c>
      <c r="CX357" s="43">
        <v>638000000</v>
      </c>
      <c r="CY357" s="43"/>
      <c r="CZ357" s="43">
        <v>0</v>
      </c>
      <c r="DA357" s="43">
        <v>0</v>
      </c>
      <c r="DB357" s="43">
        <v>0</v>
      </c>
      <c r="DC357" s="43">
        <v>0</v>
      </c>
      <c r="DD357" s="43">
        <v>0</v>
      </c>
      <c r="DE357" s="43">
        <v>0</v>
      </c>
      <c r="DF357" s="43">
        <v>0</v>
      </c>
      <c r="DG357" s="43">
        <v>0</v>
      </c>
      <c r="DH357" s="43">
        <v>0</v>
      </c>
      <c r="DI357" s="43">
        <v>0</v>
      </c>
      <c r="DJ357" s="44">
        <v>638000000</v>
      </c>
      <c r="DK357" s="45">
        <f t="shared" si="19"/>
        <v>2171000000</v>
      </c>
    </row>
    <row r="358" spans="1:115" s="2" customFormat="1" ht="90" x14ac:dyDescent="0.25">
      <c r="A358" s="1"/>
      <c r="B358" s="40" t="s">
        <v>691</v>
      </c>
      <c r="C358" s="41" t="s">
        <v>1445</v>
      </c>
      <c r="D358" s="30" t="s">
        <v>1427</v>
      </c>
      <c r="E358" s="30" t="s">
        <v>692</v>
      </c>
      <c r="F358" s="30" t="s">
        <v>1426</v>
      </c>
      <c r="G358" s="30" t="s">
        <v>2353</v>
      </c>
      <c r="H358" s="41" t="s">
        <v>705</v>
      </c>
      <c r="I358" s="41" t="s">
        <v>1298</v>
      </c>
      <c r="J358" s="41" t="s">
        <v>1298</v>
      </c>
      <c r="K358" s="41" t="s">
        <v>1298</v>
      </c>
      <c r="L358" s="41">
        <v>50</v>
      </c>
      <c r="M358" s="42">
        <v>12.5</v>
      </c>
      <c r="N358" s="42">
        <v>12.5</v>
      </c>
      <c r="O358" s="42">
        <v>12.5</v>
      </c>
      <c r="P358" s="42">
        <v>12.5</v>
      </c>
      <c r="Q358" s="42" t="s">
        <v>130</v>
      </c>
      <c r="R358" s="41" t="s">
        <v>1453</v>
      </c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 t="s">
        <v>692</v>
      </c>
      <c r="AI358" s="52" t="s">
        <v>1468</v>
      </c>
      <c r="AJ358" s="40">
        <v>3302</v>
      </c>
      <c r="AK358" s="17" t="s">
        <v>1847</v>
      </c>
      <c r="AL358" s="17" t="s">
        <v>706</v>
      </c>
      <c r="AM358" s="42" t="s">
        <v>2636</v>
      </c>
      <c r="AN358" s="42">
        <v>3301068</v>
      </c>
      <c r="AO358" s="42" t="s">
        <v>2637</v>
      </c>
      <c r="AP358" s="41" t="s">
        <v>1298</v>
      </c>
      <c r="AQ358" s="41">
        <v>1</v>
      </c>
      <c r="AR358" s="42" t="s">
        <v>130</v>
      </c>
      <c r="AS358" s="42" t="s">
        <v>691</v>
      </c>
      <c r="AT358" s="42">
        <v>1</v>
      </c>
      <c r="AU358" s="42">
        <v>1</v>
      </c>
      <c r="AV358" s="42">
        <v>1</v>
      </c>
      <c r="AW358" s="42">
        <v>1</v>
      </c>
      <c r="AX358" s="43">
        <v>0</v>
      </c>
      <c r="AY358" s="43">
        <v>0</v>
      </c>
      <c r="AZ358" s="43">
        <v>0</v>
      </c>
      <c r="BA358" s="43">
        <v>2200000</v>
      </c>
      <c r="BB358" s="43">
        <v>0</v>
      </c>
      <c r="BC358" s="43">
        <v>0</v>
      </c>
      <c r="BD358" s="43">
        <v>0</v>
      </c>
      <c r="BE358" s="43">
        <v>0</v>
      </c>
      <c r="BF358" s="43">
        <v>0</v>
      </c>
      <c r="BG358" s="43">
        <v>0</v>
      </c>
      <c r="BH358" s="43">
        <v>0</v>
      </c>
      <c r="BI358" s="43">
        <v>0</v>
      </c>
      <c r="BJ358" s="43">
        <v>0</v>
      </c>
      <c r="BK358" s="43">
        <v>0</v>
      </c>
      <c r="BL358" s="43">
        <v>0</v>
      </c>
      <c r="BM358" s="43">
        <v>0</v>
      </c>
      <c r="BN358" s="44">
        <v>2200000</v>
      </c>
      <c r="BO358" s="43">
        <v>0</v>
      </c>
      <c r="BP358" s="43">
        <v>0</v>
      </c>
      <c r="BQ358" s="43">
        <v>0</v>
      </c>
      <c r="BR358" s="43">
        <v>2200000</v>
      </c>
      <c r="BS358" s="43">
        <v>0</v>
      </c>
      <c r="BT358" s="43">
        <v>0</v>
      </c>
      <c r="BU358" s="43">
        <v>0</v>
      </c>
      <c r="BV358" s="43">
        <v>0</v>
      </c>
      <c r="BW358" s="43">
        <v>0</v>
      </c>
      <c r="BX358" s="43">
        <v>0</v>
      </c>
      <c r="BY358" s="43">
        <v>0</v>
      </c>
      <c r="BZ358" s="43">
        <v>0</v>
      </c>
      <c r="CA358" s="43">
        <v>0</v>
      </c>
      <c r="CB358" s="43">
        <v>0</v>
      </c>
      <c r="CC358" s="43">
        <v>0</v>
      </c>
      <c r="CD358" s="44">
        <v>2200000</v>
      </c>
      <c r="CE358" s="43">
        <v>0</v>
      </c>
      <c r="CF358" s="43">
        <v>0</v>
      </c>
      <c r="CG358" s="43">
        <v>0</v>
      </c>
      <c r="CH358" s="43">
        <v>2200000</v>
      </c>
      <c r="CI358" s="43">
        <v>0</v>
      </c>
      <c r="CJ358" s="43">
        <v>0</v>
      </c>
      <c r="CK358" s="43">
        <v>0</v>
      </c>
      <c r="CL358" s="43">
        <v>0</v>
      </c>
      <c r="CM358" s="43">
        <v>0</v>
      </c>
      <c r="CN358" s="43">
        <v>0</v>
      </c>
      <c r="CO358" s="43">
        <v>0</v>
      </c>
      <c r="CP358" s="43">
        <v>0</v>
      </c>
      <c r="CQ358" s="43">
        <v>0</v>
      </c>
      <c r="CR358" s="43">
        <v>0</v>
      </c>
      <c r="CS358" s="43">
        <v>0</v>
      </c>
      <c r="CT358" s="44">
        <v>2200000</v>
      </c>
      <c r="CU358" s="43">
        <v>0</v>
      </c>
      <c r="CV358" s="43">
        <v>0</v>
      </c>
      <c r="CW358" s="43">
        <v>0</v>
      </c>
      <c r="CX358" s="43">
        <v>2200000</v>
      </c>
      <c r="CY358" s="43">
        <v>0</v>
      </c>
      <c r="CZ358" s="43">
        <v>0</v>
      </c>
      <c r="DA358" s="43">
        <v>0</v>
      </c>
      <c r="DB358" s="43">
        <v>0</v>
      </c>
      <c r="DC358" s="43">
        <v>0</v>
      </c>
      <c r="DD358" s="43">
        <v>0</v>
      </c>
      <c r="DE358" s="43">
        <v>0</v>
      </c>
      <c r="DF358" s="43">
        <v>0</v>
      </c>
      <c r="DG358" s="43">
        <v>0</v>
      </c>
      <c r="DH358" s="43">
        <v>0</v>
      </c>
      <c r="DI358" s="43">
        <v>0</v>
      </c>
      <c r="DJ358" s="44">
        <v>2200000</v>
      </c>
      <c r="DK358" s="45">
        <f t="shared" si="19"/>
        <v>8800000</v>
      </c>
    </row>
    <row r="359" spans="1:115" s="2" customFormat="1" ht="75" x14ac:dyDescent="0.25">
      <c r="A359" s="1"/>
      <c r="B359" s="40" t="s">
        <v>691</v>
      </c>
      <c r="C359" s="41" t="s">
        <v>1445</v>
      </c>
      <c r="D359" s="30" t="s">
        <v>1427</v>
      </c>
      <c r="E359" s="30" t="s">
        <v>692</v>
      </c>
      <c r="F359" s="30" t="s">
        <v>1426</v>
      </c>
      <c r="G359" s="30" t="s">
        <v>2353</v>
      </c>
      <c r="H359" s="41" t="s">
        <v>705</v>
      </c>
      <c r="I359" s="41" t="s">
        <v>1298</v>
      </c>
      <c r="J359" s="41" t="s">
        <v>1298</v>
      </c>
      <c r="K359" s="41" t="s">
        <v>1298</v>
      </c>
      <c r="L359" s="41">
        <v>50</v>
      </c>
      <c r="M359" s="42">
        <v>12.5</v>
      </c>
      <c r="N359" s="42">
        <v>12.5</v>
      </c>
      <c r="O359" s="42">
        <v>12.5</v>
      </c>
      <c r="P359" s="42">
        <v>12.5</v>
      </c>
      <c r="Q359" s="42" t="s">
        <v>130</v>
      </c>
      <c r="R359" s="41" t="s">
        <v>1453</v>
      </c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 t="s">
        <v>692</v>
      </c>
      <c r="AI359" s="52" t="s">
        <v>1468</v>
      </c>
      <c r="AJ359" s="40">
        <v>3302</v>
      </c>
      <c r="AK359" s="17" t="s">
        <v>1848</v>
      </c>
      <c r="AL359" s="17" t="s">
        <v>707</v>
      </c>
      <c r="AM359" s="42" t="s">
        <v>2636</v>
      </c>
      <c r="AN359" s="42">
        <v>3301068</v>
      </c>
      <c r="AO359" s="42" t="s">
        <v>2637</v>
      </c>
      <c r="AP359" s="41">
        <v>1</v>
      </c>
      <c r="AQ359" s="41">
        <v>1</v>
      </c>
      <c r="AR359" s="42" t="s">
        <v>130</v>
      </c>
      <c r="AS359" s="42" t="s">
        <v>691</v>
      </c>
      <c r="AT359" s="42">
        <v>1</v>
      </c>
      <c r="AU359" s="42">
        <v>1</v>
      </c>
      <c r="AV359" s="42">
        <v>1</v>
      </c>
      <c r="AW359" s="42">
        <v>1</v>
      </c>
      <c r="AX359" s="43">
        <v>0</v>
      </c>
      <c r="AY359" s="43">
        <v>0</v>
      </c>
      <c r="AZ359" s="43">
        <v>0</v>
      </c>
      <c r="BA359" s="43">
        <v>36000000</v>
      </c>
      <c r="BB359" s="43">
        <v>0</v>
      </c>
      <c r="BC359" s="43">
        <v>0</v>
      </c>
      <c r="BD359" s="43">
        <v>0</v>
      </c>
      <c r="BE359" s="43">
        <v>0</v>
      </c>
      <c r="BF359" s="43">
        <v>0</v>
      </c>
      <c r="BG359" s="43">
        <v>0</v>
      </c>
      <c r="BH359" s="43">
        <v>0</v>
      </c>
      <c r="BI359" s="43">
        <v>0</v>
      </c>
      <c r="BJ359" s="43">
        <v>0</v>
      </c>
      <c r="BK359" s="43">
        <v>0</v>
      </c>
      <c r="BL359" s="43">
        <v>0</v>
      </c>
      <c r="BM359" s="43">
        <v>0</v>
      </c>
      <c r="BN359" s="44">
        <v>36000000</v>
      </c>
      <c r="BO359" s="43">
        <v>0</v>
      </c>
      <c r="BP359" s="43">
        <v>231000000</v>
      </c>
      <c r="BQ359" s="43">
        <v>0</v>
      </c>
      <c r="BR359" s="43"/>
      <c r="BS359" s="43">
        <v>0</v>
      </c>
      <c r="BT359" s="43">
        <v>0</v>
      </c>
      <c r="BU359" s="43">
        <v>0</v>
      </c>
      <c r="BV359" s="43">
        <v>0</v>
      </c>
      <c r="BW359" s="43">
        <v>0</v>
      </c>
      <c r="BX359" s="43">
        <v>0</v>
      </c>
      <c r="BY359" s="43">
        <v>0</v>
      </c>
      <c r="BZ359" s="43">
        <v>0</v>
      </c>
      <c r="CA359" s="43">
        <v>0</v>
      </c>
      <c r="CB359" s="43">
        <v>0</v>
      </c>
      <c r="CC359" s="43">
        <v>0</v>
      </c>
      <c r="CD359" s="44">
        <v>231000000</v>
      </c>
      <c r="CE359" s="43">
        <v>0</v>
      </c>
      <c r="CF359" s="43">
        <v>232000000</v>
      </c>
      <c r="CG359" s="43">
        <v>0</v>
      </c>
      <c r="CH359" s="43"/>
      <c r="CI359" s="43">
        <v>0</v>
      </c>
      <c r="CJ359" s="43">
        <v>0</v>
      </c>
      <c r="CK359" s="43">
        <v>0</v>
      </c>
      <c r="CL359" s="43">
        <v>0</v>
      </c>
      <c r="CM359" s="43">
        <v>0</v>
      </c>
      <c r="CN359" s="43">
        <v>0</v>
      </c>
      <c r="CO359" s="43">
        <v>0</v>
      </c>
      <c r="CP359" s="43">
        <v>0</v>
      </c>
      <c r="CQ359" s="43">
        <v>0</v>
      </c>
      <c r="CR359" s="43">
        <v>0</v>
      </c>
      <c r="CS359" s="43">
        <v>0</v>
      </c>
      <c r="CT359" s="44">
        <v>232000000</v>
      </c>
      <c r="CU359" s="43">
        <v>0</v>
      </c>
      <c r="CV359" s="43">
        <v>233000000</v>
      </c>
      <c r="CW359" s="43">
        <v>0</v>
      </c>
      <c r="CX359" s="43">
        <v>0</v>
      </c>
      <c r="CY359" s="43">
        <v>0</v>
      </c>
      <c r="CZ359" s="43">
        <v>0</v>
      </c>
      <c r="DA359" s="43">
        <v>0</v>
      </c>
      <c r="DB359" s="43">
        <v>0</v>
      </c>
      <c r="DC359" s="43">
        <v>0</v>
      </c>
      <c r="DD359" s="43">
        <v>0</v>
      </c>
      <c r="DE359" s="43">
        <v>0</v>
      </c>
      <c r="DF359" s="43">
        <v>0</v>
      </c>
      <c r="DG359" s="43">
        <v>0</v>
      </c>
      <c r="DH359" s="43">
        <v>0</v>
      </c>
      <c r="DI359" s="43">
        <v>0</v>
      </c>
      <c r="DJ359" s="44">
        <v>233000000</v>
      </c>
      <c r="DK359" s="45">
        <f t="shared" si="19"/>
        <v>732000000</v>
      </c>
    </row>
    <row r="360" spans="1:115" s="2" customFormat="1" ht="75" x14ac:dyDescent="0.25">
      <c r="A360" s="1"/>
      <c r="B360" s="40" t="s">
        <v>691</v>
      </c>
      <c r="C360" s="41" t="s">
        <v>1445</v>
      </c>
      <c r="D360" s="30" t="s">
        <v>1427</v>
      </c>
      <c r="E360" s="30" t="s">
        <v>692</v>
      </c>
      <c r="F360" s="30" t="s">
        <v>1426</v>
      </c>
      <c r="G360" s="30" t="s">
        <v>2354</v>
      </c>
      <c r="H360" s="41" t="s">
        <v>708</v>
      </c>
      <c r="I360" s="41">
        <v>100</v>
      </c>
      <c r="J360" s="41" t="s">
        <v>1361</v>
      </c>
      <c r="K360" s="41">
        <v>2019</v>
      </c>
      <c r="L360" s="41">
        <v>100</v>
      </c>
      <c r="M360" s="42">
        <v>25</v>
      </c>
      <c r="N360" s="42">
        <v>25</v>
      </c>
      <c r="O360" s="42">
        <v>25</v>
      </c>
      <c r="P360" s="42">
        <v>25</v>
      </c>
      <c r="Q360" s="42" t="s">
        <v>132</v>
      </c>
      <c r="R360" s="41" t="s">
        <v>101</v>
      </c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 t="s">
        <v>692</v>
      </c>
      <c r="AI360" s="52" t="s">
        <v>1468</v>
      </c>
      <c r="AJ360" s="40">
        <v>3302</v>
      </c>
      <c r="AK360" s="17" t="s">
        <v>1849</v>
      </c>
      <c r="AL360" s="17" t="s">
        <v>709</v>
      </c>
      <c r="AM360" s="42" t="s">
        <v>2638</v>
      </c>
      <c r="AN360" s="42">
        <v>3301051</v>
      </c>
      <c r="AO360" s="42" t="s">
        <v>2639</v>
      </c>
      <c r="AP360" s="41">
        <v>16</v>
      </c>
      <c r="AQ360" s="41">
        <v>64</v>
      </c>
      <c r="AR360" s="42" t="s">
        <v>2471</v>
      </c>
      <c r="AS360" s="42" t="s">
        <v>691</v>
      </c>
      <c r="AT360" s="42">
        <v>16</v>
      </c>
      <c r="AU360" s="42">
        <v>16</v>
      </c>
      <c r="AV360" s="42">
        <v>16</v>
      </c>
      <c r="AW360" s="42">
        <v>16</v>
      </c>
      <c r="AX360" s="43">
        <v>0</v>
      </c>
      <c r="AY360" s="43">
        <v>0</v>
      </c>
      <c r="AZ360" s="43">
        <v>0</v>
      </c>
      <c r="BA360" s="43"/>
      <c r="BB360" s="43">
        <v>0</v>
      </c>
      <c r="BC360" s="43">
        <v>250000000</v>
      </c>
      <c r="BD360" s="43">
        <v>0</v>
      </c>
      <c r="BE360" s="43">
        <v>0</v>
      </c>
      <c r="BF360" s="43">
        <v>0</v>
      </c>
      <c r="BG360" s="43">
        <v>0</v>
      </c>
      <c r="BH360" s="43">
        <v>0</v>
      </c>
      <c r="BI360" s="43">
        <v>0</v>
      </c>
      <c r="BJ360" s="43">
        <v>0</v>
      </c>
      <c r="BK360" s="43">
        <v>0</v>
      </c>
      <c r="BL360" s="43">
        <v>0</v>
      </c>
      <c r="BM360" s="43">
        <v>0</v>
      </c>
      <c r="BN360" s="44">
        <v>250000000</v>
      </c>
      <c r="BO360" s="43">
        <v>0</v>
      </c>
      <c r="BP360" s="43">
        <v>0</v>
      </c>
      <c r="BQ360" s="43">
        <v>0</v>
      </c>
      <c r="BR360" s="43"/>
      <c r="BS360" s="43">
        <v>250000000</v>
      </c>
      <c r="BT360" s="43">
        <v>0</v>
      </c>
      <c r="BU360" s="43">
        <v>0</v>
      </c>
      <c r="BV360" s="43">
        <v>0</v>
      </c>
      <c r="BW360" s="43">
        <v>0</v>
      </c>
      <c r="BX360" s="43">
        <v>0</v>
      </c>
      <c r="BY360" s="43">
        <v>0</v>
      </c>
      <c r="BZ360" s="43">
        <v>0</v>
      </c>
      <c r="CA360" s="43">
        <v>0</v>
      </c>
      <c r="CB360" s="43">
        <v>0</v>
      </c>
      <c r="CC360" s="43">
        <v>0</v>
      </c>
      <c r="CD360" s="44">
        <v>250000000</v>
      </c>
      <c r="CE360" s="43">
        <v>0</v>
      </c>
      <c r="CF360" s="43">
        <v>0</v>
      </c>
      <c r="CG360" s="43">
        <v>0</v>
      </c>
      <c r="CH360" s="43">
        <v>0</v>
      </c>
      <c r="CI360" s="43">
        <v>300000000</v>
      </c>
      <c r="CJ360" s="43">
        <v>0</v>
      </c>
      <c r="CK360" s="43">
        <v>0</v>
      </c>
      <c r="CL360" s="43">
        <v>0</v>
      </c>
      <c r="CM360" s="43">
        <v>0</v>
      </c>
      <c r="CN360" s="43">
        <v>0</v>
      </c>
      <c r="CO360" s="43">
        <v>0</v>
      </c>
      <c r="CP360" s="43">
        <v>0</v>
      </c>
      <c r="CQ360" s="43">
        <v>0</v>
      </c>
      <c r="CR360" s="43">
        <v>0</v>
      </c>
      <c r="CS360" s="43">
        <v>0</v>
      </c>
      <c r="CT360" s="44">
        <v>300000000</v>
      </c>
      <c r="CU360" s="43">
        <v>0</v>
      </c>
      <c r="CV360" s="43">
        <v>0</v>
      </c>
      <c r="CW360" s="43">
        <v>0</v>
      </c>
      <c r="CX360" s="43">
        <v>0</v>
      </c>
      <c r="CY360" s="43">
        <v>400000000</v>
      </c>
      <c r="CZ360" s="43">
        <v>0</v>
      </c>
      <c r="DA360" s="43">
        <v>0</v>
      </c>
      <c r="DB360" s="43">
        <v>0</v>
      </c>
      <c r="DC360" s="43">
        <v>0</v>
      </c>
      <c r="DD360" s="43">
        <v>0</v>
      </c>
      <c r="DE360" s="43">
        <v>0</v>
      </c>
      <c r="DF360" s="43">
        <v>0</v>
      </c>
      <c r="DG360" s="43">
        <v>0</v>
      </c>
      <c r="DH360" s="43">
        <v>0</v>
      </c>
      <c r="DI360" s="43">
        <v>0</v>
      </c>
      <c r="DJ360" s="44">
        <v>400000000</v>
      </c>
      <c r="DK360" s="45">
        <f t="shared" si="19"/>
        <v>1200000000</v>
      </c>
    </row>
    <row r="361" spans="1:115" s="2" customFormat="1" ht="75" x14ac:dyDescent="0.25">
      <c r="A361" s="1"/>
      <c r="B361" s="40" t="s">
        <v>691</v>
      </c>
      <c r="C361" s="41" t="s">
        <v>1445</v>
      </c>
      <c r="D361" s="30" t="s">
        <v>1427</v>
      </c>
      <c r="E361" s="30" t="s">
        <v>692</v>
      </c>
      <c r="F361" s="30" t="s">
        <v>1426</v>
      </c>
      <c r="G361" s="30" t="s">
        <v>2355</v>
      </c>
      <c r="H361" s="41" t="s">
        <v>710</v>
      </c>
      <c r="I361" s="41">
        <v>100</v>
      </c>
      <c r="J361" s="41" t="s">
        <v>1362</v>
      </c>
      <c r="K361" s="41">
        <v>2019</v>
      </c>
      <c r="L361" s="41">
        <v>100</v>
      </c>
      <c r="M361" s="42">
        <v>25</v>
      </c>
      <c r="N361" s="42">
        <v>25</v>
      </c>
      <c r="O361" s="42">
        <v>25</v>
      </c>
      <c r="P361" s="42">
        <v>25</v>
      </c>
      <c r="Q361" s="42" t="s">
        <v>132</v>
      </c>
      <c r="R361" s="41" t="s">
        <v>101</v>
      </c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 t="s">
        <v>692</v>
      </c>
      <c r="AI361" s="52" t="s">
        <v>1468</v>
      </c>
      <c r="AJ361" s="40">
        <v>3302</v>
      </c>
      <c r="AK361" s="17" t="s">
        <v>1850</v>
      </c>
      <c r="AL361" s="17" t="s">
        <v>711</v>
      </c>
      <c r="AM361" s="42" t="s">
        <v>2640</v>
      </c>
      <c r="AN361" s="42">
        <v>3301003</v>
      </c>
      <c r="AO361" s="42" t="s">
        <v>2640</v>
      </c>
      <c r="AP361" s="41">
        <v>4</v>
      </c>
      <c r="AQ361" s="41">
        <v>4</v>
      </c>
      <c r="AR361" s="42" t="s">
        <v>2471</v>
      </c>
      <c r="AS361" s="42" t="s">
        <v>691</v>
      </c>
      <c r="AT361" s="42">
        <v>1</v>
      </c>
      <c r="AU361" s="42">
        <v>1</v>
      </c>
      <c r="AV361" s="42">
        <v>1</v>
      </c>
      <c r="AW361" s="42">
        <v>1</v>
      </c>
      <c r="AX361" s="43">
        <v>0</v>
      </c>
      <c r="AY361" s="43">
        <v>0</v>
      </c>
      <c r="AZ361" s="43">
        <v>0</v>
      </c>
      <c r="BA361" s="43">
        <v>0</v>
      </c>
      <c r="BB361" s="43">
        <v>0</v>
      </c>
      <c r="BC361" s="43">
        <v>0</v>
      </c>
      <c r="BD361" s="43">
        <v>0</v>
      </c>
      <c r="BE361" s="43">
        <v>0</v>
      </c>
      <c r="BF361" s="43">
        <v>0</v>
      </c>
      <c r="BG361" s="43">
        <v>0</v>
      </c>
      <c r="BH361" s="43">
        <v>0</v>
      </c>
      <c r="BI361" s="43">
        <v>0</v>
      </c>
      <c r="BJ361" s="43">
        <v>0</v>
      </c>
      <c r="BK361" s="43">
        <v>0</v>
      </c>
      <c r="BL361" s="43">
        <v>0</v>
      </c>
      <c r="BM361" s="43">
        <v>0</v>
      </c>
      <c r="BN361" s="44">
        <v>0</v>
      </c>
      <c r="BO361" s="43">
        <v>0</v>
      </c>
      <c r="BP361" s="43">
        <v>0</v>
      </c>
      <c r="BQ361" s="43">
        <v>0</v>
      </c>
      <c r="BR361" s="43">
        <v>250000000</v>
      </c>
      <c r="BS361" s="43">
        <v>0</v>
      </c>
      <c r="BT361" s="43">
        <v>0</v>
      </c>
      <c r="BU361" s="43">
        <v>0</v>
      </c>
      <c r="BV361" s="43">
        <v>0</v>
      </c>
      <c r="BW361" s="43">
        <v>0</v>
      </c>
      <c r="BX361" s="43">
        <v>0</v>
      </c>
      <c r="BY361" s="43">
        <v>0</v>
      </c>
      <c r="BZ361" s="43">
        <v>0</v>
      </c>
      <c r="CA361" s="43">
        <v>0</v>
      </c>
      <c r="CB361" s="43">
        <v>0</v>
      </c>
      <c r="CC361" s="43">
        <v>0</v>
      </c>
      <c r="CD361" s="44">
        <v>250000000</v>
      </c>
      <c r="CE361" s="43">
        <v>0</v>
      </c>
      <c r="CF361" s="43">
        <v>0</v>
      </c>
      <c r="CG361" s="43">
        <v>0</v>
      </c>
      <c r="CH361" s="43">
        <v>300000000</v>
      </c>
      <c r="CI361" s="43">
        <v>0</v>
      </c>
      <c r="CJ361" s="43">
        <v>0</v>
      </c>
      <c r="CK361" s="43">
        <v>0</v>
      </c>
      <c r="CL361" s="43">
        <v>0</v>
      </c>
      <c r="CM361" s="43">
        <v>0</v>
      </c>
      <c r="CN361" s="43">
        <v>0</v>
      </c>
      <c r="CO361" s="43">
        <v>0</v>
      </c>
      <c r="CP361" s="43">
        <v>0</v>
      </c>
      <c r="CQ361" s="43">
        <v>0</v>
      </c>
      <c r="CR361" s="43">
        <v>0</v>
      </c>
      <c r="CS361" s="43">
        <v>0</v>
      </c>
      <c r="CT361" s="44">
        <v>300000000</v>
      </c>
      <c r="CU361" s="43">
        <v>0</v>
      </c>
      <c r="CV361" s="43">
        <v>0</v>
      </c>
      <c r="CW361" s="43">
        <v>0</v>
      </c>
      <c r="CX361" s="43">
        <v>338000000</v>
      </c>
      <c r="CY361" s="43"/>
      <c r="CZ361" s="43">
        <v>0</v>
      </c>
      <c r="DA361" s="43">
        <v>0</v>
      </c>
      <c r="DB361" s="43">
        <v>0</v>
      </c>
      <c r="DC361" s="43">
        <v>0</v>
      </c>
      <c r="DD361" s="43">
        <v>0</v>
      </c>
      <c r="DE361" s="43">
        <v>0</v>
      </c>
      <c r="DF361" s="43">
        <v>0</v>
      </c>
      <c r="DG361" s="43">
        <v>0</v>
      </c>
      <c r="DH361" s="43">
        <v>0</v>
      </c>
      <c r="DI361" s="43">
        <v>0</v>
      </c>
      <c r="DJ361" s="44">
        <v>338000000</v>
      </c>
      <c r="DK361" s="45">
        <f t="shared" si="19"/>
        <v>888000000</v>
      </c>
    </row>
    <row r="362" spans="1:115" s="2" customFormat="1" ht="45" x14ac:dyDescent="0.25">
      <c r="A362" s="1"/>
      <c r="B362" s="40" t="s">
        <v>691</v>
      </c>
      <c r="C362" s="41" t="s">
        <v>1445</v>
      </c>
      <c r="D362" s="30" t="s">
        <v>1427</v>
      </c>
      <c r="E362" s="30" t="s">
        <v>692</v>
      </c>
      <c r="F362" s="30" t="s">
        <v>1426</v>
      </c>
      <c r="G362" s="30" t="s">
        <v>2355</v>
      </c>
      <c r="H362" s="41" t="s">
        <v>710</v>
      </c>
      <c r="I362" s="41">
        <v>100</v>
      </c>
      <c r="J362" s="41" t="s">
        <v>1362</v>
      </c>
      <c r="K362" s="41">
        <v>2019</v>
      </c>
      <c r="L362" s="41">
        <v>100</v>
      </c>
      <c r="M362" s="42">
        <v>25</v>
      </c>
      <c r="N362" s="42">
        <v>25</v>
      </c>
      <c r="O362" s="42">
        <v>25</v>
      </c>
      <c r="P362" s="42">
        <v>25</v>
      </c>
      <c r="Q362" s="42" t="s">
        <v>132</v>
      </c>
      <c r="R362" s="41" t="s">
        <v>101</v>
      </c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 t="s">
        <v>692</v>
      </c>
      <c r="AI362" s="52" t="s">
        <v>1468</v>
      </c>
      <c r="AJ362" s="40">
        <v>3302</v>
      </c>
      <c r="AK362" s="17" t="s">
        <v>1851</v>
      </c>
      <c r="AL362" s="17" t="s">
        <v>712</v>
      </c>
      <c r="AM362" s="42" t="s">
        <v>2641</v>
      </c>
      <c r="AN362" s="42">
        <v>3301100</v>
      </c>
      <c r="AO362" s="42" t="s">
        <v>2642</v>
      </c>
      <c r="AP362" s="41">
        <v>6</v>
      </c>
      <c r="AQ362" s="41">
        <v>24</v>
      </c>
      <c r="AR362" s="42" t="s">
        <v>2471</v>
      </c>
      <c r="AS362" s="42" t="s">
        <v>691</v>
      </c>
      <c r="AT362" s="42">
        <v>6</v>
      </c>
      <c r="AU362" s="42">
        <v>6</v>
      </c>
      <c r="AV362" s="42">
        <v>6</v>
      </c>
      <c r="AW362" s="42">
        <v>6</v>
      </c>
      <c r="AX362" s="43">
        <v>0</v>
      </c>
      <c r="AY362" s="43">
        <v>0</v>
      </c>
      <c r="AZ362" s="43">
        <v>0</v>
      </c>
      <c r="BA362" s="43">
        <v>0</v>
      </c>
      <c r="BB362" s="43">
        <v>0</v>
      </c>
      <c r="BC362" s="43">
        <v>0</v>
      </c>
      <c r="BD362" s="43">
        <v>0</v>
      </c>
      <c r="BE362" s="43">
        <v>0</v>
      </c>
      <c r="BF362" s="43">
        <v>0</v>
      </c>
      <c r="BG362" s="43">
        <v>0</v>
      </c>
      <c r="BH362" s="43">
        <v>0</v>
      </c>
      <c r="BI362" s="43">
        <v>0</v>
      </c>
      <c r="BJ362" s="43">
        <v>0</v>
      </c>
      <c r="BK362" s="43">
        <v>0</v>
      </c>
      <c r="BL362" s="43">
        <v>0</v>
      </c>
      <c r="BM362" s="43">
        <v>0</v>
      </c>
      <c r="BN362" s="44">
        <v>0</v>
      </c>
      <c r="BO362" s="43">
        <v>0</v>
      </c>
      <c r="BP362" s="43">
        <v>0</v>
      </c>
      <c r="BQ362" s="43">
        <v>0</v>
      </c>
      <c r="BR362" s="43">
        <v>250000000</v>
      </c>
      <c r="BS362" s="43">
        <v>0</v>
      </c>
      <c r="BT362" s="43">
        <v>0</v>
      </c>
      <c r="BU362" s="43">
        <v>0</v>
      </c>
      <c r="BV362" s="43">
        <v>0</v>
      </c>
      <c r="BW362" s="43">
        <v>0</v>
      </c>
      <c r="BX362" s="43">
        <v>0</v>
      </c>
      <c r="BY362" s="43">
        <v>0</v>
      </c>
      <c r="BZ362" s="43">
        <v>0</v>
      </c>
      <c r="CA362" s="43">
        <v>0</v>
      </c>
      <c r="CB362" s="43">
        <v>0</v>
      </c>
      <c r="CC362" s="43">
        <v>0</v>
      </c>
      <c r="CD362" s="44">
        <v>250000000</v>
      </c>
      <c r="CE362" s="43">
        <v>0</v>
      </c>
      <c r="CF362" s="43">
        <v>0</v>
      </c>
      <c r="CG362" s="43">
        <v>0</v>
      </c>
      <c r="CH362" s="43">
        <v>300000000</v>
      </c>
      <c r="CI362" s="43">
        <v>0</v>
      </c>
      <c r="CJ362" s="43">
        <v>0</v>
      </c>
      <c r="CK362" s="43">
        <v>0</v>
      </c>
      <c r="CL362" s="43">
        <v>0</v>
      </c>
      <c r="CM362" s="43">
        <v>0</v>
      </c>
      <c r="CN362" s="43">
        <v>0</v>
      </c>
      <c r="CO362" s="43">
        <v>0</v>
      </c>
      <c r="CP362" s="43">
        <v>0</v>
      </c>
      <c r="CQ362" s="43">
        <v>0</v>
      </c>
      <c r="CR362" s="43">
        <v>0</v>
      </c>
      <c r="CS362" s="43">
        <v>0</v>
      </c>
      <c r="CT362" s="44">
        <v>300000000</v>
      </c>
      <c r="CU362" s="43">
        <v>0</v>
      </c>
      <c r="CV362" s="43">
        <v>0</v>
      </c>
      <c r="CW362" s="43">
        <v>0</v>
      </c>
      <c r="CX362" s="43">
        <v>338000000</v>
      </c>
      <c r="CY362" s="43"/>
      <c r="CZ362" s="43">
        <v>0</v>
      </c>
      <c r="DA362" s="43">
        <v>0</v>
      </c>
      <c r="DB362" s="43">
        <v>0</v>
      </c>
      <c r="DC362" s="43">
        <v>0</v>
      </c>
      <c r="DD362" s="43">
        <v>0</v>
      </c>
      <c r="DE362" s="43">
        <v>0</v>
      </c>
      <c r="DF362" s="43">
        <v>0</v>
      </c>
      <c r="DG362" s="43">
        <v>0</v>
      </c>
      <c r="DH362" s="43">
        <v>0</v>
      </c>
      <c r="DI362" s="43">
        <v>0</v>
      </c>
      <c r="DJ362" s="44">
        <v>338000000</v>
      </c>
      <c r="DK362" s="45">
        <f t="shared" si="19"/>
        <v>888000000</v>
      </c>
    </row>
    <row r="363" spans="1:115" s="2" customFormat="1" ht="105" x14ac:dyDescent="0.25">
      <c r="A363" s="1"/>
      <c r="B363" s="40" t="s">
        <v>691</v>
      </c>
      <c r="C363" s="41" t="s">
        <v>1445</v>
      </c>
      <c r="D363" s="30" t="s">
        <v>1427</v>
      </c>
      <c r="E363" s="30" t="s">
        <v>692</v>
      </c>
      <c r="F363" s="30" t="s">
        <v>1426</v>
      </c>
      <c r="G363" s="30" t="s">
        <v>2356</v>
      </c>
      <c r="H363" s="41" t="s">
        <v>713</v>
      </c>
      <c r="I363" s="41" t="s">
        <v>1298</v>
      </c>
      <c r="J363" s="41" t="s">
        <v>1298</v>
      </c>
      <c r="K363" s="41" t="s">
        <v>1298</v>
      </c>
      <c r="L363" s="41">
        <v>100</v>
      </c>
      <c r="M363" s="42">
        <v>25</v>
      </c>
      <c r="N363" s="42">
        <v>25</v>
      </c>
      <c r="O363" s="42">
        <v>25</v>
      </c>
      <c r="P363" s="42">
        <v>25</v>
      </c>
      <c r="Q363" s="42" t="s">
        <v>130</v>
      </c>
      <c r="R363" s="41" t="s">
        <v>101</v>
      </c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 t="s">
        <v>692</v>
      </c>
      <c r="AI363" s="52" t="s">
        <v>1468</v>
      </c>
      <c r="AJ363" s="40">
        <v>3302</v>
      </c>
      <c r="AK363" s="17" t="s">
        <v>1852</v>
      </c>
      <c r="AL363" s="17" t="s">
        <v>714</v>
      </c>
      <c r="AM363" s="42" t="s">
        <v>2643</v>
      </c>
      <c r="AN363" s="42">
        <v>3301122</v>
      </c>
      <c r="AO363" s="42" t="s">
        <v>2644</v>
      </c>
      <c r="AP363" s="41" t="s">
        <v>1298</v>
      </c>
      <c r="AQ363" s="41">
        <v>1</v>
      </c>
      <c r="AR363" s="42" t="s">
        <v>130</v>
      </c>
      <c r="AS363" s="42" t="s">
        <v>691</v>
      </c>
      <c r="AT363" s="42">
        <v>1</v>
      </c>
      <c r="AU363" s="42">
        <v>1</v>
      </c>
      <c r="AV363" s="42">
        <v>1</v>
      </c>
      <c r="AW363" s="42">
        <v>1</v>
      </c>
      <c r="AX363" s="43">
        <v>0</v>
      </c>
      <c r="AY363" s="43">
        <v>0</v>
      </c>
      <c r="AZ363" s="43">
        <v>0</v>
      </c>
      <c r="BA363" s="43">
        <v>352800000</v>
      </c>
      <c r="BB363" s="43">
        <v>0</v>
      </c>
      <c r="BC363" s="43">
        <v>0</v>
      </c>
      <c r="BD363" s="43">
        <v>0</v>
      </c>
      <c r="BE363" s="43">
        <v>0</v>
      </c>
      <c r="BF363" s="43">
        <v>200000000</v>
      </c>
      <c r="BG363" s="43">
        <v>0</v>
      </c>
      <c r="BH363" s="43">
        <v>0</v>
      </c>
      <c r="BI363" s="43">
        <v>0</v>
      </c>
      <c r="BJ363" s="43">
        <v>0</v>
      </c>
      <c r="BK363" s="43">
        <v>0</v>
      </c>
      <c r="BL363" s="43">
        <v>0</v>
      </c>
      <c r="BM363" s="43">
        <v>0</v>
      </c>
      <c r="BN363" s="44">
        <v>552800000</v>
      </c>
      <c r="BO363" s="43">
        <v>0</v>
      </c>
      <c r="BP363" s="43">
        <v>0</v>
      </c>
      <c r="BQ363" s="43">
        <v>0</v>
      </c>
      <c r="BR363" s="43">
        <v>505000000</v>
      </c>
      <c r="BS363" s="43">
        <v>500000000</v>
      </c>
      <c r="BT363" s="43">
        <v>0</v>
      </c>
      <c r="BU363" s="43">
        <v>0</v>
      </c>
      <c r="BV363" s="43">
        <v>0</v>
      </c>
      <c r="BW363" s="43">
        <v>0</v>
      </c>
      <c r="BX363" s="43">
        <v>0</v>
      </c>
      <c r="BY363" s="43">
        <v>0</v>
      </c>
      <c r="BZ363" s="43">
        <v>0</v>
      </c>
      <c r="CA363" s="43">
        <v>0</v>
      </c>
      <c r="CB363" s="43">
        <v>0</v>
      </c>
      <c r="CC363" s="43">
        <v>0</v>
      </c>
      <c r="CD363" s="44">
        <v>1005000000</v>
      </c>
      <c r="CE363" s="43">
        <v>0</v>
      </c>
      <c r="CF363" s="43">
        <v>0</v>
      </c>
      <c r="CG363" s="43">
        <v>0</v>
      </c>
      <c r="CH363" s="43">
        <v>616000000</v>
      </c>
      <c r="CI363" s="43">
        <v>650000000</v>
      </c>
      <c r="CJ363" s="43">
        <v>0</v>
      </c>
      <c r="CK363" s="43">
        <v>0</v>
      </c>
      <c r="CL363" s="43">
        <v>0</v>
      </c>
      <c r="CM363" s="43">
        <v>0</v>
      </c>
      <c r="CN363" s="43">
        <v>0</v>
      </c>
      <c r="CO363" s="43">
        <v>0</v>
      </c>
      <c r="CP363" s="43">
        <v>0</v>
      </c>
      <c r="CQ363" s="43">
        <v>0</v>
      </c>
      <c r="CR363" s="43">
        <v>0</v>
      </c>
      <c r="CS363" s="43">
        <v>0</v>
      </c>
      <c r="CT363" s="44">
        <v>1266000000</v>
      </c>
      <c r="CU363" s="43">
        <v>0</v>
      </c>
      <c r="CV363" s="43">
        <v>0</v>
      </c>
      <c r="CW363" s="43">
        <v>0</v>
      </c>
      <c r="CX363" s="43">
        <v>616000000</v>
      </c>
      <c r="CY363" s="43">
        <v>950000000</v>
      </c>
      <c r="CZ363" s="43">
        <v>0</v>
      </c>
      <c r="DA363" s="43">
        <v>0</v>
      </c>
      <c r="DB363" s="43">
        <v>0</v>
      </c>
      <c r="DC363" s="43">
        <v>0</v>
      </c>
      <c r="DD363" s="43">
        <v>0</v>
      </c>
      <c r="DE363" s="43">
        <v>0</v>
      </c>
      <c r="DF363" s="43">
        <v>0</v>
      </c>
      <c r="DG363" s="43">
        <v>0</v>
      </c>
      <c r="DH363" s="43">
        <v>0</v>
      </c>
      <c r="DI363" s="43">
        <v>0</v>
      </c>
      <c r="DJ363" s="44">
        <v>1566000000</v>
      </c>
      <c r="DK363" s="45">
        <f t="shared" si="19"/>
        <v>4389800000</v>
      </c>
    </row>
    <row r="364" spans="1:115" s="2" customFormat="1" ht="75" x14ac:dyDescent="0.25">
      <c r="A364" s="1"/>
      <c r="B364" s="40" t="s">
        <v>691</v>
      </c>
      <c r="C364" s="41" t="s">
        <v>1445</v>
      </c>
      <c r="D364" s="30" t="s">
        <v>1427</v>
      </c>
      <c r="E364" s="30" t="s">
        <v>692</v>
      </c>
      <c r="F364" s="30" t="s">
        <v>1426</v>
      </c>
      <c r="G364" s="30" t="s">
        <v>2357</v>
      </c>
      <c r="H364" s="41" t="s">
        <v>715</v>
      </c>
      <c r="I364" s="41" t="s">
        <v>1298</v>
      </c>
      <c r="J364" s="41" t="s">
        <v>1298</v>
      </c>
      <c r="K364" s="41" t="s">
        <v>1298</v>
      </c>
      <c r="L364" s="41">
        <v>60</v>
      </c>
      <c r="M364" s="42">
        <v>15</v>
      </c>
      <c r="N364" s="42">
        <v>15</v>
      </c>
      <c r="O364" s="42">
        <v>15</v>
      </c>
      <c r="P364" s="42">
        <v>15</v>
      </c>
      <c r="Q364" s="42" t="s">
        <v>130</v>
      </c>
      <c r="R364" s="41" t="s">
        <v>1453</v>
      </c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 t="s">
        <v>692</v>
      </c>
      <c r="AI364" s="52" t="s">
        <v>1468</v>
      </c>
      <c r="AJ364" s="40">
        <v>3302</v>
      </c>
      <c r="AK364" s="17" t="s">
        <v>1853</v>
      </c>
      <c r="AL364" s="17" t="s">
        <v>716</v>
      </c>
      <c r="AM364" s="42" t="s">
        <v>2643</v>
      </c>
      <c r="AN364" s="42">
        <v>3301122</v>
      </c>
      <c r="AO364" s="42" t="s">
        <v>2644</v>
      </c>
      <c r="AP364" s="41" t="s">
        <v>1298</v>
      </c>
      <c r="AQ364" s="41">
        <v>1</v>
      </c>
      <c r="AR364" s="42" t="s">
        <v>130</v>
      </c>
      <c r="AS364" s="42" t="s">
        <v>691</v>
      </c>
      <c r="AT364" s="42">
        <v>1</v>
      </c>
      <c r="AU364" s="42">
        <v>1</v>
      </c>
      <c r="AV364" s="42">
        <v>1</v>
      </c>
      <c r="AW364" s="42">
        <v>1</v>
      </c>
      <c r="AX364" s="43">
        <v>0</v>
      </c>
      <c r="AY364" s="43">
        <v>0</v>
      </c>
      <c r="AZ364" s="43">
        <v>0</v>
      </c>
      <c r="BA364" s="43">
        <v>0</v>
      </c>
      <c r="BB364" s="43">
        <v>0</v>
      </c>
      <c r="BC364" s="43">
        <v>0</v>
      </c>
      <c r="BD364" s="43">
        <v>0</v>
      </c>
      <c r="BE364" s="43">
        <v>0</v>
      </c>
      <c r="BF364" s="43">
        <v>0</v>
      </c>
      <c r="BG364" s="43">
        <v>0</v>
      </c>
      <c r="BH364" s="43">
        <v>0</v>
      </c>
      <c r="BI364" s="43">
        <v>0</v>
      </c>
      <c r="BJ364" s="43">
        <v>0</v>
      </c>
      <c r="BK364" s="43">
        <v>0</v>
      </c>
      <c r="BL364" s="43">
        <v>0</v>
      </c>
      <c r="BM364" s="43">
        <v>0</v>
      </c>
      <c r="BN364" s="44">
        <v>0</v>
      </c>
      <c r="BO364" s="43">
        <v>0</v>
      </c>
      <c r="BP364" s="43">
        <v>0</v>
      </c>
      <c r="BQ364" s="43">
        <v>0</v>
      </c>
      <c r="BR364" s="43">
        <v>100000000</v>
      </c>
      <c r="BS364" s="43">
        <v>0</v>
      </c>
      <c r="BT364" s="43">
        <v>0</v>
      </c>
      <c r="BU364" s="43">
        <v>0</v>
      </c>
      <c r="BV364" s="43">
        <v>0</v>
      </c>
      <c r="BW364" s="43">
        <v>0</v>
      </c>
      <c r="BX364" s="43">
        <v>0</v>
      </c>
      <c r="BY364" s="43">
        <v>0</v>
      </c>
      <c r="BZ364" s="43">
        <v>0</v>
      </c>
      <c r="CA364" s="43">
        <v>0</v>
      </c>
      <c r="CB364" s="43">
        <v>0</v>
      </c>
      <c r="CC364" s="43">
        <v>0</v>
      </c>
      <c r="CD364" s="44">
        <v>100000000</v>
      </c>
      <c r="CE364" s="43">
        <v>0</v>
      </c>
      <c r="CF364" s="43">
        <v>0</v>
      </c>
      <c r="CG364" s="43">
        <v>0</v>
      </c>
      <c r="CH364" s="43">
        <v>100000000</v>
      </c>
      <c r="CI364" s="43">
        <v>0</v>
      </c>
      <c r="CJ364" s="43">
        <v>0</v>
      </c>
      <c r="CK364" s="43">
        <v>0</v>
      </c>
      <c r="CL364" s="43">
        <v>0</v>
      </c>
      <c r="CM364" s="43">
        <v>0</v>
      </c>
      <c r="CN364" s="43">
        <v>0</v>
      </c>
      <c r="CO364" s="43">
        <v>0</v>
      </c>
      <c r="CP364" s="43">
        <v>0</v>
      </c>
      <c r="CQ364" s="43">
        <v>0</v>
      </c>
      <c r="CR364" s="43">
        <v>0</v>
      </c>
      <c r="CS364" s="43">
        <v>0</v>
      </c>
      <c r="CT364" s="44">
        <v>100000000</v>
      </c>
      <c r="CU364" s="43">
        <v>0</v>
      </c>
      <c r="CV364" s="43">
        <v>0</v>
      </c>
      <c r="CW364" s="43">
        <v>0</v>
      </c>
      <c r="CX364" s="43">
        <v>100000000</v>
      </c>
      <c r="CY364" s="43"/>
      <c r="CZ364" s="43">
        <v>0</v>
      </c>
      <c r="DA364" s="43">
        <v>0</v>
      </c>
      <c r="DB364" s="43">
        <v>0</v>
      </c>
      <c r="DC364" s="43">
        <v>0</v>
      </c>
      <c r="DD364" s="43">
        <v>0</v>
      </c>
      <c r="DE364" s="43">
        <v>0</v>
      </c>
      <c r="DF364" s="43">
        <v>0</v>
      </c>
      <c r="DG364" s="43">
        <v>0</v>
      </c>
      <c r="DH364" s="43">
        <v>0</v>
      </c>
      <c r="DI364" s="43">
        <v>0</v>
      </c>
      <c r="DJ364" s="44">
        <v>100000000</v>
      </c>
      <c r="DK364" s="45">
        <f t="shared" si="19"/>
        <v>300000000</v>
      </c>
    </row>
    <row r="365" spans="1:115" s="2" customFormat="1" ht="60" x14ac:dyDescent="0.25">
      <c r="A365" s="1"/>
      <c r="B365" s="40" t="s">
        <v>691</v>
      </c>
      <c r="C365" s="41" t="s">
        <v>1445</v>
      </c>
      <c r="D365" s="30" t="s">
        <v>1427</v>
      </c>
      <c r="E365" s="30" t="s">
        <v>692</v>
      </c>
      <c r="F365" s="30" t="s">
        <v>1426</v>
      </c>
      <c r="G365" s="30" t="s">
        <v>2357</v>
      </c>
      <c r="H365" s="41" t="s">
        <v>715</v>
      </c>
      <c r="I365" s="41" t="s">
        <v>1298</v>
      </c>
      <c r="J365" s="41" t="s">
        <v>1298</v>
      </c>
      <c r="K365" s="41" t="s">
        <v>1298</v>
      </c>
      <c r="L365" s="41">
        <v>60</v>
      </c>
      <c r="M365" s="42">
        <v>15</v>
      </c>
      <c r="N365" s="42">
        <v>15</v>
      </c>
      <c r="O365" s="42">
        <v>15</v>
      </c>
      <c r="P365" s="42">
        <v>15</v>
      </c>
      <c r="Q365" s="42" t="s">
        <v>130</v>
      </c>
      <c r="R365" s="41" t="s">
        <v>1453</v>
      </c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 t="s">
        <v>692</v>
      </c>
      <c r="AI365" s="52" t="s">
        <v>1468</v>
      </c>
      <c r="AJ365" s="40">
        <v>3302</v>
      </c>
      <c r="AK365" s="17" t="s">
        <v>1854</v>
      </c>
      <c r="AL365" s="17" t="s">
        <v>717</v>
      </c>
      <c r="AM365" s="42" t="s">
        <v>2643</v>
      </c>
      <c r="AN365" s="42">
        <v>3301122</v>
      </c>
      <c r="AO365" s="42" t="s">
        <v>2644</v>
      </c>
      <c r="AP365" s="41">
        <v>1</v>
      </c>
      <c r="AQ365" s="41">
        <v>1</v>
      </c>
      <c r="AR365" s="42" t="s">
        <v>130</v>
      </c>
      <c r="AS365" s="42" t="s">
        <v>691</v>
      </c>
      <c r="AT365" s="42">
        <v>1</v>
      </c>
      <c r="AU365" s="42">
        <v>1</v>
      </c>
      <c r="AV365" s="42">
        <v>1</v>
      </c>
      <c r="AW365" s="42">
        <v>1</v>
      </c>
      <c r="AX365" s="43">
        <v>0</v>
      </c>
      <c r="AY365" s="43">
        <v>0</v>
      </c>
      <c r="AZ365" s="43">
        <v>0</v>
      </c>
      <c r="BA365" s="43">
        <v>0</v>
      </c>
      <c r="BB365" s="43">
        <v>0</v>
      </c>
      <c r="BC365" s="43">
        <v>0</v>
      </c>
      <c r="BD365" s="43">
        <v>0</v>
      </c>
      <c r="BE365" s="43">
        <v>0</v>
      </c>
      <c r="BF365" s="43">
        <v>0</v>
      </c>
      <c r="BG365" s="43">
        <v>0</v>
      </c>
      <c r="BH365" s="43">
        <v>0</v>
      </c>
      <c r="BI365" s="43">
        <v>0</v>
      </c>
      <c r="BJ365" s="43">
        <v>0</v>
      </c>
      <c r="BK365" s="43">
        <v>0</v>
      </c>
      <c r="BL365" s="43">
        <v>0</v>
      </c>
      <c r="BM365" s="43">
        <v>0</v>
      </c>
      <c r="BN365" s="44">
        <v>0</v>
      </c>
      <c r="BO365" s="43">
        <v>0</v>
      </c>
      <c r="BP365" s="43">
        <v>0</v>
      </c>
      <c r="BQ365" s="43">
        <v>0</v>
      </c>
      <c r="BR365" s="43">
        <v>100000000</v>
      </c>
      <c r="BS365" s="43">
        <v>0</v>
      </c>
      <c r="BT365" s="43">
        <v>0</v>
      </c>
      <c r="BU365" s="43">
        <v>0</v>
      </c>
      <c r="BV365" s="43">
        <v>0</v>
      </c>
      <c r="BW365" s="43">
        <v>0</v>
      </c>
      <c r="BX365" s="43">
        <v>0</v>
      </c>
      <c r="BY365" s="43">
        <v>0</v>
      </c>
      <c r="BZ365" s="43">
        <v>0</v>
      </c>
      <c r="CA365" s="43">
        <v>0</v>
      </c>
      <c r="CB365" s="43">
        <v>0</v>
      </c>
      <c r="CC365" s="43">
        <v>0</v>
      </c>
      <c r="CD365" s="44">
        <v>100000000</v>
      </c>
      <c r="CE365" s="43">
        <v>0</v>
      </c>
      <c r="CF365" s="43">
        <v>0</v>
      </c>
      <c r="CG365" s="43">
        <v>0</v>
      </c>
      <c r="CH365" s="43">
        <v>100000000</v>
      </c>
      <c r="CI365" s="43">
        <v>0</v>
      </c>
      <c r="CJ365" s="43">
        <v>0</v>
      </c>
      <c r="CK365" s="43">
        <v>0</v>
      </c>
      <c r="CL365" s="43">
        <v>0</v>
      </c>
      <c r="CM365" s="43">
        <v>0</v>
      </c>
      <c r="CN365" s="43">
        <v>0</v>
      </c>
      <c r="CO365" s="43">
        <v>0</v>
      </c>
      <c r="CP365" s="43">
        <v>0</v>
      </c>
      <c r="CQ365" s="43">
        <v>0</v>
      </c>
      <c r="CR365" s="43">
        <v>0</v>
      </c>
      <c r="CS365" s="43">
        <v>0</v>
      </c>
      <c r="CT365" s="44">
        <v>100000000</v>
      </c>
      <c r="CU365" s="43">
        <v>0</v>
      </c>
      <c r="CV365" s="43">
        <v>0</v>
      </c>
      <c r="CW365" s="43">
        <v>0</v>
      </c>
      <c r="CX365" s="43">
        <v>100000000</v>
      </c>
      <c r="CY365" s="43"/>
      <c r="CZ365" s="43">
        <v>0</v>
      </c>
      <c r="DA365" s="43">
        <v>0</v>
      </c>
      <c r="DB365" s="43">
        <v>0</v>
      </c>
      <c r="DC365" s="43">
        <v>0</v>
      </c>
      <c r="DD365" s="43">
        <v>0</v>
      </c>
      <c r="DE365" s="43">
        <v>0</v>
      </c>
      <c r="DF365" s="43">
        <v>0</v>
      </c>
      <c r="DG365" s="43">
        <v>0</v>
      </c>
      <c r="DH365" s="43">
        <v>0</v>
      </c>
      <c r="DI365" s="43">
        <v>0</v>
      </c>
      <c r="DJ365" s="44">
        <v>100000000</v>
      </c>
      <c r="DK365" s="45">
        <f t="shared" si="19"/>
        <v>300000000</v>
      </c>
    </row>
    <row r="366" spans="1:115" s="2" customFormat="1" ht="60" x14ac:dyDescent="0.25">
      <c r="A366" s="1"/>
      <c r="B366" s="40" t="s">
        <v>691</v>
      </c>
      <c r="C366" s="41" t="s">
        <v>1445</v>
      </c>
      <c r="D366" s="30" t="s">
        <v>1427</v>
      </c>
      <c r="E366" s="30" t="s">
        <v>692</v>
      </c>
      <c r="F366" s="30" t="s">
        <v>1426</v>
      </c>
      <c r="G366" s="30" t="s">
        <v>2357</v>
      </c>
      <c r="H366" s="41" t="s">
        <v>715</v>
      </c>
      <c r="I366" s="41" t="s">
        <v>1298</v>
      </c>
      <c r="J366" s="41" t="s">
        <v>1298</v>
      </c>
      <c r="K366" s="41" t="s">
        <v>1298</v>
      </c>
      <c r="L366" s="41">
        <v>60</v>
      </c>
      <c r="M366" s="42">
        <v>15</v>
      </c>
      <c r="N366" s="42">
        <v>15</v>
      </c>
      <c r="O366" s="42">
        <v>15</v>
      </c>
      <c r="P366" s="42">
        <v>15</v>
      </c>
      <c r="Q366" s="42" t="s">
        <v>130</v>
      </c>
      <c r="R366" s="41" t="s">
        <v>1453</v>
      </c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 t="s">
        <v>692</v>
      </c>
      <c r="AI366" s="52" t="s">
        <v>1468</v>
      </c>
      <c r="AJ366" s="40">
        <v>3302</v>
      </c>
      <c r="AK366" s="17" t="s">
        <v>1855</v>
      </c>
      <c r="AL366" s="17" t="s">
        <v>718</v>
      </c>
      <c r="AM366" s="42" t="s">
        <v>2643</v>
      </c>
      <c r="AN366" s="42">
        <v>3301122</v>
      </c>
      <c r="AO366" s="42" t="s">
        <v>2644</v>
      </c>
      <c r="AP366" s="41" t="s">
        <v>1298</v>
      </c>
      <c r="AQ366" s="41">
        <v>1</v>
      </c>
      <c r="AR366" s="42" t="s">
        <v>130</v>
      </c>
      <c r="AS366" s="42" t="s">
        <v>691</v>
      </c>
      <c r="AT366" s="42">
        <v>1</v>
      </c>
      <c r="AU366" s="42">
        <v>1</v>
      </c>
      <c r="AV366" s="42">
        <v>1</v>
      </c>
      <c r="AW366" s="42">
        <v>1</v>
      </c>
      <c r="AX366" s="43">
        <v>0</v>
      </c>
      <c r="AY366" s="43">
        <v>0</v>
      </c>
      <c r="AZ366" s="43">
        <v>0</v>
      </c>
      <c r="BA366" s="43">
        <v>0</v>
      </c>
      <c r="BB366" s="43">
        <v>0</v>
      </c>
      <c r="BC366" s="43">
        <v>0</v>
      </c>
      <c r="BD366" s="43">
        <v>0</v>
      </c>
      <c r="BE366" s="43">
        <v>0</v>
      </c>
      <c r="BF366" s="43">
        <v>0</v>
      </c>
      <c r="BG366" s="43">
        <v>0</v>
      </c>
      <c r="BH366" s="43">
        <v>0</v>
      </c>
      <c r="BI366" s="43">
        <v>0</v>
      </c>
      <c r="BJ366" s="43">
        <v>0</v>
      </c>
      <c r="BK366" s="43">
        <v>0</v>
      </c>
      <c r="BL366" s="43">
        <v>0</v>
      </c>
      <c r="BM366" s="43">
        <v>0</v>
      </c>
      <c r="BN366" s="44">
        <v>0</v>
      </c>
      <c r="BO366" s="43">
        <v>0</v>
      </c>
      <c r="BP366" s="43">
        <v>0</v>
      </c>
      <c r="BQ366" s="43">
        <v>0</v>
      </c>
      <c r="BR366" s="43">
        <v>20000000</v>
      </c>
      <c r="BS366" s="43">
        <v>0</v>
      </c>
      <c r="BT366" s="43">
        <v>0</v>
      </c>
      <c r="BU366" s="43">
        <v>0</v>
      </c>
      <c r="BV366" s="43">
        <v>0</v>
      </c>
      <c r="BW366" s="43">
        <v>0</v>
      </c>
      <c r="BX366" s="43">
        <v>0</v>
      </c>
      <c r="BY366" s="43">
        <v>0</v>
      </c>
      <c r="BZ366" s="43">
        <v>0</v>
      </c>
      <c r="CA366" s="43">
        <v>0</v>
      </c>
      <c r="CB366" s="43">
        <v>0</v>
      </c>
      <c r="CC366" s="43">
        <v>0</v>
      </c>
      <c r="CD366" s="44">
        <v>20000000</v>
      </c>
      <c r="CE366" s="43">
        <v>0</v>
      </c>
      <c r="CF366" s="43">
        <v>0</v>
      </c>
      <c r="CG366" s="43">
        <v>0</v>
      </c>
      <c r="CH366" s="43">
        <v>20000000</v>
      </c>
      <c r="CI366" s="43">
        <v>0</v>
      </c>
      <c r="CJ366" s="43">
        <v>0</v>
      </c>
      <c r="CK366" s="43">
        <v>0</v>
      </c>
      <c r="CL366" s="43">
        <v>0</v>
      </c>
      <c r="CM366" s="43">
        <v>0</v>
      </c>
      <c r="CN366" s="43">
        <v>0</v>
      </c>
      <c r="CO366" s="43">
        <v>0</v>
      </c>
      <c r="CP366" s="43">
        <v>0</v>
      </c>
      <c r="CQ366" s="43">
        <v>0</v>
      </c>
      <c r="CR366" s="43">
        <v>0</v>
      </c>
      <c r="CS366" s="43">
        <v>0</v>
      </c>
      <c r="CT366" s="44">
        <v>20000000</v>
      </c>
      <c r="CU366" s="43">
        <v>0</v>
      </c>
      <c r="CV366" s="43">
        <v>0</v>
      </c>
      <c r="CW366" s="43">
        <v>0</v>
      </c>
      <c r="CX366" s="43">
        <v>20000000</v>
      </c>
      <c r="CY366" s="43"/>
      <c r="CZ366" s="43">
        <v>0</v>
      </c>
      <c r="DA366" s="43">
        <v>0</v>
      </c>
      <c r="DB366" s="43">
        <v>0</v>
      </c>
      <c r="DC366" s="43">
        <v>0</v>
      </c>
      <c r="DD366" s="43">
        <v>0</v>
      </c>
      <c r="DE366" s="43">
        <v>0</v>
      </c>
      <c r="DF366" s="43">
        <v>0</v>
      </c>
      <c r="DG366" s="43">
        <v>0</v>
      </c>
      <c r="DH366" s="43">
        <v>0</v>
      </c>
      <c r="DI366" s="43">
        <v>0</v>
      </c>
      <c r="DJ366" s="44">
        <v>20000000</v>
      </c>
      <c r="DK366" s="45">
        <f t="shared" si="19"/>
        <v>60000000</v>
      </c>
    </row>
    <row r="367" spans="1:115" s="2" customFormat="1" ht="60" x14ac:dyDescent="0.25">
      <c r="A367" s="1"/>
      <c r="B367" s="40" t="s">
        <v>691</v>
      </c>
      <c r="C367" s="41" t="s">
        <v>1445</v>
      </c>
      <c r="D367" s="30" t="s">
        <v>1427</v>
      </c>
      <c r="E367" s="30" t="s">
        <v>692</v>
      </c>
      <c r="F367" s="30" t="s">
        <v>1426</v>
      </c>
      <c r="G367" s="30" t="s">
        <v>2358</v>
      </c>
      <c r="H367" s="41" t="s">
        <v>719</v>
      </c>
      <c r="I367" s="41" t="s">
        <v>1298</v>
      </c>
      <c r="J367" s="41" t="s">
        <v>1298</v>
      </c>
      <c r="K367" s="41" t="s">
        <v>1298</v>
      </c>
      <c r="L367" s="41">
        <v>100</v>
      </c>
      <c r="M367" s="42">
        <v>25</v>
      </c>
      <c r="N367" s="42">
        <v>25</v>
      </c>
      <c r="O367" s="42">
        <v>25</v>
      </c>
      <c r="P367" s="42">
        <v>25</v>
      </c>
      <c r="Q367" s="42" t="s">
        <v>130</v>
      </c>
      <c r="R367" s="41" t="s">
        <v>1453</v>
      </c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 t="s">
        <v>692</v>
      </c>
      <c r="AI367" s="52" t="s">
        <v>1468</v>
      </c>
      <c r="AJ367" s="40">
        <v>3302</v>
      </c>
      <c r="AK367" s="17" t="s">
        <v>1856</v>
      </c>
      <c r="AL367" s="17" t="s">
        <v>720</v>
      </c>
      <c r="AM367" s="42" t="s">
        <v>2643</v>
      </c>
      <c r="AN367" s="42">
        <v>3301122</v>
      </c>
      <c r="AO367" s="42" t="s">
        <v>2644</v>
      </c>
      <c r="AP367" s="41">
        <v>1</v>
      </c>
      <c r="AQ367" s="41">
        <v>1</v>
      </c>
      <c r="AR367" s="42" t="s">
        <v>130</v>
      </c>
      <c r="AS367" s="42" t="s">
        <v>691</v>
      </c>
      <c r="AT367" s="42">
        <v>1</v>
      </c>
      <c r="AU367" s="42">
        <v>1</v>
      </c>
      <c r="AV367" s="42">
        <v>1</v>
      </c>
      <c r="AW367" s="42">
        <v>1</v>
      </c>
      <c r="AX367" s="43">
        <v>0</v>
      </c>
      <c r="AY367" s="43">
        <v>0</v>
      </c>
      <c r="AZ367" s="43">
        <v>0</v>
      </c>
      <c r="BA367" s="43">
        <v>26400000</v>
      </c>
      <c r="BB367" s="43">
        <v>0</v>
      </c>
      <c r="BC367" s="43">
        <v>0</v>
      </c>
      <c r="BD367" s="43">
        <v>0</v>
      </c>
      <c r="BE367" s="43">
        <v>0</v>
      </c>
      <c r="BF367" s="43">
        <v>0</v>
      </c>
      <c r="BG367" s="43">
        <v>0</v>
      </c>
      <c r="BH367" s="43">
        <v>0</v>
      </c>
      <c r="BI367" s="43">
        <v>0</v>
      </c>
      <c r="BJ367" s="43">
        <v>0</v>
      </c>
      <c r="BK367" s="43">
        <v>0</v>
      </c>
      <c r="BL367" s="43">
        <v>0</v>
      </c>
      <c r="BM367" s="43">
        <v>0</v>
      </c>
      <c r="BN367" s="44">
        <v>26400000</v>
      </c>
      <c r="BO367" s="43">
        <v>0</v>
      </c>
      <c r="BP367" s="43">
        <v>0</v>
      </c>
      <c r="BQ367" s="43">
        <v>0</v>
      </c>
      <c r="BR367" s="43">
        <v>0</v>
      </c>
      <c r="BS367" s="43">
        <v>350000000</v>
      </c>
      <c r="BT367" s="43">
        <v>0</v>
      </c>
      <c r="BU367" s="43">
        <v>0</v>
      </c>
      <c r="BV367" s="43">
        <v>0</v>
      </c>
      <c r="BW367" s="43">
        <v>0</v>
      </c>
      <c r="BX367" s="43">
        <v>0</v>
      </c>
      <c r="BY367" s="43">
        <v>0</v>
      </c>
      <c r="BZ367" s="43">
        <v>0</v>
      </c>
      <c r="CA367" s="43">
        <v>0</v>
      </c>
      <c r="CB367" s="43">
        <v>0</v>
      </c>
      <c r="CC367" s="43">
        <v>0</v>
      </c>
      <c r="CD367" s="44">
        <v>350000000</v>
      </c>
      <c r="CE367" s="43">
        <v>0</v>
      </c>
      <c r="CF367" s="43">
        <v>0</v>
      </c>
      <c r="CG367" s="43">
        <v>0</v>
      </c>
      <c r="CH367" s="43">
        <v>0</v>
      </c>
      <c r="CI367" s="43">
        <v>450000000</v>
      </c>
      <c r="CJ367" s="43">
        <v>0</v>
      </c>
      <c r="CK367" s="43">
        <v>0</v>
      </c>
      <c r="CL367" s="43">
        <v>0</v>
      </c>
      <c r="CM367" s="43">
        <v>0</v>
      </c>
      <c r="CN367" s="43">
        <v>0</v>
      </c>
      <c r="CO367" s="43">
        <v>0</v>
      </c>
      <c r="CP367" s="43">
        <v>0</v>
      </c>
      <c r="CQ367" s="43">
        <v>0</v>
      </c>
      <c r="CR367" s="43">
        <v>0</v>
      </c>
      <c r="CS367" s="43">
        <v>0</v>
      </c>
      <c r="CT367" s="44">
        <v>450000000</v>
      </c>
      <c r="CU367" s="43">
        <v>0</v>
      </c>
      <c r="CV367" s="43">
        <v>0</v>
      </c>
      <c r="CW367" s="43">
        <v>0</v>
      </c>
      <c r="CX367" s="43">
        <v>0</v>
      </c>
      <c r="CY367" s="43">
        <v>550000000</v>
      </c>
      <c r="CZ367" s="43">
        <v>0</v>
      </c>
      <c r="DA367" s="43">
        <v>0</v>
      </c>
      <c r="DB367" s="43">
        <v>0</v>
      </c>
      <c r="DC367" s="43">
        <v>0</v>
      </c>
      <c r="DD367" s="43">
        <v>0</v>
      </c>
      <c r="DE367" s="43">
        <v>0</v>
      </c>
      <c r="DF367" s="43">
        <v>0</v>
      </c>
      <c r="DG367" s="43">
        <v>0</v>
      </c>
      <c r="DH367" s="43">
        <v>0</v>
      </c>
      <c r="DI367" s="43">
        <v>0</v>
      </c>
      <c r="DJ367" s="44">
        <v>550000000</v>
      </c>
      <c r="DK367" s="45">
        <f t="shared" si="19"/>
        <v>1376400000</v>
      </c>
    </row>
    <row r="368" spans="1:115" s="2" customFormat="1" ht="60" x14ac:dyDescent="0.25">
      <c r="A368" s="1"/>
      <c r="B368" s="40" t="s">
        <v>691</v>
      </c>
      <c r="C368" s="41" t="s">
        <v>1445</v>
      </c>
      <c r="D368" s="30" t="s">
        <v>1427</v>
      </c>
      <c r="E368" s="30" t="s">
        <v>692</v>
      </c>
      <c r="F368" s="30" t="s">
        <v>1426</v>
      </c>
      <c r="G368" s="30" t="s">
        <v>2358</v>
      </c>
      <c r="H368" s="41" t="s">
        <v>719</v>
      </c>
      <c r="I368" s="41" t="s">
        <v>1298</v>
      </c>
      <c r="J368" s="41" t="s">
        <v>1298</v>
      </c>
      <c r="K368" s="41" t="s">
        <v>1298</v>
      </c>
      <c r="L368" s="41">
        <v>100</v>
      </c>
      <c r="M368" s="42">
        <v>25</v>
      </c>
      <c r="N368" s="42">
        <v>25</v>
      </c>
      <c r="O368" s="42">
        <v>25</v>
      </c>
      <c r="P368" s="42">
        <v>25</v>
      </c>
      <c r="Q368" s="42" t="s">
        <v>132</v>
      </c>
      <c r="R368" s="41" t="s">
        <v>1453</v>
      </c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 t="s">
        <v>692</v>
      </c>
      <c r="AI368" s="52" t="s">
        <v>1468</v>
      </c>
      <c r="AJ368" s="40">
        <v>3302</v>
      </c>
      <c r="AK368" s="17" t="s">
        <v>1857</v>
      </c>
      <c r="AL368" s="17" t="s">
        <v>721</v>
      </c>
      <c r="AM368" s="42" t="s">
        <v>2643</v>
      </c>
      <c r="AN368" s="42">
        <v>3301122</v>
      </c>
      <c r="AO368" s="42" t="s">
        <v>2644</v>
      </c>
      <c r="AP368" s="41">
        <v>1</v>
      </c>
      <c r="AQ368" s="41">
        <v>2</v>
      </c>
      <c r="AR368" s="42" t="s">
        <v>2471</v>
      </c>
      <c r="AS368" s="42" t="s">
        <v>691</v>
      </c>
      <c r="AT368" s="42" t="s">
        <v>2647</v>
      </c>
      <c r="AU368" s="42" t="s">
        <v>2647</v>
      </c>
      <c r="AV368" s="42" t="s">
        <v>2647</v>
      </c>
      <c r="AW368" s="42" t="s">
        <v>2647</v>
      </c>
      <c r="AX368" s="43">
        <v>0</v>
      </c>
      <c r="AY368" s="43">
        <v>0</v>
      </c>
      <c r="AZ368" s="43">
        <v>0</v>
      </c>
      <c r="BA368" s="43">
        <v>0</v>
      </c>
      <c r="BB368" s="43">
        <v>0</v>
      </c>
      <c r="BC368" s="43">
        <v>0</v>
      </c>
      <c r="BD368" s="43">
        <v>0</v>
      </c>
      <c r="BE368" s="43">
        <v>0</v>
      </c>
      <c r="BF368" s="43">
        <v>0</v>
      </c>
      <c r="BG368" s="43">
        <v>0</v>
      </c>
      <c r="BH368" s="43">
        <v>0</v>
      </c>
      <c r="BI368" s="43">
        <v>0</v>
      </c>
      <c r="BJ368" s="43">
        <v>0</v>
      </c>
      <c r="BK368" s="43">
        <v>0</v>
      </c>
      <c r="BL368" s="43">
        <v>0</v>
      </c>
      <c r="BM368" s="43">
        <v>0</v>
      </c>
      <c r="BN368" s="44">
        <v>0</v>
      </c>
      <c r="BO368" s="43">
        <v>0</v>
      </c>
      <c r="BP368" s="43">
        <v>0</v>
      </c>
      <c r="BQ368" s="43">
        <v>0</v>
      </c>
      <c r="BR368" s="43">
        <v>200000000</v>
      </c>
      <c r="BS368" s="43">
        <v>0</v>
      </c>
      <c r="BT368" s="43">
        <v>0</v>
      </c>
      <c r="BU368" s="43">
        <v>0</v>
      </c>
      <c r="BV368" s="43">
        <v>0</v>
      </c>
      <c r="BW368" s="43">
        <v>0</v>
      </c>
      <c r="BX368" s="43">
        <v>0</v>
      </c>
      <c r="BY368" s="43">
        <v>0</v>
      </c>
      <c r="BZ368" s="43">
        <v>0</v>
      </c>
      <c r="CA368" s="43">
        <v>0</v>
      </c>
      <c r="CB368" s="43">
        <v>0</v>
      </c>
      <c r="CC368" s="43">
        <v>0</v>
      </c>
      <c r="CD368" s="44">
        <v>200000000</v>
      </c>
      <c r="CE368" s="43">
        <v>0</v>
      </c>
      <c r="CF368" s="43">
        <v>0</v>
      </c>
      <c r="CG368" s="43">
        <v>0</v>
      </c>
      <c r="CH368" s="43">
        <v>237000000</v>
      </c>
      <c r="CI368" s="43">
        <v>0</v>
      </c>
      <c r="CJ368" s="43">
        <v>0</v>
      </c>
      <c r="CK368" s="43">
        <v>0</v>
      </c>
      <c r="CL368" s="43">
        <v>0</v>
      </c>
      <c r="CM368" s="43">
        <v>0</v>
      </c>
      <c r="CN368" s="43">
        <v>0</v>
      </c>
      <c r="CO368" s="43">
        <v>0</v>
      </c>
      <c r="CP368" s="43">
        <v>0</v>
      </c>
      <c r="CQ368" s="43">
        <v>0</v>
      </c>
      <c r="CR368" s="43">
        <v>0</v>
      </c>
      <c r="CS368" s="43">
        <v>0</v>
      </c>
      <c r="CT368" s="44">
        <v>237000000</v>
      </c>
      <c r="CU368" s="43">
        <v>0</v>
      </c>
      <c r="CV368" s="43">
        <v>0</v>
      </c>
      <c r="CW368" s="43">
        <v>0</v>
      </c>
      <c r="CX368" s="43">
        <v>256000000</v>
      </c>
      <c r="CY368" s="43"/>
      <c r="CZ368" s="43">
        <v>0</v>
      </c>
      <c r="DA368" s="43">
        <v>0</v>
      </c>
      <c r="DB368" s="43">
        <v>0</v>
      </c>
      <c r="DC368" s="43">
        <v>0</v>
      </c>
      <c r="DD368" s="43">
        <v>0</v>
      </c>
      <c r="DE368" s="43">
        <v>0</v>
      </c>
      <c r="DF368" s="43">
        <v>0</v>
      </c>
      <c r="DG368" s="43">
        <v>0</v>
      </c>
      <c r="DH368" s="43">
        <v>0</v>
      </c>
      <c r="DI368" s="43">
        <v>0</v>
      </c>
      <c r="DJ368" s="44">
        <v>256000000</v>
      </c>
      <c r="DK368" s="45">
        <f t="shared" si="19"/>
        <v>693000000</v>
      </c>
    </row>
    <row r="369" spans="1:115" s="2" customFormat="1" ht="30" x14ac:dyDescent="0.25">
      <c r="A369" s="1"/>
      <c r="B369" s="40" t="s">
        <v>691</v>
      </c>
      <c r="C369" s="41" t="s">
        <v>1445</v>
      </c>
      <c r="D369" s="30" t="s">
        <v>1427</v>
      </c>
      <c r="E369" s="30" t="s">
        <v>692</v>
      </c>
      <c r="F369" s="30" t="s">
        <v>1426</v>
      </c>
      <c r="G369" s="30" t="s">
        <v>2359</v>
      </c>
      <c r="H369" s="41" t="s">
        <v>722</v>
      </c>
      <c r="I369" s="41" t="s">
        <v>1298</v>
      </c>
      <c r="J369" s="41" t="s">
        <v>1298</v>
      </c>
      <c r="K369" s="41" t="s">
        <v>1298</v>
      </c>
      <c r="L369" s="41">
        <v>25</v>
      </c>
      <c r="M369" s="42">
        <v>6.25</v>
      </c>
      <c r="N369" s="42">
        <v>6.25</v>
      </c>
      <c r="O369" s="42">
        <v>6.25</v>
      </c>
      <c r="P369" s="42">
        <v>6.25</v>
      </c>
      <c r="Q369" s="42" t="s">
        <v>132</v>
      </c>
      <c r="R369" s="41" t="s">
        <v>1453</v>
      </c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 t="s">
        <v>692</v>
      </c>
      <c r="AI369" s="52" t="s">
        <v>1468</v>
      </c>
      <c r="AJ369" s="40">
        <v>3302</v>
      </c>
      <c r="AK369" s="17" t="s">
        <v>1858</v>
      </c>
      <c r="AL369" s="17" t="s">
        <v>723</v>
      </c>
      <c r="AM369" s="42" t="s">
        <v>2480</v>
      </c>
      <c r="AN369" s="42">
        <v>3502047</v>
      </c>
      <c r="AO369" s="42" t="s">
        <v>2482</v>
      </c>
      <c r="AP369" s="41" t="s">
        <v>1298</v>
      </c>
      <c r="AQ369" s="41">
        <v>2</v>
      </c>
      <c r="AR369" s="42" t="s">
        <v>2471</v>
      </c>
      <c r="AS369" s="42" t="s">
        <v>691</v>
      </c>
      <c r="AT369" s="42" t="s">
        <v>2647</v>
      </c>
      <c r="AU369" s="42" t="s">
        <v>2647</v>
      </c>
      <c r="AV369" s="42" t="s">
        <v>2647</v>
      </c>
      <c r="AW369" s="42" t="s">
        <v>2647</v>
      </c>
      <c r="AX369" s="43">
        <v>0</v>
      </c>
      <c r="AY369" s="43">
        <v>0</v>
      </c>
      <c r="AZ369" s="43">
        <v>0</v>
      </c>
      <c r="BA369" s="43">
        <v>0</v>
      </c>
      <c r="BB369" s="43">
        <v>0</v>
      </c>
      <c r="BC369" s="43">
        <v>0</v>
      </c>
      <c r="BD369" s="43">
        <v>0</v>
      </c>
      <c r="BE369" s="43">
        <v>0</v>
      </c>
      <c r="BF369" s="43">
        <v>0</v>
      </c>
      <c r="BG369" s="43">
        <v>0</v>
      </c>
      <c r="BH369" s="43">
        <v>0</v>
      </c>
      <c r="BI369" s="43">
        <v>0</v>
      </c>
      <c r="BJ369" s="43">
        <v>0</v>
      </c>
      <c r="BK369" s="43">
        <v>0</v>
      </c>
      <c r="BL369" s="43">
        <v>0</v>
      </c>
      <c r="BM369" s="43">
        <v>0</v>
      </c>
      <c r="BN369" s="44">
        <v>0</v>
      </c>
      <c r="BO369" s="43">
        <v>0</v>
      </c>
      <c r="BP369" s="43">
        <v>0</v>
      </c>
      <c r="BQ369" s="43">
        <v>0</v>
      </c>
      <c r="BR369" s="43">
        <v>30000000</v>
      </c>
      <c r="BS369" s="43">
        <v>0</v>
      </c>
      <c r="BT369" s="43">
        <v>0</v>
      </c>
      <c r="BU369" s="43">
        <v>0</v>
      </c>
      <c r="BV369" s="43">
        <v>0</v>
      </c>
      <c r="BW369" s="43">
        <v>0</v>
      </c>
      <c r="BX369" s="43">
        <v>0</v>
      </c>
      <c r="BY369" s="43">
        <v>0</v>
      </c>
      <c r="BZ369" s="43">
        <v>0</v>
      </c>
      <c r="CA369" s="43">
        <v>0</v>
      </c>
      <c r="CB369" s="43">
        <v>0</v>
      </c>
      <c r="CC369" s="43">
        <v>0</v>
      </c>
      <c r="CD369" s="44">
        <v>30000000</v>
      </c>
      <c r="CE369" s="43">
        <v>0</v>
      </c>
      <c r="CF369" s="43">
        <v>0</v>
      </c>
      <c r="CG369" s="43">
        <v>0</v>
      </c>
      <c r="CH369" s="43">
        <v>30000000</v>
      </c>
      <c r="CI369" s="43">
        <v>0</v>
      </c>
      <c r="CJ369" s="43">
        <v>0</v>
      </c>
      <c r="CK369" s="43">
        <v>0</v>
      </c>
      <c r="CL369" s="43">
        <v>0</v>
      </c>
      <c r="CM369" s="43">
        <v>0</v>
      </c>
      <c r="CN369" s="43">
        <v>0</v>
      </c>
      <c r="CO369" s="43">
        <v>0</v>
      </c>
      <c r="CP369" s="43">
        <v>0</v>
      </c>
      <c r="CQ369" s="43">
        <v>0</v>
      </c>
      <c r="CR369" s="43">
        <v>0</v>
      </c>
      <c r="CS369" s="43">
        <v>0</v>
      </c>
      <c r="CT369" s="44">
        <v>30000000</v>
      </c>
      <c r="CU369" s="43">
        <v>0</v>
      </c>
      <c r="CV369" s="43">
        <v>0</v>
      </c>
      <c r="CW369" s="43">
        <v>0</v>
      </c>
      <c r="CX369" s="43">
        <v>30000000</v>
      </c>
      <c r="CY369" s="43"/>
      <c r="CZ369" s="43">
        <v>0</v>
      </c>
      <c r="DA369" s="43">
        <v>0</v>
      </c>
      <c r="DB369" s="43">
        <v>0</v>
      </c>
      <c r="DC369" s="43">
        <v>0</v>
      </c>
      <c r="DD369" s="43">
        <v>0</v>
      </c>
      <c r="DE369" s="43">
        <v>0</v>
      </c>
      <c r="DF369" s="43">
        <v>0</v>
      </c>
      <c r="DG369" s="43">
        <v>0</v>
      </c>
      <c r="DH369" s="43">
        <v>0</v>
      </c>
      <c r="DI369" s="43">
        <v>0</v>
      </c>
      <c r="DJ369" s="44">
        <v>30000000</v>
      </c>
      <c r="DK369" s="45">
        <f t="shared" si="19"/>
        <v>90000000</v>
      </c>
    </row>
    <row r="370" spans="1:115" s="2" customFormat="1" ht="90" x14ac:dyDescent="0.25">
      <c r="A370" s="1"/>
      <c r="B370" s="40" t="s">
        <v>691</v>
      </c>
      <c r="C370" s="41" t="s">
        <v>1445</v>
      </c>
      <c r="D370" s="30" t="s">
        <v>1427</v>
      </c>
      <c r="E370" s="30" t="s">
        <v>692</v>
      </c>
      <c r="F370" s="30" t="s">
        <v>1426</v>
      </c>
      <c r="G370" s="30" t="s">
        <v>2359</v>
      </c>
      <c r="H370" s="41" t="s">
        <v>722</v>
      </c>
      <c r="I370" s="41" t="s">
        <v>1298</v>
      </c>
      <c r="J370" s="41" t="s">
        <v>1298</v>
      </c>
      <c r="K370" s="41" t="s">
        <v>1298</v>
      </c>
      <c r="L370" s="41">
        <v>25</v>
      </c>
      <c r="M370" s="42">
        <v>6.25</v>
      </c>
      <c r="N370" s="42">
        <v>6.25</v>
      </c>
      <c r="O370" s="42">
        <v>6.25</v>
      </c>
      <c r="P370" s="42">
        <v>6.25</v>
      </c>
      <c r="Q370" s="42" t="s">
        <v>130</v>
      </c>
      <c r="R370" s="41" t="s">
        <v>1453</v>
      </c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 t="s">
        <v>692</v>
      </c>
      <c r="AI370" s="52" t="s">
        <v>1468</v>
      </c>
      <c r="AJ370" s="40">
        <v>3302</v>
      </c>
      <c r="AK370" s="17" t="s">
        <v>1859</v>
      </c>
      <c r="AL370" s="17" t="s">
        <v>724</v>
      </c>
      <c r="AM370" s="42" t="s">
        <v>2480</v>
      </c>
      <c r="AN370" s="42">
        <v>3502047</v>
      </c>
      <c r="AO370" s="42" t="s">
        <v>2482</v>
      </c>
      <c r="AP370" s="41" t="s">
        <v>1298</v>
      </c>
      <c r="AQ370" s="41">
        <v>0.25</v>
      </c>
      <c r="AR370" s="42" t="s">
        <v>130</v>
      </c>
      <c r="AS370" s="42" t="s">
        <v>691</v>
      </c>
      <c r="AT370" s="42" t="s">
        <v>2648</v>
      </c>
      <c r="AU370" s="42" t="s">
        <v>2648</v>
      </c>
      <c r="AV370" s="42" t="s">
        <v>2648</v>
      </c>
      <c r="AW370" s="42" t="s">
        <v>2648</v>
      </c>
      <c r="AX370" s="43">
        <v>0</v>
      </c>
      <c r="AY370" s="43">
        <v>0</v>
      </c>
      <c r="AZ370" s="43">
        <v>0</v>
      </c>
      <c r="BA370" s="43">
        <v>0</v>
      </c>
      <c r="BB370" s="43">
        <v>0</v>
      </c>
      <c r="BC370" s="43">
        <v>0</v>
      </c>
      <c r="BD370" s="43">
        <v>0</v>
      </c>
      <c r="BE370" s="43">
        <v>0</v>
      </c>
      <c r="BF370" s="43">
        <v>0</v>
      </c>
      <c r="BG370" s="43">
        <v>0</v>
      </c>
      <c r="BH370" s="43">
        <v>0</v>
      </c>
      <c r="BI370" s="43">
        <v>0</v>
      </c>
      <c r="BJ370" s="43">
        <v>0</v>
      </c>
      <c r="BK370" s="43">
        <v>0</v>
      </c>
      <c r="BL370" s="43">
        <v>0</v>
      </c>
      <c r="BM370" s="43">
        <v>0</v>
      </c>
      <c r="BN370" s="44">
        <v>0</v>
      </c>
      <c r="BO370" s="43">
        <v>0</v>
      </c>
      <c r="BP370" s="43">
        <v>0</v>
      </c>
      <c r="BQ370" s="43">
        <v>0</v>
      </c>
      <c r="BR370" s="43">
        <v>100000000</v>
      </c>
      <c r="BS370" s="43">
        <v>0</v>
      </c>
      <c r="BT370" s="43">
        <v>0</v>
      </c>
      <c r="BU370" s="43">
        <v>0</v>
      </c>
      <c r="BV370" s="43">
        <v>0</v>
      </c>
      <c r="BW370" s="43">
        <v>0</v>
      </c>
      <c r="BX370" s="43">
        <v>0</v>
      </c>
      <c r="BY370" s="43">
        <v>0</v>
      </c>
      <c r="BZ370" s="43">
        <v>0</v>
      </c>
      <c r="CA370" s="43">
        <v>0</v>
      </c>
      <c r="CB370" s="43">
        <v>0</v>
      </c>
      <c r="CC370" s="43">
        <v>0</v>
      </c>
      <c r="CD370" s="44">
        <v>100000000</v>
      </c>
      <c r="CE370" s="43">
        <v>0</v>
      </c>
      <c r="CF370" s="43">
        <v>0</v>
      </c>
      <c r="CG370" s="43">
        <v>0</v>
      </c>
      <c r="CH370" s="43">
        <v>100000000</v>
      </c>
      <c r="CI370" s="43">
        <v>0</v>
      </c>
      <c r="CJ370" s="43">
        <v>0</v>
      </c>
      <c r="CK370" s="43">
        <v>0</v>
      </c>
      <c r="CL370" s="43">
        <v>0</v>
      </c>
      <c r="CM370" s="43">
        <v>0</v>
      </c>
      <c r="CN370" s="43">
        <v>0</v>
      </c>
      <c r="CO370" s="43">
        <v>0</v>
      </c>
      <c r="CP370" s="43">
        <v>0</v>
      </c>
      <c r="CQ370" s="43">
        <v>0</v>
      </c>
      <c r="CR370" s="43">
        <v>0</v>
      </c>
      <c r="CS370" s="43">
        <v>0</v>
      </c>
      <c r="CT370" s="44">
        <v>100000000</v>
      </c>
      <c r="CU370" s="43">
        <v>0</v>
      </c>
      <c r="CV370" s="43">
        <v>0</v>
      </c>
      <c r="CW370" s="43">
        <v>0</v>
      </c>
      <c r="CX370" s="43">
        <v>100000000</v>
      </c>
      <c r="CY370" s="43"/>
      <c r="CZ370" s="43">
        <v>0</v>
      </c>
      <c r="DA370" s="43">
        <v>0</v>
      </c>
      <c r="DB370" s="43">
        <v>0</v>
      </c>
      <c r="DC370" s="43">
        <v>0</v>
      </c>
      <c r="DD370" s="43">
        <v>0</v>
      </c>
      <c r="DE370" s="43">
        <v>0</v>
      </c>
      <c r="DF370" s="43">
        <v>0</v>
      </c>
      <c r="DG370" s="43">
        <v>0</v>
      </c>
      <c r="DH370" s="43">
        <v>0</v>
      </c>
      <c r="DI370" s="43">
        <v>0</v>
      </c>
      <c r="DJ370" s="44">
        <v>100000000</v>
      </c>
      <c r="DK370" s="45">
        <f t="shared" si="19"/>
        <v>300000000</v>
      </c>
    </row>
    <row r="371" spans="1:115" s="2" customFormat="1" ht="75" x14ac:dyDescent="0.25">
      <c r="A371" s="1"/>
      <c r="B371" s="40" t="s">
        <v>691</v>
      </c>
      <c r="C371" s="41" t="s">
        <v>1445</v>
      </c>
      <c r="D371" s="30" t="s">
        <v>1427</v>
      </c>
      <c r="E371" s="30" t="s">
        <v>692</v>
      </c>
      <c r="F371" s="30" t="s">
        <v>1426</v>
      </c>
      <c r="G371" s="30" t="s">
        <v>2359</v>
      </c>
      <c r="H371" s="41" t="s">
        <v>722</v>
      </c>
      <c r="I371" s="41" t="s">
        <v>1298</v>
      </c>
      <c r="J371" s="41" t="s">
        <v>1298</v>
      </c>
      <c r="K371" s="41" t="s">
        <v>1298</v>
      </c>
      <c r="L371" s="41">
        <v>25</v>
      </c>
      <c r="M371" s="42">
        <v>6.25</v>
      </c>
      <c r="N371" s="42">
        <v>6.25</v>
      </c>
      <c r="O371" s="42">
        <v>6.25</v>
      </c>
      <c r="P371" s="42">
        <v>6.25</v>
      </c>
      <c r="Q371" s="42" t="s">
        <v>130</v>
      </c>
      <c r="R371" s="41" t="s">
        <v>101</v>
      </c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 t="s">
        <v>692</v>
      </c>
      <c r="AI371" s="52" t="s">
        <v>1468</v>
      </c>
      <c r="AJ371" s="40">
        <v>3302</v>
      </c>
      <c r="AK371" s="17" t="s">
        <v>1860</v>
      </c>
      <c r="AL371" s="17" t="s">
        <v>725</v>
      </c>
      <c r="AM371" s="42" t="s">
        <v>2480</v>
      </c>
      <c r="AN371" s="42">
        <v>3502047</v>
      </c>
      <c r="AO371" s="42" t="s">
        <v>2482</v>
      </c>
      <c r="AP371" s="41" t="s">
        <v>1298</v>
      </c>
      <c r="AQ371" s="41">
        <v>0.25</v>
      </c>
      <c r="AR371" s="42" t="s">
        <v>130</v>
      </c>
      <c r="AS371" s="42" t="s">
        <v>691</v>
      </c>
      <c r="AT371" s="42" t="s">
        <v>2648</v>
      </c>
      <c r="AU371" s="42" t="s">
        <v>2648</v>
      </c>
      <c r="AV371" s="42" t="s">
        <v>2648</v>
      </c>
      <c r="AW371" s="42" t="s">
        <v>2648</v>
      </c>
      <c r="AX371" s="43">
        <v>0</v>
      </c>
      <c r="AY371" s="43">
        <v>0</v>
      </c>
      <c r="AZ371" s="43">
        <v>0</v>
      </c>
      <c r="BA371" s="43">
        <v>2200000</v>
      </c>
      <c r="BB371" s="43">
        <v>0</v>
      </c>
      <c r="BC371" s="43">
        <v>0</v>
      </c>
      <c r="BD371" s="43">
        <v>0</v>
      </c>
      <c r="BE371" s="43">
        <v>0</v>
      </c>
      <c r="BF371" s="43">
        <v>0</v>
      </c>
      <c r="BG371" s="43">
        <v>0</v>
      </c>
      <c r="BH371" s="43">
        <v>0</v>
      </c>
      <c r="BI371" s="43">
        <v>0</v>
      </c>
      <c r="BJ371" s="43">
        <v>0</v>
      </c>
      <c r="BK371" s="43">
        <v>0</v>
      </c>
      <c r="BL371" s="43">
        <v>0</v>
      </c>
      <c r="BM371" s="43">
        <v>0</v>
      </c>
      <c r="BN371" s="44">
        <v>2200000</v>
      </c>
      <c r="BO371" s="43">
        <v>0</v>
      </c>
      <c r="BP371" s="43">
        <v>0</v>
      </c>
      <c r="BQ371" s="43">
        <v>0</v>
      </c>
      <c r="BR371" s="43">
        <v>2200000</v>
      </c>
      <c r="BS371" s="43">
        <v>0</v>
      </c>
      <c r="BT371" s="43">
        <v>0</v>
      </c>
      <c r="BU371" s="43">
        <v>0</v>
      </c>
      <c r="BV371" s="43">
        <v>0</v>
      </c>
      <c r="BW371" s="43">
        <v>0</v>
      </c>
      <c r="BX371" s="43">
        <v>0</v>
      </c>
      <c r="BY371" s="43">
        <v>0</v>
      </c>
      <c r="BZ371" s="43">
        <v>0</v>
      </c>
      <c r="CA371" s="43">
        <v>0</v>
      </c>
      <c r="CB371" s="43">
        <v>0</v>
      </c>
      <c r="CC371" s="43">
        <v>0</v>
      </c>
      <c r="CD371" s="44">
        <v>2200000</v>
      </c>
      <c r="CE371" s="43">
        <v>0</v>
      </c>
      <c r="CF371" s="43">
        <v>0</v>
      </c>
      <c r="CG371" s="43">
        <v>0</v>
      </c>
      <c r="CH371" s="43">
        <v>2200000</v>
      </c>
      <c r="CI371" s="43">
        <v>0</v>
      </c>
      <c r="CJ371" s="43">
        <v>0</v>
      </c>
      <c r="CK371" s="43">
        <v>0</v>
      </c>
      <c r="CL371" s="43">
        <v>0</v>
      </c>
      <c r="CM371" s="43">
        <v>0</v>
      </c>
      <c r="CN371" s="43">
        <v>0</v>
      </c>
      <c r="CO371" s="43">
        <v>0</v>
      </c>
      <c r="CP371" s="43">
        <v>0</v>
      </c>
      <c r="CQ371" s="43">
        <v>0</v>
      </c>
      <c r="CR371" s="43">
        <v>0</v>
      </c>
      <c r="CS371" s="43">
        <v>0</v>
      </c>
      <c r="CT371" s="44">
        <v>2200000</v>
      </c>
      <c r="CU371" s="43">
        <v>0</v>
      </c>
      <c r="CV371" s="43">
        <v>0</v>
      </c>
      <c r="CW371" s="43">
        <v>0</v>
      </c>
      <c r="CX371" s="43">
        <v>2200000</v>
      </c>
      <c r="CY371" s="43"/>
      <c r="CZ371" s="43">
        <v>0</v>
      </c>
      <c r="DA371" s="43">
        <v>0</v>
      </c>
      <c r="DB371" s="43">
        <v>0</v>
      </c>
      <c r="DC371" s="43">
        <v>0</v>
      </c>
      <c r="DD371" s="43">
        <v>0</v>
      </c>
      <c r="DE371" s="43">
        <v>0</v>
      </c>
      <c r="DF371" s="43">
        <v>0</v>
      </c>
      <c r="DG371" s="43">
        <v>0</v>
      </c>
      <c r="DH371" s="43">
        <v>0</v>
      </c>
      <c r="DI371" s="43">
        <v>0</v>
      </c>
      <c r="DJ371" s="44">
        <v>2200000</v>
      </c>
      <c r="DK371" s="45">
        <f t="shared" si="19"/>
        <v>8800000</v>
      </c>
    </row>
    <row r="372" spans="1:115" s="2" customFormat="1" ht="105" x14ac:dyDescent="0.25">
      <c r="A372" s="1"/>
      <c r="B372" s="40" t="s">
        <v>691</v>
      </c>
      <c r="C372" s="41" t="s">
        <v>1445</v>
      </c>
      <c r="D372" s="30" t="s">
        <v>1427</v>
      </c>
      <c r="E372" s="30" t="s">
        <v>692</v>
      </c>
      <c r="F372" s="30" t="s">
        <v>1426</v>
      </c>
      <c r="G372" s="30" t="s">
        <v>2359</v>
      </c>
      <c r="H372" s="41" t="s">
        <v>722</v>
      </c>
      <c r="I372" s="41" t="s">
        <v>1298</v>
      </c>
      <c r="J372" s="41" t="s">
        <v>1298</v>
      </c>
      <c r="K372" s="41" t="s">
        <v>1298</v>
      </c>
      <c r="L372" s="41">
        <v>25</v>
      </c>
      <c r="M372" s="42">
        <v>6.25</v>
      </c>
      <c r="N372" s="42">
        <v>6.25</v>
      </c>
      <c r="O372" s="42">
        <v>6.25</v>
      </c>
      <c r="P372" s="42">
        <v>6.25</v>
      </c>
      <c r="Q372" s="42" t="s">
        <v>130</v>
      </c>
      <c r="R372" s="41" t="s">
        <v>1453</v>
      </c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 t="s">
        <v>692</v>
      </c>
      <c r="AI372" s="52" t="s">
        <v>1468</v>
      </c>
      <c r="AJ372" s="40">
        <v>3302</v>
      </c>
      <c r="AK372" s="17" t="s">
        <v>1861</v>
      </c>
      <c r="AL372" s="17" t="s">
        <v>726</v>
      </c>
      <c r="AM372" s="42" t="s">
        <v>2645</v>
      </c>
      <c r="AN372" s="42">
        <v>3301061</v>
      </c>
      <c r="AO372" s="42" t="s">
        <v>2646</v>
      </c>
      <c r="AP372" s="41">
        <v>1</v>
      </c>
      <c r="AQ372" s="41">
        <v>1</v>
      </c>
      <c r="AR372" s="42" t="s">
        <v>130</v>
      </c>
      <c r="AS372" s="42" t="s">
        <v>691</v>
      </c>
      <c r="AT372" s="42">
        <v>1</v>
      </c>
      <c r="AU372" s="42">
        <v>1</v>
      </c>
      <c r="AV372" s="42">
        <v>1</v>
      </c>
      <c r="AW372" s="42">
        <v>1</v>
      </c>
      <c r="AX372" s="43">
        <v>0</v>
      </c>
      <c r="AY372" s="43">
        <v>0</v>
      </c>
      <c r="AZ372" s="43">
        <v>0</v>
      </c>
      <c r="BA372" s="43">
        <v>0</v>
      </c>
      <c r="BB372" s="43">
        <v>0</v>
      </c>
      <c r="BC372" s="43">
        <v>0</v>
      </c>
      <c r="BD372" s="43">
        <v>0</v>
      </c>
      <c r="BE372" s="43">
        <v>0</v>
      </c>
      <c r="BF372" s="43">
        <v>0</v>
      </c>
      <c r="BG372" s="43">
        <v>0</v>
      </c>
      <c r="BH372" s="43">
        <v>0</v>
      </c>
      <c r="BI372" s="43">
        <v>0</v>
      </c>
      <c r="BJ372" s="43">
        <v>0</v>
      </c>
      <c r="BK372" s="43">
        <v>0</v>
      </c>
      <c r="BL372" s="43">
        <v>0</v>
      </c>
      <c r="BM372" s="43">
        <v>0</v>
      </c>
      <c r="BN372" s="44">
        <v>0</v>
      </c>
      <c r="BO372" s="43">
        <v>0</v>
      </c>
      <c r="BP372" s="43">
        <v>0</v>
      </c>
      <c r="BQ372" s="43">
        <v>0</v>
      </c>
      <c r="BR372" s="43">
        <v>5000000</v>
      </c>
      <c r="BS372" s="43">
        <v>0</v>
      </c>
      <c r="BT372" s="43">
        <v>0</v>
      </c>
      <c r="BU372" s="43">
        <v>0</v>
      </c>
      <c r="BV372" s="43">
        <v>0</v>
      </c>
      <c r="BW372" s="43">
        <v>0</v>
      </c>
      <c r="BX372" s="43">
        <v>0</v>
      </c>
      <c r="BY372" s="43">
        <v>0</v>
      </c>
      <c r="BZ372" s="43">
        <v>0</v>
      </c>
      <c r="CA372" s="43">
        <v>0</v>
      </c>
      <c r="CB372" s="43">
        <v>0</v>
      </c>
      <c r="CC372" s="43">
        <v>0</v>
      </c>
      <c r="CD372" s="44">
        <v>5000000</v>
      </c>
      <c r="CE372" s="43">
        <v>0</v>
      </c>
      <c r="CF372" s="43">
        <v>0</v>
      </c>
      <c r="CG372" s="43">
        <v>0</v>
      </c>
      <c r="CH372" s="43">
        <v>5000000</v>
      </c>
      <c r="CI372" s="43">
        <v>0</v>
      </c>
      <c r="CJ372" s="43">
        <v>0</v>
      </c>
      <c r="CK372" s="43">
        <v>0</v>
      </c>
      <c r="CL372" s="43">
        <v>0</v>
      </c>
      <c r="CM372" s="43">
        <v>0</v>
      </c>
      <c r="CN372" s="43">
        <v>0</v>
      </c>
      <c r="CO372" s="43">
        <v>0</v>
      </c>
      <c r="CP372" s="43">
        <v>0</v>
      </c>
      <c r="CQ372" s="43">
        <v>0</v>
      </c>
      <c r="CR372" s="43">
        <v>0</v>
      </c>
      <c r="CS372" s="43">
        <v>0</v>
      </c>
      <c r="CT372" s="44">
        <v>5000000</v>
      </c>
      <c r="CU372" s="43">
        <v>0</v>
      </c>
      <c r="CV372" s="43">
        <v>0</v>
      </c>
      <c r="CW372" s="43">
        <v>0</v>
      </c>
      <c r="CX372" s="43">
        <v>5000000</v>
      </c>
      <c r="CY372" s="43"/>
      <c r="CZ372" s="43">
        <v>0</v>
      </c>
      <c r="DA372" s="43">
        <v>0</v>
      </c>
      <c r="DB372" s="43">
        <v>0</v>
      </c>
      <c r="DC372" s="43">
        <v>0</v>
      </c>
      <c r="DD372" s="43">
        <v>0</v>
      </c>
      <c r="DE372" s="43">
        <v>0</v>
      </c>
      <c r="DF372" s="43">
        <v>0</v>
      </c>
      <c r="DG372" s="43">
        <v>0</v>
      </c>
      <c r="DH372" s="43">
        <v>0</v>
      </c>
      <c r="DI372" s="43">
        <v>0</v>
      </c>
      <c r="DJ372" s="44">
        <v>5000000</v>
      </c>
      <c r="DK372" s="45">
        <f t="shared" si="19"/>
        <v>15000000</v>
      </c>
    </row>
    <row r="373" spans="1:115" s="2" customFormat="1" ht="120" x14ac:dyDescent="0.25">
      <c r="A373" s="1"/>
      <c r="B373" s="40" t="s">
        <v>727</v>
      </c>
      <c r="C373" s="41" t="s">
        <v>1445</v>
      </c>
      <c r="D373" s="30" t="s">
        <v>1427</v>
      </c>
      <c r="E373" s="30" t="s">
        <v>728</v>
      </c>
      <c r="F373" s="30" t="s">
        <v>1426</v>
      </c>
      <c r="G373" s="30" t="s">
        <v>2360</v>
      </c>
      <c r="H373" s="41" t="s">
        <v>729</v>
      </c>
      <c r="I373" s="41">
        <v>0.5</v>
      </c>
      <c r="J373" s="41" t="s">
        <v>1363</v>
      </c>
      <c r="K373" s="41">
        <v>2019</v>
      </c>
      <c r="L373" s="41">
        <v>0.6</v>
      </c>
      <c r="M373" s="42">
        <v>0</v>
      </c>
      <c r="N373" s="42">
        <v>0.2</v>
      </c>
      <c r="O373" s="42">
        <v>0.2</v>
      </c>
      <c r="P373" s="42">
        <v>0.2</v>
      </c>
      <c r="Q373" s="42" t="s">
        <v>132</v>
      </c>
      <c r="R373" s="41" t="s">
        <v>108</v>
      </c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 t="s">
        <v>728</v>
      </c>
      <c r="AI373" s="52" t="s">
        <v>1468</v>
      </c>
      <c r="AJ373" s="40">
        <v>3302</v>
      </c>
      <c r="AK373" s="17" t="s">
        <v>1862</v>
      </c>
      <c r="AL373" s="17" t="s">
        <v>730</v>
      </c>
      <c r="AM373" s="42" t="s">
        <v>2587</v>
      </c>
      <c r="AN373" s="42" t="s">
        <v>2588</v>
      </c>
      <c r="AO373" s="42" t="s">
        <v>2589</v>
      </c>
      <c r="AP373" s="41">
        <v>1</v>
      </c>
      <c r="AQ373" s="41">
        <v>4</v>
      </c>
      <c r="AR373" s="42" t="s">
        <v>2471</v>
      </c>
      <c r="AS373" s="42" t="s">
        <v>727</v>
      </c>
      <c r="AT373" s="42">
        <v>0</v>
      </c>
      <c r="AU373" s="42">
        <v>1</v>
      </c>
      <c r="AV373" s="42">
        <v>2</v>
      </c>
      <c r="AW373" s="42">
        <v>1</v>
      </c>
      <c r="AX373" s="43">
        <v>0</v>
      </c>
      <c r="AY373" s="43">
        <v>0</v>
      </c>
      <c r="AZ373" s="43">
        <v>0</v>
      </c>
      <c r="BA373" s="43">
        <v>0</v>
      </c>
      <c r="BB373" s="43">
        <v>0</v>
      </c>
      <c r="BC373" s="43">
        <v>0</v>
      </c>
      <c r="BD373" s="43">
        <v>0</v>
      </c>
      <c r="BE373" s="43">
        <v>0</v>
      </c>
      <c r="BF373" s="43">
        <v>0</v>
      </c>
      <c r="BG373" s="43">
        <v>0</v>
      </c>
      <c r="BH373" s="43">
        <v>0</v>
      </c>
      <c r="BI373" s="43">
        <v>0</v>
      </c>
      <c r="BJ373" s="43">
        <v>0</v>
      </c>
      <c r="BK373" s="43">
        <v>0</v>
      </c>
      <c r="BL373" s="43">
        <v>0</v>
      </c>
      <c r="BM373" s="43">
        <v>0</v>
      </c>
      <c r="BN373" s="44">
        <v>0</v>
      </c>
      <c r="BO373" s="43">
        <v>0</v>
      </c>
      <c r="BP373" s="43">
        <v>0</v>
      </c>
      <c r="BQ373" s="43">
        <v>0</v>
      </c>
      <c r="BR373" s="43">
        <v>0</v>
      </c>
      <c r="BS373" s="43">
        <v>0</v>
      </c>
      <c r="BT373" s="43">
        <v>0</v>
      </c>
      <c r="BU373" s="43">
        <v>0</v>
      </c>
      <c r="BV373" s="43">
        <v>20000000</v>
      </c>
      <c r="BW373" s="43">
        <v>0</v>
      </c>
      <c r="BX373" s="43">
        <v>0</v>
      </c>
      <c r="BY373" s="43">
        <v>0</v>
      </c>
      <c r="BZ373" s="43">
        <v>0</v>
      </c>
      <c r="CA373" s="43">
        <v>0</v>
      </c>
      <c r="CB373" s="43">
        <v>0</v>
      </c>
      <c r="CC373" s="43">
        <v>0</v>
      </c>
      <c r="CD373" s="44">
        <v>20000000</v>
      </c>
      <c r="CE373" s="43">
        <v>0</v>
      </c>
      <c r="CF373" s="43">
        <v>0</v>
      </c>
      <c r="CG373" s="43">
        <v>0</v>
      </c>
      <c r="CH373" s="43">
        <v>0</v>
      </c>
      <c r="CI373" s="43">
        <v>0</v>
      </c>
      <c r="CJ373" s="43">
        <v>0</v>
      </c>
      <c r="CK373" s="43">
        <v>0</v>
      </c>
      <c r="CL373" s="43">
        <v>20000000</v>
      </c>
      <c r="CM373" s="43">
        <v>0</v>
      </c>
      <c r="CN373" s="43">
        <v>0</v>
      </c>
      <c r="CO373" s="43">
        <v>0</v>
      </c>
      <c r="CP373" s="43">
        <v>0</v>
      </c>
      <c r="CQ373" s="43">
        <v>0</v>
      </c>
      <c r="CR373" s="43">
        <v>0</v>
      </c>
      <c r="CS373" s="43">
        <v>0</v>
      </c>
      <c r="CT373" s="44">
        <v>20000000</v>
      </c>
      <c r="CU373" s="43">
        <v>0</v>
      </c>
      <c r="CV373" s="43">
        <v>0</v>
      </c>
      <c r="CW373" s="43">
        <v>0</v>
      </c>
      <c r="CX373" s="43">
        <v>0</v>
      </c>
      <c r="CY373" s="43">
        <v>0</v>
      </c>
      <c r="CZ373" s="43">
        <v>0</v>
      </c>
      <c r="DA373" s="43">
        <v>0</v>
      </c>
      <c r="DB373" s="43">
        <v>20000000</v>
      </c>
      <c r="DC373" s="43">
        <v>0</v>
      </c>
      <c r="DD373" s="43">
        <v>0</v>
      </c>
      <c r="DE373" s="43">
        <v>0</v>
      </c>
      <c r="DF373" s="43">
        <v>0</v>
      </c>
      <c r="DG373" s="43">
        <v>0</v>
      </c>
      <c r="DH373" s="43">
        <v>0</v>
      </c>
      <c r="DI373" s="43">
        <v>0</v>
      </c>
      <c r="DJ373" s="44">
        <v>20000000</v>
      </c>
      <c r="DK373" s="45">
        <f t="shared" si="19"/>
        <v>60000000</v>
      </c>
    </row>
    <row r="374" spans="1:115" s="2" customFormat="1" ht="105" x14ac:dyDescent="0.25">
      <c r="A374" s="1"/>
      <c r="B374" s="40" t="s">
        <v>727</v>
      </c>
      <c r="C374" s="41" t="s">
        <v>1445</v>
      </c>
      <c r="D374" s="30" t="s">
        <v>1427</v>
      </c>
      <c r="E374" s="30" t="s">
        <v>728</v>
      </c>
      <c r="F374" s="30" t="s">
        <v>1426</v>
      </c>
      <c r="G374" s="30" t="s">
        <v>2360</v>
      </c>
      <c r="H374" s="41" t="s">
        <v>729</v>
      </c>
      <c r="I374" s="41">
        <v>0.5</v>
      </c>
      <c r="J374" s="41" t="s">
        <v>1363</v>
      </c>
      <c r="K374" s="41">
        <v>2019</v>
      </c>
      <c r="L374" s="41">
        <v>0.6</v>
      </c>
      <c r="M374" s="42">
        <v>0</v>
      </c>
      <c r="N374" s="42">
        <v>0.2</v>
      </c>
      <c r="O374" s="42">
        <v>0.2</v>
      </c>
      <c r="P374" s="42">
        <v>0.2</v>
      </c>
      <c r="Q374" s="42" t="s">
        <v>132</v>
      </c>
      <c r="R374" s="41" t="s">
        <v>108</v>
      </c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 t="s">
        <v>728</v>
      </c>
      <c r="AI374" s="52" t="s">
        <v>1469</v>
      </c>
      <c r="AJ374" s="40">
        <v>3301</v>
      </c>
      <c r="AK374" s="17" t="s">
        <v>1863</v>
      </c>
      <c r="AL374" s="17" t="s">
        <v>731</v>
      </c>
      <c r="AM374" s="42" t="s">
        <v>2590</v>
      </c>
      <c r="AN374" s="42" t="s">
        <v>2591</v>
      </c>
      <c r="AO374" s="42" t="s">
        <v>2592</v>
      </c>
      <c r="AP374" s="41">
        <v>0</v>
      </c>
      <c r="AQ374" s="41">
        <v>5</v>
      </c>
      <c r="AR374" s="42" t="s">
        <v>2471</v>
      </c>
      <c r="AS374" s="42" t="s">
        <v>727</v>
      </c>
      <c r="AT374" s="42">
        <v>0</v>
      </c>
      <c r="AU374" s="42">
        <v>2</v>
      </c>
      <c r="AV374" s="42">
        <v>2</v>
      </c>
      <c r="AW374" s="42">
        <v>1</v>
      </c>
      <c r="AX374" s="43">
        <v>0</v>
      </c>
      <c r="AY374" s="43">
        <v>0</v>
      </c>
      <c r="AZ374" s="43">
        <v>0</v>
      </c>
      <c r="BA374" s="43">
        <v>0</v>
      </c>
      <c r="BB374" s="43">
        <v>0</v>
      </c>
      <c r="BC374" s="43">
        <v>0</v>
      </c>
      <c r="BD374" s="43">
        <v>0</v>
      </c>
      <c r="BE374" s="43">
        <v>0</v>
      </c>
      <c r="BF374" s="43">
        <v>0</v>
      </c>
      <c r="BG374" s="43">
        <v>0</v>
      </c>
      <c r="BH374" s="43">
        <v>0</v>
      </c>
      <c r="BI374" s="43">
        <v>0</v>
      </c>
      <c r="BJ374" s="43">
        <v>0</v>
      </c>
      <c r="BK374" s="43">
        <v>0</v>
      </c>
      <c r="BL374" s="43">
        <v>0</v>
      </c>
      <c r="BM374" s="43">
        <v>0</v>
      </c>
      <c r="BN374" s="44">
        <v>0</v>
      </c>
      <c r="BO374" s="43">
        <v>0</v>
      </c>
      <c r="BP374" s="43">
        <v>0</v>
      </c>
      <c r="BQ374" s="43">
        <v>0</v>
      </c>
      <c r="BR374" s="43">
        <v>0</v>
      </c>
      <c r="BS374" s="43">
        <v>0</v>
      </c>
      <c r="BT374" s="43">
        <v>0</v>
      </c>
      <c r="BU374" s="43">
        <v>0</v>
      </c>
      <c r="BV374" s="43">
        <v>25000000</v>
      </c>
      <c r="BW374" s="43">
        <v>0</v>
      </c>
      <c r="BX374" s="43">
        <v>0</v>
      </c>
      <c r="BY374" s="43">
        <v>0</v>
      </c>
      <c r="BZ374" s="43">
        <v>0</v>
      </c>
      <c r="CA374" s="43">
        <v>0</v>
      </c>
      <c r="CB374" s="43">
        <v>0</v>
      </c>
      <c r="CC374" s="43">
        <v>0</v>
      </c>
      <c r="CD374" s="44">
        <v>25000000</v>
      </c>
      <c r="CE374" s="43">
        <v>0</v>
      </c>
      <c r="CF374" s="43">
        <v>0</v>
      </c>
      <c r="CG374" s="43">
        <v>0</v>
      </c>
      <c r="CH374" s="43">
        <v>0</v>
      </c>
      <c r="CI374" s="43">
        <v>0</v>
      </c>
      <c r="CJ374" s="43">
        <v>0</v>
      </c>
      <c r="CK374" s="43">
        <v>0</v>
      </c>
      <c r="CL374" s="43">
        <v>20000000</v>
      </c>
      <c r="CM374" s="43">
        <v>0</v>
      </c>
      <c r="CN374" s="43">
        <v>0</v>
      </c>
      <c r="CO374" s="43">
        <v>0</v>
      </c>
      <c r="CP374" s="43">
        <v>0</v>
      </c>
      <c r="CQ374" s="43">
        <v>0</v>
      </c>
      <c r="CR374" s="43">
        <v>0</v>
      </c>
      <c r="CS374" s="43">
        <v>0</v>
      </c>
      <c r="CT374" s="44">
        <v>20000000</v>
      </c>
      <c r="CU374" s="43">
        <v>0</v>
      </c>
      <c r="CV374" s="43">
        <v>0</v>
      </c>
      <c r="CW374" s="43">
        <v>0</v>
      </c>
      <c r="CX374" s="43">
        <v>0</v>
      </c>
      <c r="CY374" s="43">
        <v>0</v>
      </c>
      <c r="CZ374" s="43">
        <v>0</v>
      </c>
      <c r="DA374" s="43">
        <v>0</v>
      </c>
      <c r="DB374" s="43">
        <v>20000000</v>
      </c>
      <c r="DC374" s="43">
        <v>0</v>
      </c>
      <c r="DD374" s="43">
        <v>0</v>
      </c>
      <c r="DE374" s="43">
        <v>0</v>
      </c>
      <c r="DF374" s="43">
        <v>0</v>
      </c>
      <c r="DG374" s="43">
        <v>0</v>
      </c>
      <c r="DH374" s="43">
        <v>0</v>
      </c>
      <c r="DI374" s="43">
        <v>0</v>
      </c>
      <c r="DJ374" s="44">
        <v>20000000</v>
      </c>
      <c r="DK374" s="45">
        <f t="shared" si="19"/>
        <v>65000000</v>
      </c>
    </row>
    <row r="375" spans="1:115" s="2" customFormat="1" ht="105" x14ac:dyDescent="0.25">
      <c r="A375" s="1"/>
      <c r="B375" s="40" t="s">
        <v>727</v>
      </c>
      <c r="C375" s="41" t="s">
        <v>1445</v>
      </c>
      <c r="D375" s="30" t="s">
        <v>1427</v>
      </c>
      <c r="E375" s="30" t="s">
        <v>728</v>
      </c>
      <c r="F375" s="30" t="s">
        <v>1426</v>
      </c>
      <c r="G375" s="30" t="s">
        <v>2360</v>
      </c>
      <c r="H375" s="41" t="s">
        <v>729</v>
      </c>
      <c r="I375" s="41">
        <v>0.5</v>
      </c>
      <c r="J375" s="41" t="s">
        <v>1363</v>
      </c>
      <c r="K375" s="41">
        <v>2019</v>
      </c>
      <c r="L375" s="41">
        <v>0.6</v>
      </c>
      <c r="M375" s="42">
        <v>0</v>
      </c>
      <c r="N375" s="42">
        <v>0.2</v>
      </c>
      <c r="O375" s="42">
        <v>0.2</v>
      </c>
      <c r="P375" s="42">
        <v>0.2</v>
      </c>
      <c r="Q375" s="42" t="s">
        <v>132</v>
      </c>
      <c r="R375" s="41" t="s">
        <v>108</v>
      </c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 t="s">
        <v>728</v>
      </c>
      <c r="AI375" s="52" t="s">
        <v>1469</v>
      </c>
      <c r="AJ375" s="40">
        <v>3301</v>
      </c>
      <c r="AK375" s="17" t="s">
        <v>1864</v>
      </c>
      <c r="AL375" s="17" t="s">
        <v>732</v>
      </c>
      <c r="AM375" s="42" t="s">
        <v>2593</v>
      </c>
      <c r="AN375" s="42" t="s">
        <v>2594</v>
      </c>
      <c r="AO375" s="42" t="s">
        <v>2595</v>
      </c>
      <c r="AP375" s="41">
        <v>1</v>
      </c>
      <c r="AQ375" s="41">
        <v>1</v>
      </c>
      <c r="AR375" s="42" t="s">
        <v>130</v>
      </c>
      <c r="AS375" s="42" t="s">
        <v>727</v>
      </c>
      <c r="AT375" s="42">
        <v>0</v>
      </c>
      <c r="AU375" s="42">
        <v>1</v>
      </c>
      <c r="AV375" s="42">
        <v>1</v>
      </c>
      <c r="AW375" s="42">
        <v>1</v>
      </c>
      <c r="AX375" s="43">
        <v>0</v>
      </c>
      <c r="AY375" s="43">
        <v>0</v>
      </c>
      <c r="AZ375" s="43">
        <v>0</v>
      </c>
      <c r="BA375" s="43">
        <v>0</v>
      </c>
      <c r="BB375" s="43">
        <v>0</v>
      </c>
      <c r="BC375" s="43">
        <v>0</v>
      </c>
      <c r="BD375" s="43">
        <v>0</v>
      </c>
      <c r="BE375" s="43">
        <v>0</v>
      </c>
      <c r="BF375" s="43">
        <v>0</v>
      </c>
      <c r="BG375" s="43">
        <v>0</v>
      </c>
      <c r="BH375" s="43">
        <v>0</v>
      </c>
      <c r="BI375" s="43">
        <v>0</v>
      </c>
      <c r="BJ375" s="43">
        <v>0</v>
      </c>
      <c r="BK375" s="43">
        <v>0</v>
      </c>
      <c r="BL375" s="43">
        <v>0</v>
      </c>
      <c r="BM375" s="43">
        <v>0</v>
      </c>
      <c r="BN375" s="44">
        <v>0</v>
      </c>
      <c r="BO375" s="43">
        <v>0</v>
      </c>
      <c r="BP375" s="43">
        <v>0</v>
      </c>
      <c r="BQ375" s="43">
        <v>0</v>
      </c>
      <c r="BR375" s="43">
        <v>0</v>
      </c>
      <c r="BS375" s="43">
        <v>0</v>
      </c>
      <c r="BT375" s="43">
        <v>0</v>
      </c>
      <c r="BU375" s="43">
        <v>0</v>
      </c>
      <c r="BV375" s="43">
        <v>20000000</v>
      </c>
      <c r="BW375" s="43">
        <v>0</v>
      </c>
      <c r="BX375" s="43">
        <v>0</v>
      </c>
      <c r="BY375" s="43">
        <v>0</v>
      </c>
      <c r="BZ375" s="43">
        <v>0</v>
      </c>
      <c r="CA375" s="43">
        <v>0</v>
      </c>
      <c r="CB375" s="43">
        <v>0</v>
      </c>
      <c r="CC375" s="43">
        <v>0</v>
      </c>
      <c r="CD375" s="44">
        <v>20000000</v>
      </c>
      <c r="CE375" s="43">
        <v>0</v>
      </c>
      <c r="CF375" s="43">
        <v>0</v>
      </c>
      <c r="CG375" s="43">
        <v>0</v>
      </c>
      <c r="CH375" s="43">
        <v>0</v>
      </c>
      <c r="CI375" s="43">
        <v>0</v>
      </c>
      <c r="CJ375" s="43">
        <v>0</v>
      </c>
      <c r="CK375" s="43">
        <v>0</v>
      </c>
      <c r="CL375" s="43">
        <v>20000000</v>
      </c>
      <c r="CM375" s="43">
        <v>0</v>
      </c>
      <c r="CN375" s="43">
        <v>0</v>
      </c>
      <c r="CO375" s="43">
        <v>0</v>
      </c>
      <c r="CP375" s="43">
        <v>0</v>
      </c>
      <c r="CQ375" s="43">
        <v>0</v>
      </c>
      <c r="CR375" s="43">
        <v>0</v>
      </c>
      <c r="CS375" s="43">
        <v>0</v>
      </c>
      <c r="CT375" s="44">
        <v>20000000</v>
      </c>
      <c r="CU375" s="43">
        <v>0</v>
      </c>
      <c r="CV375" s="43">
        <v>0</v>
      </c>
      <c r="CW375" s="43">
        <v>0</v>
      </c>
      <c r="CX375" s="43">
        <v>0</v>
      </c>
      <c r="CY375" s="43">
        <v>0</v>
      </c>
      <c r="CZ375" s="43">
        <v>0</v>
      </c>
      <c r="DA375" s="43">
        <v>0</v>
      </c>
      <c r="DB375" s="43">
        <v>20000000</v>
      </c>
      <c r="DC375" s="43">
        <v>0</v>
      </c>
      <c r="DD375" s="43">
        <v>0</v>
      </c>
      <c r="DE375" s="43">
        <v>0</v>
      </c>
      <c r="DF375" s="43">
        <v>0</v>
      </c>
      <c r="DG375" s="43">
        <v>0</v>
      </c>
      <c r="DH375" s="43">
        <v>0</v>
      </c>
      <c r="DI375" s="43">
        <v>0</v>
      </c>
      <c r="DJ375" s="44">
        <v>20000000</v>
      </c>
      <c r="DK375" s="45">
        <f t="shared" si="19"/>
        <v>60000000</v>
      </c>
    </row>
    <row r="376" spans="1:115" s="2" customFormat="1" ht="60" x14ac:dyDescent="0.25">
      <c r="A376" s="1"/>
      <c r="B376" s="40" t="s">
        <v>727</v>
      </c>
      <c r="C376" s="41" t="s">
        <v>1445</v>
      </c>
      <c r="D376" s="30" t="s">
        <v>1427</v>
      </c>
      <c r="E376" s="30" t="s">
        <v>728</v>
      </c>
      <c r="F376" s="30" t="s">
        <v>1426</v>
      </c>
      <c r="G376" s="30" t="s">
        <v>2361</v>
      </c>
      <c r="H376" s="41" t="s">
        <v>733</v>
      </c>
      <c r="I376" s="41">
        <v>0</v>
      </c>
      <c r="J376" s="41" t="s">
        <v>1364</v>
      </c>
      <c r="K376" s="41">
        <v>2019</v>
      </c>
      <c r="L376" s="41">
        <v>100</v>
      </c>
      <c r="M376" s="42">
        <v>0</v>
      </c>
      <c r="N376" s="42">
        <v>33.299999999999997</v>
      </c>
      <c r="O376" s="42">
        <v>33.299999999999997</v>
      </c>
      <c r="P376" s="42">
        <v>33.299999999999997</v>
      </c>
      <c r="Q376" s="42" t="s">
        <v>132</v>
      </c>
      <c r="R376" s="41" t="s">
        <v>108</v>
      </c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 t="s">
        <v>728</v>
      </c>
      <c r="AI376" s="52" t="s">
        <v>1469</v>
      </c>
      <c r="AJ376" s="40">
        <v>3301</v>
      </c>
      <c r="AK376" s="17" t="s">
        <v>1865</v>
      </c>
      <c r="AL376" s="17" t="s">
        <v>734</v>
      </c>
      <c r="AM376" s="42" t="s">
        <v>2596</v>
      </c>
      <c r="AN376" s="42" t="s">
        <v>2597</v>
      </c>
      <c r="AO376" s="42" t="s">
        <v>2598</v>
      </c>
      <c r="AP376" s="41">
        <v>4</v>
      </c>
      <c r="AQ376" s="41">
        <v>22</v>
      </c>
      <c r="AR376" s="42" t="s">
        <v>2471</v>
      </c>
      <c r="AS376" s="42" t="s">
        <v>727</v>
      </c>
      <c r="AT376" s="42">
        <v>0</v>
      </c>
      <c r="AU376" s="42">
        <v>12</v>
      </c>
      <c r="AV376" s="42">
        <v>10</v>
      </c>
      <c r="AW376" s="42">
        <v>0</v>
      </c>
      <c r="AX376" s="43">
        <v>0</v>
      </c>
      <c r="AY376" s="43">
        <v>0</v>
      </c>
      <c r="AZ376" s="43">
        <v>0</v>
      </c>
      <c r="BA376" s="43">
        <v>0</v>
      </c>
      <c r="BB376" s="43">
        <v>0</v>
      </c>
      <c r="BC376" s="43">
        <v>0</v>
      </c>
      <c r="BD376" s="43">
        <v>0</v>
      </c>
      <c r="BE376" s="43">
        <v>0</v>
      </c>
      <c r="BF376" s="43">
        <v>0</v>
      </c>
      <c r="BG376" s="43">
        <v>0</v>
      </c>
      <c r="BH376" s="43">
        <v>0</v>
      </c>
      <c r="BI376" s="43">
        <v>0</v>
      </c>
      <c r="BJ376" s="43">
        <v>0</v>
      </c>
      <c r="BK376" s="43">
        <v>0</v>
      </c>
      <c r="BL376" s="43">
        <v>0</v>
      </c>
      <c r="BM376" s="43">
        <v>0</v>
      </c>
      <c r="BN376" s="44">
        <v>0</v>
      </c>
      <c r="BO376" s="43">
        <v>0</v>
      </c>
      <c r="BP376" s="43">
        <v>0</v>
      </c>
      <c r="BQ376" s="43">
        <v>0</v>
      </c>
      <c r="BR376" s="43">
        <v>0</v>
      </c>
      <c r="BS376" s="43">
        <v>0</v>
      </c>
      <c r="BT376" s="43">
        <v>0</v>
      </c>
      <c r="BU376" s="43">
        <v>0</v>
      </c>
      <c r="BV376" s="43">
        <v>11000000</v>
      </c>
      <c r="BW376" s="43">
        <v>0</v>
      </c>
      <c r="BX376" s="43">
        <v>0</v>
      </c>
      <c r="BY376" s="43">
        <v>0</v>
      </c>
      <c r="BZ376" s="43">
        <v>0</v>
      </c>
      <c r="CA376" s="43">
        <v>0</v>
      </c>
      <c r="CB376" s="43">
        <v>0</v>
      </c>
      <c r="CC376" s="43">
        <v>0</v>
      </c>
      <c r="CD376" s="44">
        <v>11000000</v>
      </c>
      <c r="CE376" s="43">
        <v>0</v>
      </c>
      <c r="CF376" s="43">
        <v>0</v>
      </c>
      <c r="CG376" s="43">
        <v>0</v>
      </c>
      <c r="CH376" s="43">
        <v>0</v>
      </c>
      <c r="CI376" s="43">
        <v>0</v>
      </c>
      <c r="CJ376" s="43">
        <v>0</v>
      </c>
      <c r="CK376" s="43">
        <v>0</v>
      </c>
      <c r="CL376" s="43">
        <v>7000000</v>
      </c>
      <c r="CM376" s="43">
        <v>0</v>
      </c>
      <c r="CN376" s="43">
        <v>0</v>
      </c>
      <c r="CO376" s="43">
        <v>0</v>
      </c>
      <c r="CP376" s="43">
        <v>0</v>
      </c>
      <c r="CQ376" s="43">
        <v>0</v>
      </c>
      <c r="CR376" s="43">
        <v>0</v>
      </c>
      <c r="CS376" s="43">
        <v>0</v>
      </c>
      <c r="CT376" s="44">
        <v>7000000</v>
      </c>
      <c r="CU376" s="43">
        <v>0</v>
      </c>
      <c r="CV376" s="43">
        <v>0</v>
      </c>
      <c r="CW376" s="43">
        <v>0</v>
      </c>
      <c r="CX376" s="43">
        <v>0</v>
      </c>
      <c r="CY376" s="43">
        <v>0</v>
      </c>
      <c r="CZ376" s="43">
        <v>0</v>
      </c>
      <c r="DA376" s="43">
        <v>0</v>
      </c>
      <c r="DB376" s="43">
        <v>0</v>
      </c>
      <c r="DC376" s="43">
        <v>0</v>
      </c>
      <c r="DD376" s="43">
        <v>0</v>
      </c>
      <c r="DE376" s="43">
        <v>0</v>
      </c>
      <c r="DF376" s="43">
        <v>0</v>
      </c>
      <c r="DG376" s="43">
        <v>0</v>
      </c>
      <c r="DH376" s="43">
        <v>0</v>
      </c>
      <c r="DI376" s="43">
        <v>0</v>
      </c>
      <c r="DJ376" s="44">
        <v>0</v>
      </c>
      <c r="DK376" s="45">
        <f t="shared" si="19"/>
        <v>18000000</v>
      </c>
    </row>
    <row r="377" spans="1:115" s="2" customFormat="1" ht="60" x14ac:dyDescent="0.25">
      <c r="A377" s="1"/>
      <c r="B377" s="40" t="s">
        <v>727</v>
      </c>
      <c r="C377" s="41" t="s">
        <v>1445</v>
      </c>
      <c r="D377" s="30" t="s">
        <v>1427</v>
      </c>
      <c r="E377" s="30" t="s">
        <v>728</v>
      </c>
      <c r="F377" s="30" t="s">
        <v>1426</v>
      </c>
      <c r="G377" s="30" t="s">
        <v>2361</v>
      </c>
      <c r="H377" s="41" t="s">
        <v>733</v>
      </c>
      <c r="I377" s="41">
        <v>0</v>
      </c>
      <c r="J377" s="41" t="s">
        <v>1364</v>
      </c>
      <c r="K377" s="41">
        <v>2019</v>
      </c>
      <c r="L377" s="41">
        <v>100</v>
      </c>
      <c r="M377" s="42">
        <v>0</v>
      </c>
      <c r="N377" s="42">
        <v>33.299999999999997</v>
      </c>
      <c r="O377" s="42">
        <v>33.299999999999997</v>
      </c>
      <c r="P377" s="42">
        <v>33.299999999999997</v>
      </c>
      <c r="Q377" s="42" t="s">
        <v>132</v>
      </c>
      <c r="R377" s="41" t="s">
        <v>108</v>
      </c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 t="s">
        <v>728</v>
      </c>
      <c r="AI377" s="52" t="s">
        <v>1469</v>
      </c>
      <c r="AJ377" s="40">
        <v>3301</v>
      </c>
      <c r="AK377" s="17" t="s">
        <v>1866</v>
      </c>
      <c r="AL377" s="17" t="s">
        <v>735</v>
      </c>
      <c r="AM377" s="42" t="s">
        <v>2599</v>
      </c>
      <c r="AN377" s="42" t="s">
        <v>2600</v>
      </c>
      <c r="AO377" s="42" t="s">
        <v>2601</v>
      </c>
      <c r="AP377" s="41">
        <v>2</v>
      </c>
      <c r="AQ377" s="41">
        <v>2</v>
      </c>
      <c r="AR377" s="42" t="s">
        <v>2471</v>
      </c>
      <c r="AS377" s="42" t="s">
        <v>727</v>
      </c>
      <c r="AT377" s="42">
        <v>0</v>
      </c>
      <c r="AU377" s="42">
        <v>1</v>
      </c>
      <c r="AV377" s="42">
        <v>1</v>
      </c>
      <c r="AW377" s="42">
        <v>0</v>
      </c>
      <c r="AX377" s="43">
        <v>0</v>
      </c>
      <c r="AY377" s="43">
        <v>0</v>
      </c>
      <c r="AZ377" s="43">
        <v>0</v>
      </c>
      <c r="BA377" s="43">
        <v>0</v>
      </c>
      <c r="BB377" s="43">
        <v>0</v>
      </c>
      <c r="BC377" s="43">
        <v>0</v>
      </c>
      <c r="BD377" s="43">
        <v>0</v>
      </c>
      <c r="BE377" s="43">
        <v>0</v>
      </c>
      <c r="BF377" s="43">
        <v>0</v>
      </c>
      <c r="BG377" s="43">
        <v>0</v>
      </c>
      <c r="BH377" s="43">
        <v>0</v>
      </c>
      <c r="BI377" s="43">
        <v>0</v>
      </c>
      <c r="BJ377" s="43">
        <v>0</v>
      </c>
      <c r="BK377" s="43">
        <v>0</v>
      </c>
      <c r="BL377" s="43">
        <v>0</v>
      </c>
      <c r="BM377" s="43">
        <v>0</v>
      </c>
      <c r="BN377" s="44">
        <v>0</v>
      </c>
      <c r="BO377" s="43">
        <v>0</v>
      </c>
      <c r="BP377" s="43">
        <v>0</v>
      </c>
      <c r="BQ377" s="43">
        <v>0</v>
      </c>
      <c r="BR377" s="43">
        <v>0</v>
      </c>
      <c r="BS377" s="43">
        <v>0</v>
      </c>
      <c r="BT377" s="43">
        <v>0</v>
      </c>
      <c r="BU377" s="43">
        <v>0</v>
      </c>
      <c r="BV377" s="43">
        <v>11000000</v>
      </c>
      <c r="BW377" s="43">
        <v>0</v>
      </c>
      <c r="BX377" s="43">
        <v>0</v>
      </c>
      <c r="BY377" s="43">
        <v>0</v>
      </c>
      <c r="BZ377" s="43">
        <v>0</v>
      </c>
      <c r="CA377" s="43">
        <v>0</v>
      </c>
      <c r="CB377" s="43">
        <v>0</v>
      </c>
      <c r="CC377" s="43">
        <v>0</v>
      </c>
      <c r="CD377" s="44">
        <v>11000000</v>
      </c>
      <c r="CE377" s="43">
        <v>0</v>
      </c>
      <c r="CF377" s="43">
        <v>0</v>
      </c>
      <c r="CG377" s="43">
        <v>0</v>
      </c>
      <c r="CH377" s="43">
        <v>0</v>
      </c>
      <c r="CI377" s="43">
        <v>0</v>
      </c>
      <c r="CJ377" s="43">
        <v>0</v>
      </c>
      <c r="CK377" s="43">
        <v>0</v>
      </c>
      <c r="CL377" s="43">
        <v>11000000</v>
      </c>
      <c r="CM377" s="43">
        <v>0</v>
      </c>
      <c r="CN377" s="43">
        <v>0</v>
      </c>
      <c r="CO377" s="43">
        <v>0</v>
      </c>
      <c r="CP377" s="43">
        <v>0</v>
      </c>
      <c r="CQ377" s="43">
        <v>0</v>
      </c>
      <c r="CR377" s="43">
        <v>0</v>
      </c>
      <c r="CS377" s="43">
        <v>0</v>
      </c>
      <c r="CT377" s="44">
        <v>11000000</v>
      </c>
      <c r="CU377" s="43">
        <v>0</v>
      </c>
      <c r="CV377" s="43">
        <v>0</v>
      </c>
      <c r="CW377" s="43">
        <v>0</v>
      </c>
      <c r="CX377" s="43">
        <v>0</v>
      </c>
      <c r="CY377" s="43">
        <v>0</v>
      </c>
      <c r="CZ377" s="43">
        <v>0</v>
      </c>
      <c r="DA377" s="43">
        <v>0</v>
      </c>
      <c r="DB377" s="43">
        <v>0</v>
      </c>
      <c r="DC377" s="43">
        <v>0</v>
      </c>
      <c r="DD377" s="43">
        <v>0</v>
      </c>
      <c r="DE377" s="43">
        <v>0</v>
      </c>
      <c r="DF377" s="43">
        <v>0</v>
      </c>
      <c r="DG377" s="43">
        <v>0</v>
      </c>
      <c r="DH377" s="43">
        <v>0</v>
      </c>
      <c r="DI377" s="43">
        <v>0</v>
      </c>
      <c r="DJ377" s="44">
        <v>0</v>
      </c>
      <c r="DK377" s="45">
        <f t="shared" si="19"/>
        <v>22000000</v>
      </c>
    </row>
    <row r="378" spans="1:115" s="2" customFormat="1" ht="105" x14ac:dyDescent="0.25">
      <c r="A378" s="1"/>
      <c r="B378" s="40" t="s">
        <v>727</v>
      </c>
      <c r="C378" s="41" t="s">
        <v>1445</v>
      </c>
      <c r="D378" s="30" t="s">
        <v>1427</v>
      </c>
      <c r="E378" s="30" t="s">
        <v>728</v>
      </c>
      <c r="F378" s="30" t="s">
        <v>1426</v>
      </c>
      <c r="G378" s="30" t="s">
        <v>2361</v>
      </c>
      <c r="H378" s="41" t="s">
        <v>733</v>
      </c>
      <c r="I378" s="41">
        <v>0</v>
      </c>
      <c r="J378" s="41" t="s">
        <v>1364</v>
      </c>
      <c r="K378" s="41">
        <v>2019</v>
      </c>
      <c r="L378" s="41">
        <v>100</v>
      </c>
      <c r="M378" s="42">
        <v>0</v>
      </c>
      <c r="N378" s="42">
        <v>33.299999999999997</v>
      </c>
      <c r="O378" s="42">
        <v>33.299999999999997</v>
      </c>
      <c r="P378" s="42">
        <v>33.299999999999997</v>
      </c>
      <c r="Q378" s="42" t="s">
        <v>132</v>
      </c>
      <c r="R378" s="41" t="s">
        <v>108</v>
      </c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 t="s">
        <v>728</v>
      </c>
      <c r="AI378" s="52" t="s">
        <v>1469</v>
      </c>
      <c r="AJ378" s="40">
        <v>3301</v>
      </c>
      <c r="AK378" s="17" t="s">
        <v>1867</v>
      </c>
      <c r="AL378" s="17" t="s">
        <v>736</v>
      </c>
      <c r="AM378" s="42" t="s">
        <v>2602</v>
      </c>
      <c r="AN378" s="42" t="s">
        <v>2603</v>
      </c>
      <c r="AO378" s="42" t="s">
        <v>2604</v>
      </c>
      <c r="AP378" s="41">
        <v>2</v>
      </c>
      <c r="AQ378" s="41">
        <v>3</v>
      </c>
      <c r="AR378" s="42" t="s">
        <v>2471</v>
      </c>
      <c r="AS378" s="42" t="s">
        <v>727</v>
      </c>
      <c r="AT378" s="42">
        <v>0</v>
      </c>
      <c r="AU378" s="42">
        <v>1</v>
      </c>
      <c r="AV378" s="42">
        <v>1</v>
      </c>
      <c r="AW378" s="42">
        <v>1</v>
      </c>
      <c r="AX378" s="43">
        <v>0</v>
      </c>
      <c r="AY378" s="43">
        <v>0</v>
      </c>
      <c r="AZ378" s="43">
        <v>0</v>
      </c>
      <c r="BA378" s="43">
        <v>0</v>
      </c>
      <c r="BB378" s="43">
        <v>0</v>
      </c>
      <c r="BC378" s="43">
        <v>0</v>
      </c>
      <c r="BD378" s="43">
        <v>0</v>
      </c>
      <c r="BE378" s="43">
        <v>0</v>
      </c>
      <c r="BF378" s="43">
        <v>0</v>
      </c>
      <c r="BG378" s="43">
        <v>0</v>
      </c>
      <c r="BH378" s="43">
        <v>0</v>
      </c>
      <c r="BI378" s="43">
        <v>0</v>
      </c>
      <c r="BJ378" s="43">
        <v>0</v>
      </c>
      <c r="BK378" s="43">
        <v>0</v>
      </c>
      <c r="BL378" s="43">
        <v>0</v>
      </c>
      <c r="BM378" s="43">
        <v>0</v>
      </c>
      <c r="BN378" s="44">
        <v>0</v>
      </c>
      <c r="BO378" s="43">
        <v>0</v>
      </c>
      <c r="BP378" s="43">
        <v>0</v>
      </c>
      <c r="BQ378" s="43">
        <v>0</v>
      </c>
      <c r="BR378" s="43">
        <v>0</v>
      </c>
      <c r="BS378" s="43">
        <v>0</v>
      </c>
      <c r="BT378" s="43">
        <v>0</v>
      </c>
      <c r="BU378" s="43">
        <v>0</v>
      </c>
      <c r="BV378" s="43">
        <v>12000000</v>
      </c>
      <c r="BW378" s="43">
        <v>0</v>
      </c>
      <c r="BX378" s="43">
        <v>0</v>
      </c>
      <c r="BY378" s="43">
        <v>0</v>
      </c>
      <c r="BZ378" s="43">
        <v>0</v>
      </c>
      <c r="CA378" s="43">
        <v>0</v>
      </c>
      <c r="CB378" s="43">
        <v>0</v>
      </c>
      <c r="CC378" s="43">
        <v>0</v>
      </c>
      <c r="CD378" s="44">
        <v>12000000</v>
      </c>
      <c r="CE378" s="43">
        <v>0</v>
      </c>
      <c r="CF378" s="43">
        <v>0</v>
      </c>
      <c r="CG378" s="43">
        <v>0</v>
      </c>
      <c r="CH378" s="43">
        <v>0</v>
      </c>
      <c r="CI378" s="43">
        <v>0</v>
      </c>
      <c r="CJ378" s="43">
        <v>0</v>
      </c>
      <c r="CK378" s="43">
        <v>0</v>
      </c>
      <c r="CL378" s="43">
        <v>7000000</v>
      </c>
      <c r="CM378" s="43">
        <v>0</v>
      </c>
      <c r="CN378" s="43">
        <v>0</v>
      </c>
      <c r="CO378" s="43">
        <v>0</v>
      </c>
      <c r="CP378" s="43">
        <v>0</v>
      </c>
      <c r="CQ378" s="43">
        <v>0</v>
      </c>
      <c r="CR378" s="43">
        <v>0</v>
      </c>
      <c r="CS378" s="43">
        <v>0</v>
      </c>
      <c r="CT378" s="44">
        <v>7000000</v>
      </c>
      <c r="CU378" s="43">
        <v>0</v>
      </c>
      <c r="CV378" s="43">
        <v>0</v>
      </c>
      <c r="CW378" s="43">
        <v>0</v>
      </c>
      <c r="CX378" s="43">
        <v>0</v>
      </c>
      <c r="CY378" s="43">
        <v>0</v>
      </c>
      <c r="CZ378" s="43">
        <v>0</v>
      </c>
      <c r="DA378" s="43">
        <v>0</v>
      </c>
      <c r="DB378" s="43">
        <v>5000000</v>
      </c>
      <c r="DC378" s="43">
        <v>0</v>
      </c>
      <c r="DD378" s="43">
        <v>0</v>
      </c>
      <c r="DE378" s="43">
        <v>0</v>
      </c>
      <c r="DF378" s="43">
        <v>0</v>
      </c>
      <c r="DG378" s="43">
        <v>0</v>
      </c>
      <c r="DH378" s="43">
        <v>0</v>
      </c>
      <c r="DI378" s="43">
        <v>0</v>
      </c>
      <c r="DJ378" s="44">
        <v>5000000</v>
      </c>
      <c r="DK378" s="45">
        <f t="shared" si="19"/>
        <v>24000000</v>
      </c>
    </row>
    <row r="379" spans="1:115" s="2" customFormat="1" ht="60" x14ac:dyDescent="0.25">
      <c r="A379" s="1"/>
      <c r="B379" s="40" t="s">
        <v>727</v>
      </c>
      <c r="C379" s="41" t="s">
        <v>1445</v>
      </c>
      <c r="D379" s="30" t="s">
        <v>1427</v>
      </c>
      <c r="E379" s="30" t="s">
        <v>728</v>
      </c>
      <c r="F379" s="30" t="s">
        <v>1426</v>
      </c>
      <c r="G379" s="30" t="s">
        <v>2362</v>
      </c>
      <c r="H379" s="41" t="s">
        <v>737</v>
      </c>
      <c r="I379" s="41" t="s">
        <v>1298</v>
      </c>
      <c r="J379" s="41" t="s">
        <v>1364</v>
      </c>
      <c r="K379" s="41">
        <v>2019</v>
      </c>
      <c r="L379" s="41">
        <v>100</v>
      </c>
      <c r="M379" s="42">
        <v>0</v>
      </c>
      <c r="N379" s="42">
        <v>33.299999999999997</v>
      </c>
      <c r="O379" s="42">
        <v>33.299999999999997</v>
      </c>
      <c r="P379" s="42">
        <v>33.299999999999997</v>
      </c>
      <c r="Q379" s="42" t="s">
        <v>132</v>
      </c>
      <c r="R379" s="41" t="s">
        <v>108</v>
      </c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 t="s">
        <v>728</v>
      </c>
      <c r="AI379" s="52" t="s">
        <v>1469</v>
      </c>
      <c r="AJ379" s="40">
        <v>3301</v>
      </c>
      <c r="AK379" s="17" t="s">
        <v>1868</v>
      </c>
      <c r="AL379" s="17" t="s">
        <v>738</v>
      </c>
      <c r="AM379" s="42" t="s">
        <v>2605</v>
      </c>
      <c r="AN379" s="42" t="s">
        <v>2606</v>
      </c>
      <c r="AO379" s="42" t="s">
        <v>2607</v>
      </c>
      <c r="AP379" s="41">
        <v>0</v>
      </c>
      <c r="AQ379" s="41">
        <v>3</v>
      </c>
      <c r="AR379" s="42" t="s">
        <v>2471</v>
      </c>
      <c r="AS379" s="42" t="s">
        <v>727</v>
      </c>
      <c r="AT379" s="42">
        <v>0</v>
      </c>
      <c r="AU379" s="42">
        <v>1</v>
      </c>
      <c r="AV379" s="42">
        <v>1</v>
      </c>
      <c r="AW379" s="42">
        <v>1</v>
      </c>
      <c r="AX379" s="43">
        <v>0</v>
      </c>
      <c r="AY379" s="43">
        <v>0</v>
      </c>
      <c r="AZ379" s="43">
        <v>0</v>
      </c>
      <c r="BA379" s="43">
        <v>0</v>
      </c>
      <c r="BB379" s="43">
        <v>0</v>
      </c>
      <c r="BC379" s="43">
        <v>0</v>
      </c>
      <c r="BD379" s="43">
        <v>0</v>
      </c>
      <c r="BE379" s="43">
        <v>0</v>
      </c>
      <c r="BF379" s="43">
        <v>0</v>
      </c>
      <c r="BG379" s="43">
        <v>0</v>
      </c>
      <c r="BH379" s="43">
        <v>0</v>
      </c>
      <c r="BI379" s="43">
        <v>0</v>
      </c>
      <c r="BJ379" s="43">
        <v>0</v>
      </c>
      <c r="BK379" s="43">
        <v>0</v>
      </c>
      <c r="BL379" s="43">
        <v>0</v>
      </c>
      <c r="BM379" s="43">
        <v>0</v>
      </c>
      <c r="BN379" s="44">
        <v>0</v>
      </c>
      <c r="BO379" s="43">
        <v>0</v>
      </c>
      <c r="BP379" s="43">
        <v>0</v>
      </c>
      <c r="BQ379" s="43">
        <v>0</v>
      </c>
      <c r="BR379" s="43">
        <v>0</v>
      </c>
      <c r="BS379" s="43">
        <v>0</v>
      </c>
      <c r="BT379" s="43">
        <v>0</v>
      </c>
      <c r="BU379" s="43">
        <v>0</v>
      </c>
      <c r="BV379" s="43">
        <v>18000000</v>
      </c>
      <c r="BW379" s="43">
        <v>0</v>
      </c>
      <c r="BX379" s="43">
        <v>0</v>
      </c>
      <c r="BY379" s="43">
        <v>0</v>
      </c>
      <c r="BZ379" s="43">
        <v>0</v>
      </c>
      <c r="CA379" s="43">
        <v>0</v>
      </c>
      <c r="CB379" s="43">
        <v>0</v>
      </c>
      <c r="CC379" s="43">
        <v>0</v>
      </c>
      <c r="CD379" s="44">
        <v>18000000</v>
      </c>
      <c r="CE379" s="43">
        <v>0</v>
      </c>
      <c r="CF379" s="43">
        <v>0</v>
      </c>
      <c r="CG379" s="43">
        <v>0</v>
      </c>
      <c r="CH379" s="43">
        <v>0</v>
      </c>
      <c r="CI379" s="43">
        <v>0</v>
      </c>
      <c r="CJ379" s="43">
        <v>0</v>
      </c>
      <c r="CK379" s="43">
        <v>0</v>
      </c>
      <c r="CL379" s="43">
        <v>12000000</v>
      </c>
      <c r="CM379" s="43">
        <v>0</v>
      </c>
      <c r="CN379" s="43">
        <v>0</v>
      </c>
      <c r="CO379" s="43">
        <v>0</v>
      </c>
      <c r="CP379" s="43">
        <v>0</v>
      </c>
      <c r="CQ379" s="43">
        <v>0</v>
      </c>
      <c r="CR379" s="43">
        <v>0</v>
      </c>
      <c r="CS379" s="43">
        <v>0</v>
      </c>
      <c r="CT379" s="44">
        <v>12000000</v>
      </c>
      <c r="CU379" s="43">
        <v>0</v>
      </c>
      <c r="CV379" s="43">
        <v>0</v>
      </c>
      <c r="CW379" s="43">
        <v>0</v>
      </c>
      <c r="CX379" s="43">
        <v>0</v>
      </c>
      <c r="CY379" s="43">
        <v>0</v>
      </c>
      <c r="CZ379" s="43">
        <v>0</v>
      </c>
      <c r="DA379" s="43">
        <v>0</v>
      </c>
      <c r="DB379" s="43">
        <v>8000000</v>
      </c>
      <c r="DC379" s="43">
        <v>0</v>
      </c>
      <c r="DD379" s="43">
        <v>0</v>
      </c>
      <c r="DE379" s="43">
        <v>0</v>
      </c>
      <c r="DF379" s="43">
        <v>0</v>
      </c>
      <c r="DG379" s="43">
        <v>0</v>
      </c>
      <c r="DH379" s="43">
        <v>0</v>
      </c>
      <c r="DI379" s="43">
        <v>0</v>
      </c>
      <c r="DJ379" s="44">
        <v>8000000</v>
      </c>
      <c r="DK379" s="45">
        <f t="shared" si="19"/>
        <v>38000000</v>
      </c>
    </row>
    <row r="380" spans="1:115" s="2" customFormat="1" ht="105" x14ac:dyDescent="0.25">
      <c r="A380" s="1"/>
      <c r="B380" s="40" t="s">
        <v>727</v>
      </c>
      <c r="C380" s="41" t="s">
        <v>1445</v>
      </c>
      <c r="D380" s="30" t="s">
        <v>1427</v>
      </c>
      <c r="E380" s="30" t="s">
        <v>728</v>
      </c>
      <c r="F380" s="30" t="s">
        <v>1426</v>
      </c>
      <c r="G380" s="30" t="s">
        <v>2363</v>
      </c>
      <c r="H380" s="41" t="s">
        <v>739</v>
      </c>
      <c r="I380" s="41">
        <v>2</v>
      </c>
      <c r="J380" s="41" t="s">
        <v>1365</v>
      </c>
      <c r="K380" s="41">
        <v>2019</v>
      </c>
      <c r="L380" s="41">
        <v>40</v>
      </c>
      <c r="M380" s="42">
        <v>0</v>
      </c>
      <c r="N380" s="42">
        <v>10</v>
      </c>
      <c r="O380" s="42">
        <v>15</v>
      </c>
      <c r="P380" s="42">
        <v>15</v>
      </c>
      <c r="Q380" s="42" t="s">
        <v>132</v>
      </c>
      <c r="R380" s="41" t="s">
        <v>108</v>
      </c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 t="s">
        <v>728</v>
      </c>
      <c r="AI380" s="52" t="s">
        <v>1469</v>
      </c>
      <c r="AJ380" s="40">
        <v>3301</v>
      </c>
      <c r="AK380" s="17" t="s">
        <v>1869</v>
      </c>
      <c r="AL380" s="17" t="s">
        <v>740</v>
      </c>
      <c r="AM380" s="42" t="s">
        <v>2608</v>
      </c>
      <c r="AN380" s="42" t="s">
        <v>2609</v>
      </c>
      <c r="AO380" s="42" t="s">
        <v>2608</v>
      </c>
      <c r="AP380" s="41">
        <v>4</v>
      </c>
      <c r="AQ380" s="41">
        <v>5</v>
      </c>
      <c r="AR380" s="42" t="s">
        <v>2471</v>
      </c>
      <c r="AS380" s="42" t="s">
        <v>727</v>
      </c>
      <c r="AT380" s="42">
        <v>0</v>
      </c>
      <c r="AU380" s="42">
        <v>2</v>
      </c>
      <c r="AV380" s="42">
        <v>2</v>
      </c>
      <c r="AW380" s="42">
        <v>1</v>
      </c>
      <c r="AX380" s="43">
        <v>0</v>
      </c>
      <c r="AY380" s="43">
        <v>0</v>
      </c>
      <c r="AZ380" s="43">
        <v>0</v>
      </c>
      <c r="BA380" s="43">
        <v>0</v>
      </c>
      <c r="BB380" s="43">
        <v>0</v>
      </c>
      <c r="BC380" s="43">
        <v>0</v>
      </c>
      <c r="BD380" s="43">
        <v>0</v>
      </c>
      <c r="BE380" s="43">
        <v>0</v>
      </c>
      <c r="BF380" s="43">
        <v>0</v>
      </c>
      <c r="BG380" s="43">
        <v>0</v>
      </c>
      <c r="BH380" s="43">
        <v>0</v>
      </c>
      <c r="BI380" s="43">
        <v>0</v>
      </c>
      <c r="BJ380" s="43">
        <v>0</v>
      </c>
      <c r="BK380" s="43">
        <v>0</v>
      </c>
      <c r="BL380" s="43">
        <v>0</v>
      </c>
      <c r="BM380" s="43">
        <v>0</v>
      </c>
      <c r="BN380" s="44">
        <v>0</v>
      </c>
      <c r="BO380" s="43">
        <v>0</v>
      </c>
      <c r="BP380" s="43">
        <v>0</v>
      </c>
      <c r="BQ380" s="43">
        <v>0</v>
      </c>
      <c r="BR380" s="43">
        <v>0</v>
      </c>
      <c r="BS380" s="43">
        <v>0</v>
      </c>
      <c r="BT380" s="43">
        <v>0</v>
      </c>
      <c r="BU380" s="43">
        <v>0</v>
      </c>
      <c r="BV380" s="43">
        <v>35000000</v>
      </c>
      <c r="BW380" s="43">
        <v>0</v>
      </c>
      <c r="BX380" s="43">
        <v>0</v>
      </c>
      <c r="BY380" s="43">
        <v>0</v>
      </c>
      <c r="BZ380" s="43">
        <v>0</v>
      </c>
      <c r="CA380" s="43">
        <v>0</v>
      </c>
      <c r="CB380" s="43">
        <v>0</v>
      </c>
      <c r="CC380" s="43">
        <v>0</v>
      </c>
      <c r="CD380" s="44">
        <v>35000000</v>
      </c>
      <c r="CE380" s="43">
        <v>0</v>
      </c>
      <c r="CF380" s="43">
        <v>0</v>
      </c>
      <c r="CG380" s="43">
        <v>0</v>
      </c>
      <c r="CH380" s="43">
        <v>0</v>
      </c>
      <c r="CI380" s="43">
        <v>0</v>
      </c>
      <c r="CJ380" s="43">
        <v>0</v>
      </c>
      <c r="CK380" s="43">
        <v>0</v>
      </c>
      <c r="CL380" s="43">
        <v>48000000</v>
      </c>
      <c r="CM380" s="43">
        <v>0</v>
      </c>
      <c r="CN380" s="43">
        <v>0</v>
      </c>
      <c r="CO380" s="43">
        <v>0</v>
      </c>
      <c r="CP380" s="43">
        <v>0</v>
      </c>
      <c r="CQ380" s="43">
        <v>0</v>
      </c>
      <c r="CR380" s="43">
        <v>0</v>
      </c>
      <c r="CS380" s="43">
        <v>0</v>
      </c>
      <c r="CT380" s="44">
        <v>48000000</v>
      </c>
      <c r="CU380" s="43">
        <v>0</v>
      </c>
      <c r="CV380" s="43">
        <v>0</v>
      </c>
      <c r="CW380" s="43">
        <v>0</v>
      </c>
      <c r="CX380" s="43">
        <v>0</v>
      </c>
      <c r="CY380" s="43">
        <v>0</v>
      </c>
      <c r="CZ380" s="43">
        <v>0</v>
      </c>
      <c r="DA380" s="43">
        <v>0</v>
      </c>
      <c r="DB380" s="43">
        <v>56500000</v>
      </c>
      <c r="DC380" s="43">
        <v>0</v>
      </c>
      <c r="DD380" s="43">
        <v>0</v>
      </c>
      <c r="DE380" s="43">
        <v>0</v>
      </c>
      <c r="DF380" s="43">
        <v>0</v>
      </c>
      <c r="DG380" s="43">
        <v>0</v>
      </c>
      <c r="DH380" s="43">
        <v>0</v>
      </c>
      <c r="DI380" s="43">
        <v>0</v>
      </c>
      <c r="DJ380" s="44">
        <v>56500000</v>
      </c>
      <c r="DK380" s="45">
        <f t="shared" si="19"/>
        <v>139500000</v>
      </c>
    </row>
    <row r="381" spans="1:115" s="2" customFormat="1" ht="135" x14ac:dyDescent="0.25">
      <c r="A381" s="1"/>
      <c r="B381" s="40" t="s">
        <v>727</v>
      </c>
      <c r="C381" s="41" t="s">
        <v>1445</v>
      </c>
      <c r="D381" s="30" t="s">
        <v>1427</v>
      </c>
      <c r="E381" s="30" t="s">
        <v>728</v>
      </c>
      <c r="F381" s="30" t="s">
        <v>1426</v>
      </c>
      <c r="G381" s="30" t="s">
        <v>2363</v>
      </c>
      <c r="H381" s="41" t="s">
        <v>739</v>
      </c>
      <c r="I381" s="41">
        <v>2</v>
      </c>
      <c r="J381" s="41" t="s">
        <v>1365</v>
      </c>
      <c r="K381" s="41">
        <v>2019</v>
      </c>
      <c r="L381" s="41">
        <v>40</v>
      </c>
      <c r="M381" s="42">
        <v>0</v>
      </c>
      <c r="N381" s="42">
        <v>10</v>
      </c>
      <c r="O381" s="42">
        <v>15</v>
      </c>
      <c r="P381" s="42">
        <v>15</v>
      </c>
      <c r="Q381" s="42" t="s">
        <v>132</v>
      </c>
      <c r="R381" s="41" t="s">
        <v>108</v>
      </c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 t="s">
        <v>728</v>
      </c>
      <c r="AI381" s="52" t="s">
        <v>1469</v>
      </c>
      <c r="AJ381" s="40">
        <v>3301</v>
      </c>
      <c r="AK381" s="17" t="s">
        <v>1870</v>
      </c>
      <c r="AL381" s="17" t="s">
        <v>741</v>
      </c>
      <c r="AM381" s="42" t="s">
        <v>2610</v>
      </c>
      <c r="AN381" s="42">
        <v>3206005</v>
      </c>
      <c r="AO381" s="42" t="s">
        <v>2611</v>
      </c>
      <c r="AP381" s="41">
        <v>0</v>
      </c>
      <c r="AQ381" s="41">
        <v>4</v>
      </c>
      <c r="AR381" s="42" t="s">
        <v>2471</v>
      </c>
      <c r="AS381" s="42" t="s">
        <v>727</v>
      </c>
      <c r="AT381" s="42">
        <v>0</v>
      </c>
      <c r="AU381" s="42">
        <v>1</v>
      </c>
      <c r="AV381" s="42">
        <v>2</v>
      </c>
      <c r="AW381" s="42">
        <v>1</v>
      </c>
      <c r="AX381" s="43">
        <v>0</v>
      </c>
      <c r="AY381" s="43">
        <v>0</v>
      </c>
      <c r="AZ381" s="43">
        <v>0</v>
      </c>
      <c r="BA381" s="43">
        <v>0</v>
      </c>
      <c r="BB381" s="43">
        <v>0</v>
      </c>
      <c r="BC381" s="43">
        <v>0</v>
      </c>
      <c r="BD381" s="43">
        <v>0</v>
      </c>
      <c r="BE381" s="43">
        <v>0</v>
      </c>
      <c r="BF381" s="43">
        <v>0</v>
      </c>
      <c r="BG381" s="43">
        <v>0</v>
      </c>
      <c r="BH381" s="43">
        <v>0</v>
      </c>
      <c r="BI381" s="43">
        <v>0</v>
      </c>
      <c r="BJ381" s="43">
        <v>0</v>
      </c>
      <c r="BK381" s="43">
        <v>0</v>
      </c>
      <c r="BL381" s="43">
        <v>0</v>
      </c>
      <c r="BM381" s="43">
        <v>0</v>
      </c>
      <c r="BN381" s="44">
        <v>0</v>
      </c>
      <c r="BO381" s="43">
        <v>0</v>
      </c>
      <c r="BP381" s="43">
        <v>0</v>
      </c>
      <c r="BQ381" s="43">
        <v>0</v>
      </c>
      <c r="BR381" s="43">
        <v>0</v>
      </c>
      <c r="BS381" s="43">
        <v>0</v>
      </c>
      <c r="BT381" s="43">
        <v>0</v>
      </c>
      <c r="BU381" s="43">
        <v>0</v>
      </c>
      <c r="BV381" s="43">
        <v>10000000</v>
      </c>
      <c r="BW381" s="43">
        <v>0</v>
      </c>
      <c r="BX381" s="43">
        <v>0</v>
      </c>
      <c r="BY381" s="43">
        <v>0</v>
      </c>
      <c r="BZ381" s="43">
        <v>0</v>
      </c>
      <c r="CA381" s="43">
        <v>0</v>
      </c>
      <c r="CB381" s="43">
        <v>0</v>
      </c>
      <c r="CC381" s="43">
        <v>0</v>
      </c>
      <c r="CD381" s="44">
        <v>10000000</v>
      </c>
      <c r="CE381" s="43">
        <v>0</v>
      </c>
      <c r="CF381" s="43">
        <v>0</v>
      </c>
      <c r="CG381" s="43">
        <v>0</v>
      </c>
      <c r="CH381" s="43">
        <v>0</v>
      </c>
      <c r="CI381" s="43">
        <v>0</v>
      </c>
      <c r="CJ381" s="43">
        <v>0</v>
      </c>
      <c r="CK381" s="43">
        <v>0</v>
      </c>
      <c r="CL381" s="43">
        <v>15000000</v>
      </c>
      <c r="CM381" s="43">
        <v>0</v>
      </c>
      <c r="CN381" s="43">
        <v>0</v>
      </c>
      <c r="CO381" s="43">
        <v>0</v>
      </c>
      <c r="CP381" s="43">
        <v>0</v>
      </c>
      <c r="CQ381" s="43">
        <v>0</v>
      </c>
      <c r="CR381" s="43">
        <v>0</v>
      </c>
      <c r="CS381" s="43">
        <v>0</v>
      </c>
      <c r="CT381" s="44">
        <v>15000000</v>
      </c>
      <c r="CU381" s="43">
        <v>0</v>
      </c>
      <c r="CV381" s="43">
        <v>0</v>
      </c>
      <c r="CW381" s="43">
        <v>0</v>
      </c>
      <c r="CX381" s="43">
        <v>0</v>
      </c>
      <c r="CY381" s="43">
        <v>0</v>
      </c>
      <c r="CZ381" s="43">
        <v>0</v>
      </c>
      <c r="DA381" s="43">
        <v>0</v>
      </c>
      <c r="DB381" s="43">
        <v>15000000</v>
      </c>
      <c r="DC381" s="43">
        <v>0</v>
      </c>
      <c r="DD381" s="43">
        <v>0</v>
      </c>
      <c r="DE381" s="43">
        <v>0</v>
      </c>
      <c r="DF381" s="43">
        <v>0</v>
      </c>
      <c r="DG381" s="43">
        <v>0</v>
      </c>
      <c r="DH381" s="43">
        <v>0</v>
      </c>
      <c r="DI381" s="43">
        <v>0</v>
      </c>
      <c r="DJ381" s="44">
        <v>15000000</v>
      </c>
      <c r="DK381" s="45">
        <f t="shared" si="19"/>
        <v>40000000</v>
      </c>
    </row>
    <row r="382" spans="1:115" s="2" customFormat="1" ht="105" x14ac:dyDescent="0.25">
      <c r="A382" s="1"/>
      <c r="B382" s="40" t="s">
        <v>727</v>
      </c>
      <c r="C382" s="41" t="s">
        <v>1445</v>
      </c>
      <c r="D382" s="30" t="s">
        <v>1427</v>
      </c>
      <c r="E382" s="30" t="s">
        <v>728</v>
      </c>
      <c r="F382" s="30" t="s">
        <v>1426</v>
      </c>
      <c r="G382" s="30" t="s">
        <v>2363</v>
      </c>
      <c r="H382" s="41" t="s">
        <v>739</v>
      </c>
      <c r="I382" s="41">
        <v>2</v>
      </c>
      <c r="J382" s="41" t="s">
        <v>1365</v>
      </c>
      <c r="K382" s="41">
        <v>2019</v>
      </c>
      <c r="L382" s="41">
        <v>40</v>
      </c>
      <c r="M382" s="42">
        <v>0</v>
      </c>
      <c r="N382" s="42">
        <v>10</v>
      </c>
      <c r="O382" s="42">
        <v>15</v>
      </c>
      <c r="P382" s="42">
        <v>15</v>
      </c>
      <c r="Q382" s="42" t="s">
        <v>132</v>
      </c>
      <c r="R382" s="41" t="s">
        <v>108</v>
      </c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 t="s">
        <v>728</v>
      </c>
      <c r="AI382" s="52" t="s">
        <v>1469</v>
      </c>
      <c r="AJ382" s="40">
        <v>3301</v>
      </c>
      <c r="AK382" s="17" t="s">
        <v>1871</v>
      </c>
      <c r="AL382" s="17" t="s">
        <v>742</v>
      </c>
      <c r="AM382" s="42" t="s">
        <v>2612</v>
      </c>
      <c r="AN382" s="42">
        <v>3204011</v>
      </c>
      <c r="AO382" s="42" t="s">
        <v>2613</v>
      </c>
      <c r="AP382" s="41">
        <v>0</v>
      </c>
      <c r="AQ382" s="41">
        <v>4</v>
      </c>
      <c r="AR382" s="42" t="s">
        <v>2471</v>
      </c>
      <c r="AS382" s="42" t="s">
        <v>727</v>
      </c>
      <c r="AT382" s="42">
        <v>0</v>
      </c>
      <c r="AU382" s="42">
        <v>1</v>
      </c>
      <c r="AV382" s="42">
        <v>2</v>
      </c>
      <c r="AW382" s="42">
        <v>1</v>
      </c>
      <c r="AX382" s="43">
        <v>0</v>
      </c>
      <c r="AY382" s="43">
        <v>0</v>
      </c>
      <c r="AZ382" s="43">
        <v>0</v>
      </c>
      <c r="BA382" s="43">
        <v>0</v>
      </c>
      <c r="BB382" s="43">
        <v>0</v>
      </c>
      <c r="BC382" s="43">
        <v>0</v>
      </c>
      <c r="BD382" s="43">
        <v>0</v>
      </c>
      <c r="BE382" s="43">
        <v>0</v>
      </c>
      <c r="BF382" s="43">
        <v>0</v>
      </c>
      <c r="BG382" s="43">
        <v>0</v>
      </c>
      <c r="BH382" s="43">
        <v>0</v>
      </c>
      <c r="BI382" s="43">
        <v>0</v>
      </c>
      <c r="BJ382" s="43">
        <v>0</v>
      </c>
      <c r="BK382" s="43">
        <v>0</v>
      </c>
      <c r="BL382" s="43">
        <v>0</v>
      </c>
      <c r="BM382" s="43">
        <v>0</v>
      </c>
      <c r="BN382" s="44">
        <v>0</v>
      </c>
      <c r="BO382" s="43">
        <v>0</v>
      </c>
      <c r="BP382" s="43">
        <v>0</v>
      </c>
      <c r="BQ382" s="43">
        <v>0</v>
      </c>
      <c r="BR382" s="43">
        <v>0</v>
      </c>
      <c r="BS382" s="43">
        <v>0</v>
      </c>
      <c r="BT382" s="43">
        <v>0</v>
      </c>
      <c r="BU382" s="43">
        <v>0</v>
      </c>
      <c r="BV382" s="43">
        <v>15000000</v>
      </c>
      <c r="BW382" s="43">
        <v>0</v>
      </c>
      <c r="BX382" s="43">
        <v>0</v>
      </c>
      <c r="BY382" s="43">
        <v>0</v>
      </c>
      <c r="BZ382" s="43">
        <v>0</v>
      </c>
      <c r="CA382" s="43">
        <v>0</v>
      </c>
      <c r="CB382" s="43">
        <v>0</v>
      </c>
      <c r="CC382" s="43">
        <v>0</v>
      </c>
      <c r="CD382" s="44">
        <v>15000000</v>
      </c>
      <c r="CE382" s="43">
        <v>0</v>
      </c>
      <c r="CF382" s="43">
        <v>0</v>
      </c>
      <c r="CG382" s="43">
        <v>0</v>
      </c>
      <c r="CH382" s="43">
        <v>0</v>
      </c>
      <c r="CI382" s="43">
        <v>0</v>
      </c>
      <c r="CJ382" s="43">
        <v>0</v>
      </c>
      <c r="CK382" s="43">
        <v>0</v>
      </c>
      <c r="CL382" s="43">
        <v>20000000</v>
      </c>
      <c r="CM382" s="43">
        <v>0</v>
      </c>
      <c r="CN382" s="43">
        <v>0</v>
      </c>
      <c r="CO382" s="43">
        <v>0</v>
      </c>
      <c r="CP382" s="43">
        <v>0</v>
      </c>
      <c r="CQ382" s="43">
        <v>0</v>
      </c>
      <c r="CR382" s="43">
        <v>0</v>
      </c>
      <c r="CS382" s="43">
        <v>0</v>
      </c>
      <c r="CT382" s="44">
        <v>20000000</v>
      </c>
      <c r="CU382" s="43">
        <v>0</v>
      </c>
      <c r="CV382" s="43">
        <v>0</v>
      </c>
      <c r="CW382" s="43">
        <v>0</v>
      </c>
      <c r="CX382" s="43">
        <v>0</v>
      </c>
      <c r="CY382" s="43">
        <v>0</v>
      </c>
      <c r="CZ382" s="43">
        <v>0</v>
      </c>
      <c r="DA382" s="43">
        <v>0</v>
      </c>
      <c r="DB382" s="43">
        <v>20000000</v>
      </c>
      <c r="DC382" s="43">
        <v>0</v>
      </c>
      <c r="DD382" s="43">
        <v>0</v>
      </c>
      <c r="DE382" s="43">
        <v>0</v>
      </c>
      <c r="DF382" s="43">
        <v>0</v>
      </c>
      <c r="DG382" s="43">
        <v>0</v>
      </c>
      <c r="DH382" s="43">
        <v>0</v>
      </c>
      <c r="DI382" s="43">
        <v>0</v>
      </c>
      <c r="DJ382" s="44">
        <v>20000000</v>
      </c>
      <c r="DK382" s="45">
        <f t="shared" si="19"/>
        <v>55000000</v>
      </c>
    </row>
    <row r="383" spans="1:115" s="2" customFormat="1" ht="120" x14ac:dyDescent="0.25">
      <c r="A383" s="1"/>
      <c r="B383" s="40" t="s">
        <v>727</v>
      </c>
      <c r="C383" s="41" t="s">
        <v>1445</v>
      </c>
      <c r="D383" s="30" t="s">
        <v>1427</v>
      </c>
      <c r="E383" s="30" t="s">
        <v>728</v>
      </c>
      <c r="F383" s="30" t="s">
        <v>1426</v>
      </c>
      <c r="G383" s="30" t="s">
        <v>2363</v>
      </c>
      <c r="H383" s="41" t="s">
        <v>739</v>
      </c>
      <c r="I383" s="41">
        <v>2</v>
      </c>
      <c r="J383" s="41" t="s">
        <v>1365</v>
      </c>
      <c r="K383" s="41">
        <v>2019</v>
      </c>
      <c r="L383" s="41">
        <v>40</v>
      </c>
      <c r="M383" s="42">
        <v>0</v>
      </c>
      <c r="N383" s="42">
        <v>10</v>
      </c>
      <c r="O383" s="42">
        <v>15</v>
      </c>
      <c r="P383" s="42">
        <v>15</v>
      </c>
      <c r="Q383" s="42" t="s">
        <v>132</v>
      </c>
      <c r="R383" s="41" t="s">
        <v>108</v>
      </c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 t="s">
        <v>728</v>
      </c>
      <c r="AI383" s="52" t="s">
        <v>1469</v>
      </c>
      <c r="AJ383" s="40">
        <v>3301</v>
      </c>
      <c r="AK383" s="17" t="s">
        <v>1872</v>
      </c>
      <c r="AL383" s="17" t="s">
        <v>743</v>
      </c>
      <c r="AM383" s="42" t="s">
        <v>2614</v>
      </c>
      <c r="AN383" s="42" t="s">
        <v>2615</v>
      </c>
      <c r="AO383" s="42" t="s">
        <v>2616</v>
      </c>
      <c r="AP383" s="41">
        <v>2</v>
      </c>
      <c r="AQ383" s="41">
        <v>5</v>
      </c>
      <c r="AR383" s="42" t="s">
        <v>2471</v>
      </c>
      <c r="AS383" s="42" t="s">
        <v>727</v>
      </c>
      <c r="AT383" s="42">
        <v>0</v>
      </c>
      <c r="AU383" s="42">
        <v>2</v>
      </c>
      <c r="AV383" s="42">
        <v>2</v>
      </c>
      <c r="AW383" s="42">
        <v>1</v>
      </c>
      <c r="AX383" s="43">
        <v>0</v>
      </c>
      <c r="AY383" s="43">
        <v>0</v>
      </c>
      <c r="AZ383" s="43">
        <v>0</v>
      </c>
      <c r="BA383" s="43">
        <v>0</v>
      </c>
      <c r="BB383" s="43">
        <v>0</v>
      </c>
      <c r="BC383" s="43">
        <v>0</v>
      </c>
      <c r="BD383" s="43">
        <v>0</v>
      </c>
      <c r="BE383" s="43">
        <v>0</v>
      </c>
      <c r="BF383" s="43">
        <v>0</v>
      </c>
      <c r="BG383" s="43">
        <v>0</v>
      </c>
      <c r="BH383" s="43">
        <v>0</v>
      </c>
      <c r="BI383" s="43">
        <v>0</v>
      </c>
      <c r="BJ383" s="43">
        <v>0</v>
      </c>
      <c r="BK383" s="43">
        <v>0</v>
      </c>
      <c r="BL383" s="43">
        <v>0</v>
      </c>
      <c r="BM383" s="43">
        <v>0</v>
      </c>
      <c r="BN383" s="44">
        <v>0</v>
      </c>
      <c r="BO383" s="43">
        <v>0</v>
      </c>
      <c r="BP383" s="43">
        <v>0</v>
      </c>
      <c r="BQ383" s="43">
        <v>0</v>
      </c>
      <c r="BR383" s="43">
        <v>0</v>
      </c>
      <c r="BS383" s="43">
        <v>0</v>
      </c>
      <c r="BT383" s="43">
        <v>0</v>
      </c>
      <c r="BU383" s="43">
        <v>0</v>
      </c>
      <c r="BV383" s="43">
        <v>20000000</v>
      </c>
      <c r="BW383" s="43">
        <v>0</v>
      </c>
      <c r="BX383" s="43">
        <v>0</v>
      </c>
      <c r="BY383" s="43">
        <v>0</v>
      </c>
      <c r="BZ383" s="43">
        <v>0</v>
      </c>
      <c r="CA383" s="43">
        <v>0</v>
      </c>
      <c r="CB383" s="43">
        <v>0</v>
      </c>
      <c r="CC383" s="43">
        <v>0</v>
      </c>
      <c r="CD383" s="44">
        <v>20000000</v>
      </c>
      <c r="CE383" s="43">
        <v>0</v>
      </c>
      <c r="CF383" s="43">
        <v>0</v>
      </c>
      <c r="CG383" s="43">
        <v>0</v>
      </c>
      <c r="CH383" s="43">
        <v>0</v>
      </c>
      <c r="CI383" s="43">
        <v>0</v>
      </c>
      <c r="CJ383" s="43">
        <v>0</v>
      </c>
      <c r="CK383" s="43">
        <v>0</v>
      </c>
      <c r="CL383" s="43">
        <v>35000000</v>
      </c>
      <c r="CM383" s="43">
        <v>0</v>
      </c>
      <c r="CN383" s="43">
        <v>0</v>
      </c>
      <c r="CO383" s="43">
        <v>0</v>
      </c>
      <c r="CP383" s="43">
        <v>0</v>
      </c>
      <c r="CQ383" s="43">
        <v>0</v>
      </c>
      <c r="CR383" s="43">
        <v>0</v>
      </c>
      <c r="CS383" s="43">
        <v>0</v>
      </c>
      <c r="CT383" s="44">
        <v>35000000</v>
      </c>
      <c r="CU383" s="43">
        <v>0</v>
      </c>
      <c r="CV383" s="43">
        <v>0</v>
      </c>
      <c r="CW383" s="43">
        <v>0</v>
      </c>
      <c r="CX383" s="43">
        <v>0</v>
      </c>
      <c r="CY383" s="43">
        <v>0</v>
      </c>
      <c r="CZ383" s="43">
        <v>0</v>
      </c>
      <c r="DA383" s="43">
        <v>0</v>
      </c>
      <c r="DB383" s="43">
        <v>56500000</v>
      </c>
      <c r="DC383" s="43">
        <v>0</v>
      </c>
      <c r="DD383" s="43">
        <v>0</v>
      </c>
      <c r="DE383" s="43">
        <v>0</v>
      </c>
      <c r="DF383" s="43">
        <v>0</v>
      </c>
      <c r="DG383" s="43">
        <v>0</v>
      </c>
      <c r="DH383" s="43">
        <v>0</v>
      </c>
      <c r="DI383" s="43">
        <v>0</v>
      </c>
      <c r="DJ383" s="44">
        <v>56500000</v>
      </c>
      <c r="DK383" s="45">
        <f t="shared" si="19"/>
        <v>111500000</v>
      </c>
    </row>
    <row r="384" spans="1:115" s="2" customFormat="1" ht="105" x14ac:dyDescent="0.25">
      <c r="A384" s="1"/>
      <c r="B384" s="40" t="s">
        <v>727</v>
      </c>
      <c r="C384" s="41" t="s">
        <v>1445</v>
      </c>
      <c r="D384" s="30" t="s">
        <v>1427</v>
      </c>
      <c r="E384" s="30" t="s">
        <v>728</v>
      </c>
      <c r="F384" s="30" t="s">
        <v>1426</v>
      </c>
      <c r="G384" s="30" t="s">
        <v>2363</v>
      </c>
      <c r="H384" s="41" t="s">
        <v>739</v>
      </c>
      <c r="I384" s="41">
        <v>2</v>
      </c>
      <c r="J384" s="41" t="s">
        <v>1365</v>
      </c>
      <c r="K384" s="41">
        <v>2019</v>
      </c>
      <c r="L384" s="41">
        <v>40</v>
      </c>
      <c r="M384" s="42">
        <v>0</v>
      </c>
      <c r="N384" s="42">
        <v>10</v>
      </c>
      <c r="O384" s="42">
        <v>15</v>
      </c>
      <c r="P384" s="42">
        <v>15</v>
      </c>
      <c r="Q384" s="42" t="s">
        <v>132</v>
      </c>
      <c r="R384" s="41" t="s">
        <v>108</v>
      </c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 t="s">
        <v>728</v>
      </c>
      <c r="AI384" s="52" t="s">
        <v>1469</v>
      </c>
      <c r="AJ384" s="40">
        <v>3301</v>
      </c>
      <c r="AK384" s="17" t="s">
        <v>1873</v>
      </c>
      <c r="AL384" s="17" t="s">
        <v>744</v>
      </c>
      <c r="AM384" s="42" t="s">
        <v>2617</v>
      </c>
      <c r="AN384" s="42" t="s">
        <v>2618</v>
      </c>
      <c r="AO384" s="42" t="s">
        <v>2619</v>
      </c>
      <c r="AP384" s="41">
        <v>0</v>
      </c>
      <c r="AQ384" s="41">
        <v>1</v>
      </c>
      <c r="AR384" s="42" t="s">
        <v>130</v>
      </c>
      <c r="AS384" s="42" t="s">
        <v>727</v>
      </c>
      <c r="AT384" s="42">
        <v>0</v>
      </c>
      <c r="AU384" s="42">
        <v>1</v>
      </c>
      <c r="AV384" s="42">
        <v>1</v>
      </c>
      <c r="AW384" s="42">
        <v>0</v>
      </c>
      <c r="AX384" s="43">
        <v>0</v>
      </c>
      <c r="AY384" s="43">
        <v>0</v>
      </c>
      <c r="AZ384" s="43">
        <v>0</v>
      </c>
      <c r="BA384" s="43">
        <v>0</v>
      </c>
      <c r="BB384" s="43">
        <v>0</v>
      </c>
      <c r="BC384" s="43">
        <v>0</v>
      </c>
      <c r="BD384" s="43">
        <v>0</v>
      </c>
      <c r="BE384" s="43">
        <v>0</v>
      </c>
      <c r="BF384" s="43">
        <v>0</v>
      </c>
      <c r="BG384" s="43">
        <v>0</v>
      </c>
      <c r="BH384" s="43">
        <v>0</v>
      </c>
      <c r="BI384" s="43">
        <v>0</v>
      </c>
      <c r="BJ384" s="43">
        <v>0</v>
      </c>
      <c r="BK384" s="43">
        <v>0</v>
      </c>
      <c r="BL384" s="43">
        <v>0</v>
      </c>
      <c r="BM384" s="43">
        <v>0</v>
      </c>
      <c r="BN384" s="44">
        <v>0</v>
      </c>
      <c r="BO384" s="43">
        <v>0</v>
      </c>
      <c r="BP384" s="43">
        <v>0</v>
      </c>
      <c r="BQ384" s="43">
        <v>0</v>
      </c>
      <c r="BR384" s="43">
        <v>0</v>
      </c>
      <c r="BS384" s="43">
        <v>0</v>
      </c>
      <c r="BT384" s="43">
        <v>0</v>
      </c>
      <c r="BU384" s="43">
        <v>0</v>
      </c>
      <c r="BV384" s="43">
        <v>10000000</v>
      </c>
      <c r="BW384" s="43">
        <v>0</v>
      </c>
      <c r="BX384" s="43">
        <v>0</v>
      </c>
      <c r="BY384" s="43">
        <v>0</v>
      </c>
      <c r="BZ384" s="43">
        <v>0</v>
      </c>
      <c r="CA384" s="43">
        <v>0</v>
      </c>
      <c r="CB384" s="43">
        <v>0</v>
      </c>
      <c r="CC384" s="43">
        <v>0</v>
      </c>
      <c r="CD384" s="44">
        <v>10000000</v>
      </c>
      <c r="CE384" s="43">
        <v>0</v>
      </c>
      <c r="CF384" s="43">
        <v>0</v>
      </c>
      <c r="CG384" s="43">
        <v>0</v>
      </c>
      <c r="CH384" s="43">
        <v>0</v>
      </c>
      <c r="CI384" s="43">
        <v>0</v>
      </c>
      <c r="CJ384" s="43">
        <v>0</v>
      </c>
      <c r="CK384" s="43">
        <v>0</v>
      </c>
      <c r="CL384" s="43">
        <v>15000000</v>
      </c>
      <c r="CM384" s="43">
        <v>0</v>
      </c>
      <c r="CN384" s="43">
        <v>0</v>
      </c>
      <c r="CO384" s="43">
        <v>0</v>
      </c>
      <c r="CP384" s="43">
        <v>0</v>
      </c>
      <c r="CQ384" s="43">
        <v>0</v>
      </c>
      <c r="CR384" s="43">
        <v>0</v>
      </c>
      <c r="CS384" s="43">
        <v>0</v>
      </c>
      <c r="CT384" s="44">
        <v>15000000</v>
      </c>
      <c r="CU384" s="43">
        <v>0</v>
      </c>
      <c r="CV384" s="43">
        <v>0</v>
      </c>
      <c r="CW384" s="43">
        <v>0</v>
      </c>
      <c r="CX384" s="43">
        <v>0</v>
      </c>
      <c r="CY384" s="43">
        <v>0</v>
      </c>
      <c r="CZ384" s="43">
        <v>0</v>
      </c>
      <c r="DA384" s="43">
        <v>0</v>
      </c>
      <c r="DB384" s="43">
        <v>0</v>
      </c>
      <c r="DC384" s="43">
        <v>0</v>
      </c>
      <c r="DD384" s="43">
        <v>0</v>
      </c>
      <c r="DE384" s="43">
        <v>0</v>
      </c>
      <c r="DF384" s="43">
        <v>0</v>
      </c>
      <c r="DG384" s="43">
        <v>0</v>
      </c>
      <c r="DH384" s="43">
        <v>0</v>
      </c>
      <c r="DI384" s="43">
        <v>0</v>
      </c>
      <c r="DJ384" s="44">
        <v>0</v>
      </c>
      <c r="DK384" s="45">
        <f t="shared" si="19"/>
        <v>25000000</v>
      </c>
    </row>
    <row r="385" spans="1:115" s="2" customFormat="1" ht="105" x14ac:dyDescent="0.25">
      <c r="A385" s="1"/>
      <c r="B385" s="40" t="s">
        <v>727</v>
      </c>
      <c r="C385" s="41" t="s">
        <v>1445</v>
      </c>
      <c r="D385" s="30" t="s">
        <v>1427</v>
      </c>
      <c r="E385" s="30" t="s">
        <v>728</v>
      </c>
      <c r="F385" s="30" t="s">
        <v>1426</v>
      </c>
      <c r="G385" s="30" t="s">
        <v>2364</v>
      </c>
      <c r="H385" s="41" t="s">
        <v>745</v>
      </c>
      <c r="I385" s="41" t="s">
        <v>1298</v>
      </c>
      <c r="J385" s="41" t="s">
        <v>1366</v>
      </c>
      <c r="K385" s="41" t="s">
        <v>1298</v>
      </c>
      <c r="L385" s="41">
        <v>100</v>
      </c>
      <c r="M385" s="42">
        <v>0</v>
      </c>
      <c r="N385" s="42">
        <v>30</v>
      </c>
      <c r="O385" s="42">
        <v>40</v>
      </c>
      <c r="P385" s="42">
        <v>30</v>
      </c>
      <c r="Q385" s="42" t="s">
        <v>132</v>
      </c>
      <c r="R385" s="41" t="s">
        <v>108</v>
      </c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 t="s">
        <v>728</v>
      </c>
      <c r="AI385" s="52" t="s">
        <v>1469</v>
      </c>
      <c r="AJ385" s="40">
        <v>3301</v>
      </c>
      <c r="AK385" s="17" t="s">
        <v>1874</v>
      </c>
      <c r="AL385" s="17" t="s">
        <v>746</v>
      </c>
      <c r="AM385" s="42" t="s">
        <v>2617</v>
      </c>
      <c r="AN385" s="42" t="s">
        <v>2618</v>
      </c>
      <c r="AO385" s="42" t="s">
        <v>2619</v>
      </c>
      <c r="AP385" s="41">
        <v>0</v>
      </c>
      <c r="AQ385" s="41">
        <v>5</v>
      </c>
      <c r="AR385" s="42" t="s">
        <v>2471</v>
      </c>
      <c r="AS385" s="42" t="s">
        <v>727</v>
      </c>
      <c r="AT385" s="42">
        <v>0</v>
      </c>
      <c r="AU385" s="42">
        <v>2</v>
      </c>
      <c r="AV385" s="42">
        <v>2</v>
      </c>
      <c r="AW385" s="42">
        <v>1</v>
      </c>
      <c r="AX385" s="43">
        <v>0</v>
      </c>
      <c r="AY385" s="43">
        <v>0</v>
      </c>
      <c r="AZ385" s="43">
        <v>0</v>
      </c>
      <c r="BA385" s="43">
        <v>0</v>
      </c>
      <c r="BB385" s="43">
        <v>0</v>
      </c>
      <c r="BC385" s="43">
        <v>0</v>
      </c>
      <c r="BD385" s="43">
        <v>0</v>
      </c>
      <c r="BE385" s="43">
        <v>0</v>
      </c>
      <c r="BF385" s="43">
        <v>0</v>
      </c>
      <c r="BG385" s="43">
        <v>0</v>
      </c>
      <c r="BH385" s="43">
        <v>0</v>
      </c>
      <c r="BI385" s="43">
        <v>0</v>
      </c>
      <c r="BJ385" s="43">
        <v>0</v>
      </c>
      <c r="BK385" s="43">
        <v>0</v>
      </c>
      <c r="BL385" s="43">
        <v>0</v>
      </c>
      <c r="BM385" s="43">
        <v>0</v>
      </c>
      <c r="BN385" s="44">
        <v>0</v>
      </c>
      <c r="BO385" s="43">
        <v>0</v>
      </c>
      <c r="BP385" s="43">
        <v>0</v>
      </c>
      <c r="BQ385" s="43">
        <v>0</v>
      </c>
      <c r="BR385" s="43">
        <v>0</v>
      </c>
      <c r="BS385" s="43">
        <v>0</v>
      </c>
      <c r="BT385" s="43">
        <v>0</v>
      </c>
      <c r="BU385" s="43">
        <v>0</v>
      </c>
      <c r="BV385" s="43">
        <v>25000000</v>
      </c>
      <c r="BW385" s="43">
        <v>0</v>
      </c>
      <c r="BX385" s="43">
        <v>0</v>
      </c>
      <c r="BY385" s="43">
        <v>0</v>
      </c>
      <c r="BZ385" s="43">
        <v>0</v>
      </c>
      <c r="CA385" s="43">
        <v>0</v>
      </c>
      <c r="CB385" s="43">
        <v>0</v>
      </c>
      <c r="CC385" s="43">
        <v>0</v>
      </c>
      <c r="CD385" s="44">
        <v>25000000</v>
      </c>
      <c r="CE385" s="43">
        <v>0</v>
      </c>
      <c r="CF385" s="43">
        <v>0</v>
      </c>
      <c r="CG385" s="43">
        <v>0</v>
      </c>
      <c r="CH385" s="43">
        <v>0</v>
      </c>
      <c r="CI385" s="43">
        <v>0</v>
      </c>
      <c r="CJ385" s="43">
        <v>0</v>
      </c>
      <c r="CK385" s="43">
        <v>0</v>
      </c>
      <c r="CL385" s="43">
        <v>25000000</v>
      </c>
      <c r="CM385" s="43">
        <v>0</v>
      </c>
      <c r="CN385" s="43">
        <v>0</v>
      </c>
      <c r="CO385" s="43">
        <v>0</v>
      </c>
      <c r="CP385" s="43">
        <v>0</v>
      </c>
      <c r="CQ385" s="43">
        <v>0</v>
      </c>
      <c r="CR385" s="43">
        <v>0</v>
      </c>
      <c r="CS385" s="43">
        <v>0</v>
      </c>
      <c r="CT385" s="44">
        <v>25000000</v>
      </c>
      <c r="CU385" s="43">
        <v>0</v>
      </c>
      <c r="CV385" s="43">
        <v>0</v>
      </c>
      <c r="CW385" s="43">
        <v>0</v>
      </c>
      <c r="CX385" s="43">
        <v>0</v>
      </c>
      <c r="CY385" s="43">
        <v>0</v>
      </c>
      <c r="CZ385" s="43">
        <v>0</v>
      </c>
      <c r="DA385" s="43">
        <v>0</v>
      </c>
      <c r="DB385" s="43">
        <v>30000000</v>
      </c>
      <c r="DC385" s="43">
        <v>0</v>
      </c>
      <c r="DD385" s="43">
        <v>0</v>
      </c>
      <c r="DE385" s="43">
        <v>0</v>
      </c>
      <c r="DF385" s="43">
        <v>0</v>
      </c>
      <c r="DG385" s="43">
        <v>0</v>
      </c>
      <c r="DH385" s="43">
        <v>0</v>
      </c>
      <c r="DI385" s="43">
        <v>0</v>
      </c>
      <c r="DJ385" s="44">
        <v>30000000</v>
      </c>
      <c r="DK385" s="45">
        <f t="shared" si="19"/>
        <v>80000000</v>
      </c>
    </row>
    <row r="386" spans="1:115" s="2" customFormat="1" ht="105" x14ac:dyDescent="0.25">
      <c r="A386" s="1"/>
      <c r="B386" s="40" t="s">
        <v>727</v>
      </c>
      <c r="C386" s="41" t="s">
        <v>1445</v>
      </c>
      <c r="D386" s="30" t="s">
        <v>1427</v>
      </c>
      <c r="E386" s="30" t="s">
        <v>728</v>
      </c>
      <c r="F386" s="30" t="s">
        <v>1426</v>
      </c>
      <c r="G386" s="30" t="s">
        <v>2364</v>
      </c>
      <c r="H386" s="41" t="s">
        <v>745</v>
      </c>
      <c r="I386" s="41" t="s">
        <v>1298</v>
      </c>
      <c r="J386" s="41" t="s">
        <v>1366</v>
      </c>
      <c r="K386" s="41" t="s">
        <v>1298</v>
      </c>
      <c r="L386" s="41">
        <v>100</v>
      </c>
      <c r="M386" s="42">
        <v>0</v>
      </c>
      <c r="N386" s="42">
        <v>30</v>
      </c>
      <c r="O386" s="42">
        <v>40</v>
      </c>
      <c r="P386" s="42">
        <v>30</v>
      </c>
      <c r="Q386" s="42" t="s">
        <v>132</v>
      </c>
      <c r="R386" s="41" t="s">
        <v>108</v>
      </c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 t="s">
        <v>728</v>
      </c>
      <c r="AI386" s="52" t="s">
        <v>1469</v>
      </c>
      <c r="AJ386" s="40">
        <v>3301</v>
      </c>
      <c r="AK386" s="17" t="s">
        <v>1875</v>
      </c>
      <c r="AL386" s="17" t="s">
        <v>747</v>
      </c>
      <c r="AM386" s="42" t="s">
        <v>2620</v>
      </c>
      <c r="AN386" s="42" t="s">
        <v>2621</v>
      </c>
      <c r="AO386" s="42" t="s">
        <v>2622</v>
      </c>
      <c r="AP386" s="41">
        <v>0</v>
      </c>
      <c r="AQ386" s="41">
        <v>3</v>
      </c>
      <c r="AR386" s="42" t="s">
        <v>2471</v>
      </c>
      <c r="AS386" s="42" t="s">
        <v>727</v>
      </c>
      <c r="AT386" s="42">
        <v>0</v>
      </c>
      <c r="AU386" s="42">
        <v>1</v>
      </c>
      <c r="AV386" s="42">
        <v>1</v>
      </c>
      <c r="AW386" s="42">
        <v>1</v>
      </c>
      <c r="AX386" s="43">
        <v>0</v>
      </c>
      <c r="AY386" s="43">
        <v>0</v>
      </c>
      <c r="AZ386" s="43">
        <v>0</v>
      </c>
      <c r="BA386" s="43">
        <v>0</v>
      </c>
      <c r="BB386" s="43">
        <v>0</v>
      </c>
      <c r="BC386" s="43">
        <v>0</v>
      </c>
      <c r="BD386" s="43">
        <v>0</v>
      </c>
      <c r="BE386" s="43">
        <v>0</v>
      </c>
      <c r="BF386" s="43">
        <v>0</v>
      </c>
      <c r="BG386" s="43">
        <v>0</v>
      </c>
      <c r="BH386" s="43">
        <v>0</v>
      </c>
      <c r="BI386" s="43">
        <v>0</v>
      </c>
      <c r="BJ386" s="43">
        <v>0</v>
      </c>
      <c r="BK386" s="43">
        <v>0</v>
      </c>
      <c r="BL386" s="43">
        <v>0</v>
      </c>
      <c r="BM386" s="43">
        <v>0</v>
      </c>
      <c r="BN386" s="44">
        <v>0</v>
      </c>
      <c r="BO386" s="43">
        <v>0</v>
      </c>
      <c r="BP386" s="43">
        <v>0</v>
      </c>
      <c r="BQ386" s="43">
        <v>0</v>
      </c>
      <c r="BR386" s="43">
        <v>0</v>
      </c>
      <c r="BS386" s="43">
        <v>0</v>
      </c>
      <c r="BT386" s="43">
        <v>0</v>
      </c>
      <c r="BU386" s="43">
        <v>0</v>
      </c>
      <c r="BV386" s="43">
        <v>15000000</v>
      </c>
      <c r="BW386" s="43">
        <v>0</v>
      </c>
      <c r="BX386" s="43">
        <v>0</v>
      </c>
      <c r="BY386" s="43">
        <v>0</v>
      </c>
      <c r="BZ386" s="43">
        <v>0</v>
      </c>
      <c r="CA386" s="43">
        <v>0</v>
      </c>
      <c r="CB386" s="43">
        <v>0</v>
      </c>
      <c r="CC386" s="43">
        <v>0</v>
      </c>
      <c r="CD386" s="44">
        <v>15000000</v>
      </c>
      <c r="CE386" s="43">
        <v>0</v>
      </c>
      <c r="CF386" s="43">
        <v>0</v>
      </c>
      <c r="CG386" s="43">
        <v>0</v>
      </c>
      <c r="CH386" s="43">
        <v>0</v>
      </c>
      <c r="CI386" s="43">
        <v>0</v>
      </c>
      <c r="CJ386" s="43">
        <v>0</v>
      </c>
      <c r="CK386" s="43">
        <v>0</v>
      </c>
      <c r="CL386" s="43">
        <v>20000000</v>
      </c>
      <c r="CM386" s="43">
        <v>0</v>
      </c>
      <c r="CN386" s="43">
        <v>0</v>
      </c>
      <c r="CO386" s="43">
        <v>0</v>
      </c>
      <c r="CP386" s="43">
        <v>0</v>
      </c>
      <c r="CQ386" s="43">
        <v>0</v>
      </c>
      <c r="CR386" s="43">
        <v>0</v>
      </c>
      <c r="CS386" s="43">
        <v>0</v>
      </c>
      <c r="CT386" s="44">
        <v>20000000</v>
      </c>
      <c r="CU386" s="43">
        <v>0</v>
      </c>
      <c r="CV386" s="43">
        <v>0</v>
      </c>
      <c r="CW386" s="43">
        <v>0</v>
      </c>
      <c r="CX386" s="43">
        <v>0</v>
      </c>
      <c r="CY386" s="43">
        <v>0</v>
      </c>
      <c r="CZ386" s="43">
        <v>0</v>
      </c>
      <c r="DA386" s="43">
        <v>0</v>
      </c>
      <c r="DB386" s="43">
        <v>29500000</v>
      </c>
      <c r="DC386" s="43">
        <v>0</v>
      </c>
      <c r="DD386" s="43">
        <v>0</v>
      </c>
      <c r="DE386" s="43">
        <v>0</v>
      </c>
      <c r="DF386" s="43">
        <v>0</v>
      </c>
      <c r="DG386" s="43">
        <v>0</v>
      </c>
      <c r="DH386" s="43">
        <v>0</v>
      </c>
      <c r="DI386" s="43">
        <v>0</v>
      </c>
      <c r="DJ386" s="44">
        <v>29500000</v>
      </c>
      <c r="DK386" s="45">
        <f t="shared" si="19"/>
        <v>64500000</v>
      </c>
    </row>
    <row r="387" spans="1:115" s="2" customFormat="1" ht="105" x14ac:dyDescent="0.25">
      <c r="A387" s="1"/>
      <c r="B387" s="40" t="s">
        <v>727</v>
      </c>
      <c r="C387" s="41" t="s">
        <v>1445</v>
      </c>
      <c r="D387" s="30" t="s">
        <v>1427</v>
      </c>
      <c r="E387" s="30" t="s">
        <v>728</v>
      </c>
      <c r="F387" s="30" t="s">
        <v>1426</v>
      </c>
      <c r="G387" s="30" t="s">
        <v>2364</v>
      </c>
      <c r="H387" s="41" t="s">
        <v>745</v>
      </c>
      <c r="I387" s="41" t="s">
        <v>1298</v>
      </c>
      <c r="J387" s="41" t="s">
        <v>1366</v>
      </c>
      <c r="K387" s="41" t="s">
        <v>1298</v>
      </c>
      <c r="L387" s="41">
        <v>100</v>
      </c>
      <c r="M387" s="42">
        <v>0</v>
      </c>
      <c r="N387" s="42">
        <v>30</v>
      </c>
      <c r="O387" s="42">
        <v>40</v>
      </c>
      <c r="P387" s="42">
        <v>30</v>
      </c>
      <c r="Q387" s="42" t="s">
        <v>132</v>
      </c>
      <c r="R387" s="41" t="s">
        <v>108</v>
      </c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 t="s">
        <v>728</v>
      </c>
      <c r="AI387" s="52" t="s">
        <v>1469</v>
      </c>
      <c r="AJ387" s="40">
        <v>3301</v>
      </c>
      <c r="AK387" s="17" t="s">
        <v>1876</v>
      </c>
      <c r="AL387" s="17" t="s">
        <v>748</v>
      </c>
      <c r="AM387" s="42" t="s">
        <v>2620</v>
      </c>
      <c r="AN387" s="42" t="s">
        <v>2621</v>
      </c>
      <c r="AO387" s="42" t="s">
        <v>2622</v>
      </c>
      <c r="AP387" s="41">
        <v>0</v>
      </c>
      <c r="AQ387" s="41">
        <v>3</v>
      </c>
      <c r="AR387" s="42" t="s">
        <v>2471</v>
      </c>
      <c r="AS387" s="42" t="s">
        <v>727</v>
      </c>
      <c r="AT387" s="42">
        <v>0</v>
      </c>
      <c r="AU387" s="42">
        <v>1</v>
      </c>
      <c r="AV387" s="42">
        <v>1</v>
      </c>
      <c r="AW387" s="42">
        <v>1</v>
      </c>
      <c r="AX387" s="43">
        <v>0</v>
      </c>
      <c r="AY387" s="43">
        <v>0</v>
      </c>
      <c r="AZ387" s="43">
        <v>0</v>
      </c>
      <c r="BA387" s="43">
        <v>0</v>
      </c>
      <c r="BB387" s="43">
        <v>0</v>
      </c>
      <c r="BC387" s="43">
        <v>0</v>
      </c>
      <c r="BD387" s="43">
        <v>0</v>
      </c>
      <c r="BE387" s="43">
        <v>0</v>
      </c>
      <c r="BF387" s="43">
        <v>0</v>
      </c>
      <c r="BG387" s="43">
        <v>0</v>
      </c>
      <c r="BH387" s="43">
        <v>0</v>
      </c>
      <c r="BI387" s="43">
        <v>0</v>
      </c>
      <c r="BJ387" s="43">
        <v>0</v>
      </c>
      <c r="BK387" s="43">
        <v>0</v>
      </c>
      <c r="BL387" s="43">
        <v>0</v>
      </c>
      <c r="BM387" s="43">
        <v>0</v>
      </c>
      <c r="BN387" s="44">
        <v>0</v>
      </c>
      <c r="BO387" s="43">
        <v>0</v>
      </c>
      <c r="BP387" s="43">
        <v>0</v>
      </c>
      <c r="BQ387" s="43">
        <v>0</v>
      </c>
      <c r="BR387" s="43">
        <v>0</v>
      </c>
      <c r="BS387" s="43">
        <v>0</v>
      </c>
      <c r="BT387" s="43">
        <v>0</v>
      </c>
      <c r="BU387" s="43">
        <v>0</v>
      </c>
      <c r="BV387" s="43">
        <v>15000000</v>
      </c>
      <c r="BW387" s="43">
        <v>0</v>
      </c>
      <c r="BX387" s="43">
        <v>0</v>
      </c>
      <c r="BY387" s="43">
        <v>0</v>
      </c>
      <c r="BZ387" s="43">
        <v>0</v>
      </c>
      <c r="CA387" s="43">
        <v>0</v>
      </c>
      <c r="CB387" s="43">
        <v>0</v>
      </c>
      <c r="CC387" s="43">
        <v>0</v>
      </c>
      <c r="CD387" s="44">
        <v>15000000</v>
      </c>
      <c r="CE387" s="43">
        <v>0</v>
      </c>
      <c r="CF387" s="43">
        <v>0</v>
      </c>
      <c r="CG387" s="43">
        <v>0</v>
      </c>
      <c r="CH387" s="43">
        <v>0</v>
      </c>
      <c r="CI387" s="43">
        <v>0</v>
      </c>
      <c r="CJ387" s="43">
        <v>0</v>
      </c>
      <c r="CK387" s="43">
        <v>0</v>
      </c>
      <c r="CL387" s="43">
        <v>24000000</v>
      </c>
      <c r="CM387" s="43">
        <v>0</v>
      </c>
      <c r="CN387" s="43">
        <v>0</v>
      </c>
      <c r="CO387" s="43">
        <v>0</v>
      </c>
      <c r="CP387" s="43">
        <v>0</v>
      </c>
      <c r="CQ387" s="43">
        <v>0</v>
      </c>
      <c r="CR387" s="43">
        <v>0</v>
      </c>
      <c r="CS387" s="43">
        <v>0</v>
      </c>
      <c r="CT387" s="44">
        <v>24000000</v>
      </c>
      <c r="CU387" s="43">
        <v>0</v>
      </c>
      <c r="CV387" s="43">
        <v>0</v>
      </c>
      <c r="CW387" s="43">
        <v>0</v>
      </c>
      <c r="CX387" s="43">
        <v>0</v>
      </c>
      <c r="CY387" s="43">
        <v>0</v>
      </c>
      <c r="CZ387" s="43">
        <v>0</v>
      </c>
      <c r="DA387" s="43">
        <v>0</v>
      </c>
      <c r="DB387" s="43">
        <v>29500000</v>
      </c>
      <c r="DC387" s="43">
        <v>0</v>
      </c>
      <c r="DD387" s="43">
        <v>0</v>
      </c>
      <c r="DE387" s="43">
        <v>0</v>
      </c>
      <c r="DF387" s="43">
        <v>0</v>
      </c>
      <c r="DG387" s="43">
        <v>0</v>
      </c>
      <c r="DH387" s="43">
        <v>0</v>
      </c>
      <c r="DI387" s="43">
        <v>0</v>
      </c>
      <c r="DJ387" s="44">
        <v>29500000</v>
      </c>
      <c r="DK387" s="45">
        <f t="shared" si="19"/>
        <v>68500000</v>
      </c>
    </row>
    <row r="388" spans="1:115" s="2" customFormat="1" ht="105" x14ac:dyDescent="0.25">
      <c r="A388" s="1"/>
      <c r="B388" s="40" t="s">
        <v>727</v>
      </c>
      <c r="C388" s="41" t="s">
        <v>1445</v>
      </c>
      <c r="D388" s="30" t="s">
        <v>1427</v>
      </c>
      <c r="E388" s="30" t="s">
        <v>728</v>
      </c>
      <c r="F388" s="30" t="s">
        <v>1426</v>
      </c>
      <c r="G388" s="30" t="s">
        <v>2365</v>
      </c>
      <c r="H388" s="41" t="s">
        <v>749</v>
      </c>
      <c r="I388" s="41">
        <v>100</v>
      </c>
      <c r="J388" s="41" t="s">
        <v>1367</v>
      </c>
      <c r="K388" s="41">
        <v>2019</v>
      </c>
      <c r="L388" s="41">
        <v>100</v>
      </c>
      <c r="M388" s="42">
        <v>0</v>
      </c>
      <c r="N388" s="42">
        <v>30</v>
      </c>
      <c r="O388" s="42">
        <v>40</v>
      </c>
      <c r="P388" s="42">
        <v>30</v>
      </c>
      <c r="Q388" s="42" t="s">
        <v>132</v>
      </c>
      <c r="R388" s="41" t="s">
        <v>108</v>
      </c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 t="s">
        <v>728</v>
      </c>
      <c r="AI388" s="52" t="s">
        <v>1469</v>
      </c>
      <c r="AJ388" s="40">
        <v>3301</v>
      </c>
      <c r="AK388" s="17" t="s">
        <v>1877</v>
      </c>
      <c r="AL388" s="17" t="s">
        <v>750</v>
      </c>
      <c r="AM388" s="42" t="s">
        <v>2623</v>
      </c>
      <c r="AN388" s="42">
        <v>4301037</v>
      </c>
      <c r="AO388" s="42" t="s">
        <v>2624</v>
      </c>
      <c r="AP388" s="41">
        <v>3</v>
      </c>
      <c r="AQ388" s="41">
        <v>3</v>
      </c>
      <c r="AR388" s="42" t="s">
        <v>2471</v>
      </c>
      <c r="AS388" s="42" t="s">
        <v>727</v>
      </c>
      <c r="AT388" s="42">
        <v>0</v>
      </c>
      <c r="AU388" s="42">
        <v>1</v>
      </c>
      <c r="AV388" s="42">
        <v>1</v>
      </c>
      <c r="AW388" s="42">
        <v>1</v>
      </c>
      <c r="AX388" s="43">
        <v>0</v>
      </c>
      <c r="AY388" s="43">
        <v>0</v>
      </c>
      <c r="AZ388" s="43">
        <v>0</v>
      </c>
      <c r="BA388" s="43">
        <v>0</v>
      </c>
      <c r="BB388" s="43">
        <v>0</v>
      </c>
      <c r="BC388" s="43">
        <v>0</v>
      </c>
      <c r="BD388" s="43">
        <v>0</v>
      </c>
      <c r="BE388" s="43">
        <v>0</v>
      </c>
      <c r="BF388" s="43">
        <v>0</v>
      </c>
      <c r="BG388" s="43">
        <v>0</v>
      </c>
      <c r="BH388" s="43">
        <v>0</v>
      </c>
      <c r="BI388" s="43">
        <v>0</v>
      </c>
      <c r="BJ388" s="43">
        <v>0</v>
      </c>
      <c r="BK388" s="43">
        <v>0</v>
      </c>
      <c r="BL388" s="43">
        <v>0</v>
      </c>
      <c r="BM388" s="43">
        <v>0</v>
      </c>
      <c r="BN388" s="44">
        <v>0</v>
      </c>
      <c r="BO388" s="43">
        <v>0</v>
      </c>
      <c r="BP388" s="43">
        <v>0</v>
      </c>
      <c r="BQ388" s="43">
        <v>0</v>
      </c>
      <c r="BR388" s="43">
        <v>0</v>
      </c>
      <c r="BS388" s="43">
        <v>0</v>
      </c>
      <c r="BT388" s="43">
        <v>0</v>
      </c>
      <c r="BU388" s="43">
        <v>0</v>
      </c>
      <c r="BV388" s="43">
        <v>27500000</v>
      </c>
      <c r="BW388" s="43">
        <v>0</v>
      </c>
      <c r="BX388" s="43">
        <v>0</v>
      </c>
      <c r="BY388" s="43">
        <v>0</v>
      </c>
      <c r="BZ388" s="43">
        <v>0</v>
      </c>
      <c r="CA388" s="43">
        <v>0</v>
      </c>
      <c r="CB388" s="43">
        <v>0</v>
      </c>
      <c r="CC388" s="43">
        <v>0</v>
      </c>
      <c r="CD388" s="44">
        <v>27500000</v>
      </c>
      <c r="CE388" s="43">
        <v>0</v>
      </c>
      <c r="CF388" s="43">
        <v>0</v>
      </c>
      <c r="CG388" s="43">
        <v>0</v>
      </c>
      <c r="CH388" s="43">
        <v>0</v>
      </c>
      <c r="CI388" s="43">
        <v>0</v>
      </c>
      <c r="CJ388" s="43">
        <v>0</v>
      </c>
      <c r="CK388" s="43">
        <v>0</v>
      </c>
      <c r="CL388" s="43">
        <v>27500000</v>
      </c>
      <c r="CM388" s="43">
        <v>0</v>
      </c>
      <c r="CN388" s="43">
        <v>0</v>
      </c>
      <c r="CO388" s="43">
        <v>0</v>
      </c>
      <c r="CP388" s="43">
        <v>0</v>
      </c>
      <c r="CQ388" s="43">
        <v>0</v>
      </c>
      <c r="CR388" s="43">
        <v>0</v>
      </c>
      <c r="CS388" s="43">
        <v>0</v>
      </c>
      <c r="CT388" s="44">
        <v>27500000</v>
      </c>
      <c r="CU388" s="43">
        <v>0</v>
      </c>
      <c r="CV388" s="43">
        <v>0</v>
      </c>
      <c r="CW388" s="43">
        <v>0</v>
      </c>
      <c r="CX388" s="43">
        <v>0</v>
      </c>
      <c r="CY388" s="43">
        <v>0</v>
      </c>
      <c r="CZ388" s="43">
        <v>0</v>
      </c>
      <c r="DA388" s="43">
        <v>0</v>
      </c>
      <c r="DB388" s="43">
        <v>40000000</v>
      </c>
      <c r="DC388" s="43">
        <v>0</v>
      </c>
      <c r="DD388" s="43">
        <v>0</v>
      </c>
      <c r="DE388" s="43">
        <v>0</v>
      </c>
      <c r="DF388" s="43">
        <v>0</v>
      </c>
      <c r="DG388" s="43">
        <v>0</v>
      </c>
      <c r="DH388" s="43">
        <v>0</v>
      </c>
      <c r="DI388" s="43">
        <v>0</v>
      </c>
      <c r="DJ388" s="44">
        <v>40000000</v>
      </c>
      <c r="DK388" s="45">
        <f t="shared" ref="DK388:DK451" si="24">BN388+CD388+CT388+DJ388</f>
        <v>95000000</v>
      </c>
    </row>
    <row r="389" spans="1:115" s="2" customFormat="1" ht="105" x14ac:dyDescent="0.25">
      <c r="A389" s="1"/>
      <c r="B389" s="40" t="s">
        <v>727</v>
      </c>
      <c r="C389" s="41" t="s">
        <v>1445</v>
      </c>
      <c r="D389" s="30" t="s">
        <v>1427</v>
      </c>
      <c r="E389" s="30" t="s">
        <v>728</v>
      </c>
      <c r="F389" s="30" t="s">
        <v>1426</v>
      </c>
      <c r="G389" s="30" t="s">
        <v>2365</v>
      </c>
      <c r="H389" s="41" t="s">
        <v>749</v>
      </c>
      <c r="I389" s="41">
        <v>100</v>
      </c>
      <c r="J389" s="41" t="s">
        <v>1367</v>
      </c>
      <c r="K389" s="41">
        <v>2019</v>
      </c>
      <c r="L389" s="41">
        <v>100</v>
      </c>
      <c r="M389" s="42">
        <v>0</v>
      </c>
      <c r="N389" s="42">
        <v>30</v>
      </c>
      <c r="O389" s="42">
        <v>40</v>
      </c>
      <c r="P389" s="42">
        <v>30</v>
      </c>
      <c r="Q389" s="42" t="s">
        <v>132</v>
      </c>
      <c r="R389" s="41" t="s">
        <v>108</v>
      </c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 t="s">
        <v>728</v>
      </c>
      <c r="AI389" s="52" t="s">
        <v>1469</v>
      </c>
      <c r="AJ389" s="40">
        <v>3301</v>
      </c>
      <c r="AK389" s="17" t="s">
        <v>1878</v>
      </c>
      <c r="AL389" s="17" t="s">
        <v>751</v>
      </c>
      <c r="AM389" s="42" t="s">
        <v>2623</v>
      </c>
      <c r="AN389" s="42">
        <v>4301037</v>
      </c>
      <c r="AO389" s="42" t="s">
        <v>2624</v>
      </c>
      <c r="AP389" s="41">
        <v>0</v>
      </c>
      <c r="AQ389" s="41">
        <v>3</v>
      </c>
      <c r="AR389" s="42" t="s">
        <v>2471</v>
      </c>
      <c r="AS389" s="42" t="s">
        <v>727</v>
      </c>
      <c r="AT389" s="42">
        <v>0</v>
      </c>
      <c r="AU389" s="42">
        <v>1</v>
      </c>
      <c r="AV389" s="42">
        <v>1</v>
      </c>
      <c r="AW389" s="42">
        <v>1</v>
      </c>
      <c r="AX389" s="43">
        <v>0</v>
      </c>
      <c r="AY389" s="43">
        <v>0</v>
      </c>
      <c r="AZ389" s="43">
        <v>0</v>
      </c>
      <c r="BA389" s="43">
        <v>0</v>
      </c>
      <c r="BB389" s="43">
        <v>0</v>
      </c>
      <c r="BC389" s="43">
        <v>0</v>
      </c>
      <c r="BD389" s="43">
        <v>0</v>
      </c>
      <c r="BE389" s="43">
        <v>0</v>
      </c>
      <c r="BF389" s="43">
        <v>0</v>
      </c>
      <c r="BG389" s="43">
        <v>0</v>
      </c>
      <c r="BH389" s="43">
        <v>0</v>
      </c>
      <c r="BI389" s="43">
        <v>0</v>
      </c>
      <c r="BJ389" s="43">
        <v>0</v>
      </c>
      <c r="BK389" s="43">
        <v>0</v>
      </c>
      <c r="BL389" s="43">
        <v>0</v>
      </c>
      <c r="BM389" s="43">
        <v>0</v>
      </c>
      <c r="BN389" s="44">
        <v>0</v>
      </c>
      <c r="BO389" s="43">
        <v>0</v>
      </c>
      <c r="BP389" s="43">
        <v>0</v>
      </c>
      <c r="BQ389" s="43">
        <v>0</v>
      </c>
      <c r="BR389" s="43">
        <v>0</v>
      </c>
      <c r="BS389" s="43">
        <v>0</v>
      </c>
      <c r="BT389" s="43">
        <v>0</v>
      </c>
      <c r="BU389" s="43">
        <v>0</v>
      </c>
      <c r="BV389" s="43">
        <v>25000000</v>
      </c>
      <c r="BW389" s="43">
        <v>0</v>
      </c>
      <c r="BX389" s="43">
        <v>0</v>
      </c>
      <c r="BY389" s="43">
        <v>0</v>
      </c>
      <c r="BZ389" s="43">
        <v>0</v>
      </c>
      <c r="CA389" s="43">
        <v>0</v>
      </c>
      <c r="CB389" s="43">
        <v>0</v>
      </c>
      <c r="CC389" s="43">
        <v>0</v>
      </c>
      <c r="CD389" s="44">
        <v>25000000</v>
      </c>
      <c r="CE389" s="43">
        <v>0</v>
      </c>
      <c r="CF389" s="43">
        <v>0</v>
      </c>
      <c r="CG389" s="43">
        <v>0</v>
      </c>
      <c r="CH389" s="43">
        <v>0</v>
      </c>
      <c r="CI389" s="43">
        <v>0</v>
      </c>
      <c r="CJ389" s="43">
        <v>0</v>
      </c>
      <c r="CK389" s="43">
        <v>0</v>
      </c>
      <c r="CL389" s="43">
        <v>25000000</v>
      </c>
      <c r="CM389" s="43">
        <v>0</v>
      </c>
      <c r="CN389" s="43">
        <v>0</v>
      </c>
      <c r="CO389" s="43">
        <v>0</v>
      </c>
      <c r="CP389" s="43">
        <v>0</v>
      </c>
      <c r="CQ389" s="43">
        <v>0</v>
      </c>
      <c r="CR389" s="43">
        <v>0</v>
      </c>
      <c r="CS389" s="43">
        <v>0</v>
      </c>
      <c r="CT389" s="44">
        <v>25000000</v>
      </c>
      <c r="CU389" s="43">
        <v>0</v>
      </c>
      <c r="CV389" s="43">
        <v>0</v>
      </c>
      <c r="CW389" s="43">
        <v>0</v>
      </c>
      <c r="CX389" s="43">
        <v>0</v>
      </c>
      <c r="CY389" s="43">
        <v>0</v>
      </c>
      <c r="CZ389" s="43">
        <v>0</v>
      </c>
      <c r="DA389" s="43">
        <v>0</v>
      </c>
      <c r="DB389" s="43">
        <v>30000000</v>
      </c>
      <c r="DC389" s="43">
        <v>0</v>
      </c>
      <c r="DD389" s="43">
        <v>0</v>
      </c>
      <c r="DE389" s="43">
        <v>0</v>
      </c>
      <c r="DF389" s="43">
        <v>0</v>
      </c>
      <c r="DG389" s="43">
        <v>0</v>
      </c>
      <c r="DH389" s="43">
        <v>0</v>
      </c>
      <c r="DI389" s="43">
        <v>0</v>
      </c>
      <c r="DJ389" s="44">
        <v>30000000</v>
      </c>
      <c r="DK389" s="45">
        <f t="shared" si="24"/>
        <v>80000000</v>
      </c>
    </row>
    <row r="390" spans="1:115" s="2" customFormat="1" ht="105" x14ac:dyDescent="0.25">
      <c r="A390" s="1"/>
      <c r="B390" s="40" t="s">
        <v>727</v>
      </c>
      <c r="C390" s="41" t="s">
        <v>1445</v>
      </c>
      <c r="D390" s="30" t="s">
        <v>1427</v>
      </c>
      <c r="E390" s="30" t="s">
        <v>728</v>
      </c>
      <c r="F390" s="30" t="s">
        <v>1426</v>
      </c>
      <c r="G390" s="30" t="s">
        <v>2365</v>
      </c>
      <c r="H390" s="41" t="s">
        <v>749</v>
      </c>
      <c r="I390" s="41">
        <v>100</v>
      </c>
      <c r="J390" s="41" t="s">
        <v>1367</v>
      </c>
      <c r="K390" s="41">
        <v>2019</v>
      </c>
      <c r="L390" s="41">
        <v>100</v>
      </c>
      <c r="M390" s="42">
        <v>0</v>
      </c>
      <c r="N390" s="42">
        <v>30</v>
      </c>
      <c r="O390" s="42">
        <v>40</v>
      </c>
      <c r="P390" s="42">
        <v>30</v>
      </c>
      <c r="Q390" s="42" t="s">
        <v>132</v>
      </c>
      <c r="R390" s="41" t="s">
        <v>108</v>
      </c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 t="s">
        <v>728</v>
      </c>
      <c r="AI390" s="52" t="s">
        <v>1469</v>
      </c>
      <c r="AJ390" s="40">
        <v>3301</v>
      </c>
      <c r="AK390" s="17" t="s">
        <v>1879</v>
      </c>
      <c r="AL390" s="17" t="s">
        <v>752</v>
      </c>
      <c r="AM390" s="42" t="s">
        <v>2625</v>
      </c>
      <c r="AN390" s="42">
        <v>3302049</v>
      </c>
      <c r="AO390" s="42" t="s">
        <v>2626</v>
      </c>
      <c r="AP390" s="41">
        <v>3</v>
      </c>
      <c r="AQ390" s="41">
        <v>3</v>
      </c>
      <c r="AR390" s="42" t="s">
        <v>2471</v>
      </c>
      <c r="AS390" s="42" t="s">
        <v>727</v>
      </c>
      <c r="AT390" s="42">
        <v>0</v>
      </c>
      <c r="AU390" s="42">
        <v>1</v>
      </c>
      <c r="AV390" s="42">
        <v>1</v>
      </c>
      <c r="AW390" s="42">
        <v>1</v>
      </c>
      <c r="AX390" s="43">
        <v>0</v>
      </c>
      <c r="AY390" s="43">
        <v>0</v>
      </c>
      <c r="AZ390" s="43">
        <v>0</v>
      </c>
      <c r="BA390" s="43">
        <v>0</v>
      </c>
      <c r="BB390" s="43">
        <v>0</v>
      </c>
      <c r="BC390" s="43">
        <v>0</v>
      </c>
      <c r="BD390" s="43">
        <v>0</v>
      </c>
      <c r="BE390" s="43">
        <v>0</v>
      </c>
      <c r="BF390" s="43">
        <v>0</v>
      </c>
      <c r="BG390" s="43">
        <v>0</v>
      </c>
      <c r="BH390" s="43">
        <v>0</v>
      </c>
      <c r="BI390" s="43">
        <v>0</v>
      </c>
      <c r="BJ390" s="43">
        <v>0</v>
      </c>
      <c r="BK390" s="43">
        <v>0</v>
      </c>
      <c r="BL390" s="43">
        <v>0</v>
      </c>
      <c r="BM390" s="43">
        <v>0</v>
      </c>
      <c r="BN390" s="44">
        <v>0</v>
      </c>
      <c r="BO390" s="43">
        <v>0</v>
      </c>
      <c r="BP390" s="43">
        <v>0</v>
      </c>
      <c r="BQ390" s="43">
        <v>0</v>
      </c>
      <c r="BR390" s="43">
        <v>0</v>
      </c>
      <c r="BS390" s="43">
        <v>0</v>
      </c>
      <c r="BT390" s="43">
        <v>0</v>
      </c>
      <c r="BU390" s="43">
        <v>0</v>
      </c>
      <c r="BV390" s="43">
        <v>7000000</v>
      </c>
      <c r="BW390" s="43">
        <v>0</v>
      </c>
      <c r="BX390" s="43">
        <v>0</v>
      </c>
      <c r="BY390" s="43">
        <v>0</v>
      </c>
      <c r="BZ390" s="43">
        <v>0</v>
      </c>
      <c r="CA390" s="43">
        <v>0</v>
      </c>
      <c r="CB390" s="43">
        <v>0</v>
      </c>
      <c r="CC390" s="43">
        <v>0</v>
      </c>
      <c r="CD390" s="44">
        <v>7000000</v>
      </c>
      <c r="CE390" s="43">
        <v>0</v>
      </c>
      <c r="CF390" s="43">
        <v>0</v>
      </c>
      <c r="CG390" s="43">
        <v>0</v>
      </c>
      <c r="CH390" s="43">
        <v>0</v>
      </c>
      <c r="CI390" s="43">
        <v>0</v>
      </c>
      <c r="CJ390" s="43">
        <v>0</v>
      </c>
      <c r="CK390" s="43">
        <v>0</v>
      </c>
      <c r="CL390" s="43">
        <v>10000000</v>
      </c>
      <c r="CM390" s="43">
        <v>0</v>
      </c>
      <c r="CN390" s="43">
        <v>0</v>
      </c>
      <c r="CO390" s="43">
        <v>0</v>
      </c>
      <c r="CP390" s="43">
        <v>0</v>
      </c>
      <c r="CQ390" s="43">
        <v>0</v>
      </c>
      <c r="CR390" s="43">
        <v>0</v>
      </c>
      <c r="CS390" s="43">
        <v>0</v>
      </c>
      <c r="CT390" s="44">
        <v>10000000</v>
      </c>
      <c r="CU390" s="43">
        <v>0</v>
      </c>
      <c r="CV390" s="43">
        <v>0</v>
      </c>
      <c r="CW390" s="43">
        <v>0</v>
      </c>
      <c r="CX390" s="43">
        <v>0</v>
      </c>
      <c r="CY390" s="43">
        <v>0</v>
      </c>
      <c r="CZ390" s="43">
        <v>0</v>
      </c>
      <c r="DA390" s="43">
        <v>0</v>
      </c>
      <c r="DB390" s="43">
        <v>20000000</v>
      </c>
      <c r="DC390" s="43">
        <v>0</v>
      </c>
      <c r="DD390" s="43">
        <v>0</v>
      </c>
      <c r="DE390" s="43">
        <v>0</v>
      </c>
      <c r="DF390" s="43">
        <v>0</v>
      </c>
      <c r="DG390" s="43">
        <v>0</v>
      </c>
      <c r="DH390" s="43">
        <v>0</v>
      </c>
      <c r="DI390" s="43">
        <v>0</v>
      </c>
      <c r="DJ390" s="44">
        <v>20000000</v>
      </c>
      <c r="DK390" s="45">
        <f t="shared" si="24"/>
        <v>37000000</v>
      </c>
    </row>
    <row r="391" spans="1:115" s="2" customFormat="1" ht="240" x14ac:dyDescent="0.25">
      <c r="A391" s="1"/>
      <c r="B391" s="40" t="s">
        <v>727</v>
      </c>
      <c r="C391" s="41" t="s">
        <v>1445</v>
      </c>
      <c r="D391" s="30" t="s">
        <v>1427</v>
      </c>
      <c r="E391" s="30" t="s">
        <v>728</v>
      </c>
      <c r="F391" s="30" t="s">
        <v>1426</v>
      </c>
      <c r="G391" s="30" t="s">
        <v>2366</v>
      </c>
      <c r="H391" s="41" t="s">
        <v>753</v>
      </c>
      <c r="I391" s="41" t="s">
        <v>1298</v>
      </c>
      <c r="J391" s="41" t="s">
        <v>1368</v>
      </c>
      <c r="K391" s="41">
        <v>2019</v>
      </c>
      <c r="L391" s="41">
        <v>10</v>
      </c>
      <c r="M391" s="42">
        <v>0</v>
      </c>
      <c r="N391" s="42">
        <v>3</v>
      </c>
      <c r="O391" s="42">
        <v>4</v>
      </c>
      <c r="P391" s="42">
        <v>3</v>
      </c>
      <c r="Q391" s="42" t="s">
        <v>132</v>
      </c>
      <c r="R391" s="41" t="s">
        <v>108</v>
      </c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 t="s">
        <v>728</v>
      </c>
      <c r="AI391" s="52" t="s">
        <v>1469</v>
      </c>
      <c r="AJ391" s="40">
        <v>3301</v>
      </c>
      <c r="AK391" s="17" t="s">
        <v>1880</v>
      </c>
      <c r="AL391" s="17" t="s">
        <v>754</v>
      </c>
      <c r="AM391" s="42" t="s">
        <v>2627</v>
      </c>
      <c r="AN391" s="42" t="s">
        <v>2628</v>
      </c>
      <c r="AO391" s="42" t="s">
        <v>2629</v>
      </c>
      <c r="AP391" s="41">
        <v>0</v>
      </c>
      <c r="AQ391" s="41">
        <v>1</v>
      </c>
      <c r="AR391" s="42" t="s">
        <v>130</v>
      </c>
      <c r="AS391" s="42" t="s">
        <v>727</v>
      </c>
      <c r="AT391" s="42">
        <v>0</v>
      </c>
      <c r="AU391" s="42">
        <v>1</v>
      </c>
      <c r="AV391" s="42">
        <v>1</v>
      </c>
      <c r="AW391" s="42">
        <v>1</v>
      </c>
      <c r="AX391" s="43">
        <v>0</v>
      </c>
      <c r="AY391" s="43">
        <v>0</v>
      </c>
      <c r="AZ391" s="43">
        <v>0</v>
      </c>
      <c r="BA391" s="43">
        <v>0</v>
      </c>
      <c r="BB391" s="43">
        <v>0</v>
      </c>
      <c r="BC391" s="43">
        <v>0</v>
      </c>
      <c r="BD391" s="43">
        <v>0</v>
      </c>
      <c r="BE391" s="43">
        <v>0</v>
      </c>
      <c r="BF391" s="43">
        <v>0</v>
      </c>
      <c r="BG391" s="43">
        <v>0</v>
      </c>
      <c r="BH391" s="43">
        <v>0</v>
      </c>
      <c r="BI391" s="43">
        <v>0</v>
      </c>
      <c r="BJ391" s="43">
        <v>0</v>
      </c>
      <c r="BK391" s="43">
        <v>0</v>
      </c>
      <c r="BL391" s="43">
        <v>0</v>
      </c>
      <c r="BM391" s="43">
        <v>0</v>
      </c>
      <c r="BN391" s="44">
        <v>0</v>
      </c>
      <c r="BO391" s="43">
        <v>0</v>
      </c>
      <c r="BP391" s="43">
        <v>0</v>
      </c>
      <c r="BQ391" s="43">
        <v>0</v>
      </c>
      <c r="BR391" s="43">
        <v>0</v>
      </c>
      <c r="BS391" s="43">
        <v>0</v>
      </c>
      <c r="BT391" s="43">
        <v>0</v>
      </c>
      <c r="BU391" s="43">
        <v>0</v>
      </c>
      <c r="BV391" s="43">
        <v>25000000</v>
      </c>
      <c r="BW391" s="43">
        <v>0</v>
      </c>
      <c r="BX391" s="43">
        <v>0</v>
      </c>
      <c r="BY391" s="43">
        <v>0</v>
      </c>
      <c r="BZ391" s="43">
        <v>0</v>
      </c>
      <c r="CA391" s="43">
        <v>0</v>
      </c>
      <c r="CB391" s="43">
        <v>0</v>
      </c>
      <c r="CC391" s="43">
        <v>0</v>
      </c>
      <c r="CD391" s="44">
        <v>25000000</v>
      </c>
      <c r="CE391" s="43">
        <v>0</v>
      </c>
      <c r="CF391" s="43">
        <v>0</v>
      </c>
      <c r="CG391" s="43">
        <v>0</v>
      </c>
      <c r="CH391" s="43">
        <v>0</v>
      </c>
      <c r="CI391" s="43">
        <v>0</v>
      </c>
      <c r="CJ391" s="43">
        <v>0</v>
      </c>
      <c r="CK391" s="43">
        <v>0</v>
      </c>
      <c r="CL391" s="43">
        <v>35000000</v>
      </c>
      <c r="CM391" s="43">
        <v>0</v>
      </c>
      <c r="CN391" s="43">
        <v>0</v>
      </c>
      <c r="CO391" s="43">
        <v>0</v>
      </c>
      <c r="CP391" s="43">
        <v>0</v>
      </c>
      <c r="CQ391" s="43">
        <v>0</v>
      </c>
      <c r="CR391" s="43">
        <v>0</v>
      </c>
      <c r="CS391" s="43">
        <v>0</v>
      </c>
      <c r="CT391" s="44">
        <v>35000000</v>
      </c>
      <c r="CU391" s="43">
        <v>0</v>
      </c>
      <c r="CV391" s="43">
        <v>0</v>
      </c>
      <c r="CW391" s="43">
        <v>0</v>
      </c>
      <c r="CX391" s="43">
        <v>0</v>
      </c>
      <c r="CY391" s="43">
        <v>0</v>
      </c>
      <c r="CZ391" s="43">
        <v>0</v>
      </c>
      <c r="DA391" s="43">
        <v>0</v>
      </c>
      <c r="DB391" s="43">
        <v>25000000</v>
      </c>
      <c r="DC391" s="43">
        <v>0</v>
      </c>
      <c r="DD391" s="43">
        <v>0</v>
      </c>
      <c r="DE391" s="43">
        <v>0</v>
      </c>
      <c r="DF391" s="43">
        <v>0</v>
      </c>
      <c r="DG391" s="43">
        <v>0</v>
      </c>
      <c r="DH391" s="43">
        <v>0</v>
      </c>
      <c r="DI391" s="43">
        <v>0</v>
      </c>
      <c r="DJ391" s="44">
        <v>25000000</v>
      </c>
      <c r="DK391" s="45">
        <f t="shared" si="24"/>
        <v>85000000</v>
      </c>
    </row>
    <row r="392" spans="1:115" s="2" customFormat="1" ht="240" x14ac:dyDescent="0.25">
      <c r="A392" s="1"/>
      <c r="B392" s="40" t="s">
        <v>727</v>
      </c>
      <c r="C392" s="41" t="s">
        <v>1445</v>
      </c>
      <c r="D392" s="30" t="s">
        <v>1427</v>
      </c>
      <c r="E392" s="30" t="s">
        <v>728</v>
      </c>
      <c r="F392" s="30" t="s">
        <v>1426</v>
      </c>
      <c r="G392" s="30" t="s">
        <v>2366</v>
      </c>
      <c r="H392" s="41" t="s">
        <v>753</v>
      </c>
      <c r="I392" s="41" t="s">
        <v>1298</v>
      </c>
      <c r="J392" s="41" t="s">
        <v>1368</v>
      </c>
      <c r="K392" s="41">
        <v>2019</v>
      </c>
      <c r="L392" s="41">
        <v>10</v>
      </c>
      <c r="M392" s="42">
        <v>0</v>
      </c>
      <c r="N392" s="42">
        <v>3</v>
      </c>
      <c r="O392" s="42">
        <v>4</v>
      </c>
      <c r="P392" s="42">
        <v>3</v>
      </c>
      <c r="Q392" s="42" t="s">
        <v>132</v>
      </c>
      <c r="R392" s="41" t="s">
        <v>108</v>
      </c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 t="s">
        <v>728</v>
      </c>
      <c r="AI392" s="52" t="s">
        <v>1469</v>
      </c>
      <c r="AJ392" s="40">
        <v>3301</v>
      </c>
      <c r="AK392" s="17" t="s">
        <v>1881</v>
      </c>
      <c r="AL392" s="17" t="s">
        <v>755</v>
      </c>
      <c r="AM392" s="42" t="s">
        <v>2627</v>
      </c>
      <c r="AN392" s="42" t="s">
        <v>2628</v>
      </c>
      <c r="AO392" s="42" t="s">
        <v>2629</v>
      </c>
      <c r="AP392" s="41">
        <v>0</v>
      </c>
      <c r="AQ392" s="41">
        <v>1</v>
      </c>
      <c r="AR392" s="42" t="s">
        <v>130</v>
      </c>
      <c r="AS392" s="42" t="s">
        <v>727</v>
      </c>
      <c r="AT392" s="42">
        <v>0</v>
      </c>
      <c r="AU392" s="42">
        <v>1</v>
      </c>
      <c r="AV392" s="42">
        <v>1</v>
      </c>
      <c r="AW392" s="42">
        <v>1</v>
      </c>
      <c r="AX392" s="43">
        <v>0</v>
      </c>
      <c r="AY392" s="43">
        <v>0</v>
      </c>
      <c r="AZ392" s="43">
        <v>0</v>
      </c>
      <c r="BA392" s="43">
        <v>0</v>
      </c>
      <c r="BB392" s="43">
        <v>0</v>
      </c>
      <c r="BC392" s="43">
        <v>0</v>
      </c>
      <c r="BD392" s="43">
        <v>0</v>
      </c>
      <c r="BE392" s="43">
        <v>0</v>
      </c>
      <c r="BF392" s="43">
        <v>0</v>
      </c>
      <c r="BG392" s="43">
        <v>0</v>
      </c>
      <c r="BH392" s="43">
        <v>0</v>
      </c>
      <c r="BI392" s="43">
        <v>0</v>
      </c>
      <c r="BJ392" s="43">
        <v>0</v>
      </c>
      <c r="BK392" s="43">
        <v>0</v>
      </c>
      <c r="BL392" s="43">
        <v>0</v>
      </c>
      <c r="BM392" s="43">
        <v>0</v>
      </c>
      <c r="BN392" s="44">
        <v>0</v>
      </c>
      <c r="BO392" s="43">
        <v>0</v>
      </c>
      <c r="BP392" s="43">
        <v>0</v>
      </c>
      <c r="BQ392" s="43">
        <v>0</v>
      </c>
      <c r="BR392" s="43">
        <v>0</v>
      </c>
      <c r="BS392" s="43">
        <v>0</v>
      </c>
      <c r="BT392" s="43">
        <v>0</v>
      </c>
      <c r="BU392" s="43">
        <v>0</v>
      </c>
      <c r="BV392" s="43">
        <v>50000000</v>
      </c>
      <c r="BW392" s="43">
        <v>0</v>
      </c>
      <c r="BX392" s="43">
        <v>0</v>
      </c>
      <c r="BY392" s="43">
        <v>0</v>
      </c>
      <c r="BZ392" s="43">
        <v>0</v>
      </c>
      <c r="CA392" s="43">
        <v>0</v>
      </c>
      <c r="CB392" s="43">
        <v>0</v>
      </c>
      <c r="CC392" s="43">
        <v>0</v>
      </c>
      <c r="CD392" s="44">
        <v>50000000</v>
      </c>
      <c r="CE392" s="43">
        <v>0</v>
      </c>
      <c r="CF392" s="43">
        <v>0</v>
      </c>
      <c r="CG392" s="43">
        <v>0</v>
      </c>
      <c r="CH392" s="43">
        <v>0</v>
      </c>
      <c r="CI392" s="43">
        <v>0</v>
      </c>
      <c r="CJ392" s="43">
        <v>0</v>
      </c>
      <c r="CK392" s="43">
        <v>0</v>
      </c>
      <c r="CL392" s="43">
        <v>50000000</v>
      </c>
      <c r="CM392" s="43">
        <v>0</v>
      </c>
      <c r="CN392" s="43">
        <v>0</v>
      </c>
      <c r="CO392" s="43">
        <v>0</v>
      </c>
      <c r="CP392" s="43">
        <v>0</v>
      </c>
      <c r="CQ392" s="43">
        <v>0</v>
      </c>
      <c r="CR392" s="43">
        <v>0</v>
      </c>
      <c r="CS392" s="43">
        <v>0</v>
      </c>
      <c r="CT392" s="44">
        <v>50000000</v>
      </c>
      <c r="CU392" s="43">
        <v>0</v>
      </c>
      <c r="CV392" s="43">
        <v>0</v>
      </c>
      <c r="CW392" s="43">
        <v>0</v>
      </c>
      <c r="CX392" s="43">
        <v>0</v>
      </c>
      <c r="CY392" s="43">
        <v>0</v>
      </c>
      <c r="CZ392" s="43">
        <v>0</v>
      </c>
      <c r="DA392" s="43">
        <v>0</v>
      </c>
      <c r="DB392" s="43">
        <v>50000000</v>
      </c>
      <c r="DC392" s="43">
        <v>0</v>
      </c>
      <c r="DD392" s="43">
        <v>0</v>
      </c>
      <c r="DE392" s="43">
        <v>0</v>
      </c>
      <c r="DF392" s="43">
        <v>0</v>
      </c>
      <c r="DG392" s="43">
        <v>0</v>
      </c>
      <c r="DH392" s="43">
        <v>0</v>
      </c>
      <c r="DI392" s="43">
        <v>0</v>
      </c>
      <c r="DJ392" s="44">
        <v>50000000</v>
      </c>
      <c r="DK392" s="45">
        <f t="shared" si="24"/>
        <v>150000000</v>
      </c>
    </row>
    <row r="393" spans="1:115" s="2" customFormat="1" ht="240" x14ac:dyDescent="0.25">
      <c r="A393" s="1"/>
      <c r="B393" s="40" t="s">
        <v>727</v>
      </c>
      <c r="C393" s="41" t="s">
        <v>1445</v>
      </c>
      <c r="D393" s="30" t="s">
        <v>1427</v>
      </c>
      <c r="E393" s="30" t="s">
        <v>728</v>
      </c>
      <c r="F393" s="30" t="s">
        <v>1426</v>
      </c>
      <c r="G393" s="30" t="s">
        <v>2367</v>
      </c>
      <c r="H393" s="41" t="s">
        <v>756</v>
      </c>
      <c r="I393" s="41" t="s">
        <v>1298</v>
      </c>
      <c r="J393" s="41" t="s">
        <v>1368</v>
      </c>
      <c r="K393" s="41">
        <v>2019</v>
      </c>
      <c r="L393" s="41">
        <v>0.2</v>
      </c>
      <c r="M393" s="42">
        <v>0</v>
      </c>
      <c r="N393" s="42">
        <v>3</v>
      </c>
      <c r="O393" s="42">
        <v>4</v>
      </c>
      <c r="P393" s="42">
        <v>3</v>
      </c>
      <c r="Q393" s="42" t="s">
        <v>132</v>
      </c>
      <c r="R393" s="41" t="s">
        <v>108</v>
      </c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 t="s">
        <v>728</v>
      </c>
      <c r="AI393" s="52" t="s">
        <v>1469</v>
      </c>
      <c r="AJ393" s="40">
        <v>3301</v>
      </c>
      <c r="AK393" s="17" t="s">
        <v>1882</v>
      </c>
      <c r="AL393" s="17" t="s">
        <v>757</v>
      </c>
      <c r="AM393" s="42" t="s">
        <v>2627</v>
      </c>
      <c r="AN393" s="42" t="s">
        <v>2628</v>
      </c>
      <c r="AO393" s="42" t="s">
        <v>2629</v>
      </c>
      <c r="AP393" s="41">
        <v>0</v>
      </c>
      <c r="AQ393" s="41">
        <v>4</v>
      </c>
      <c r="AR393" s="42" t="s">
        <v>2471</v>
      </c>
      <c r="AS393" s="42" t="s">
        <v>727</v>
      </c>
      <c r="AT393" s="42">
        <v>0</v>
      </c>
      <c r="AU393" s="42">
        <v>1</v>
      </c>
      <c r="AV393" s="42">
        <v>2</v>
      </c>
      <c r="AW393" s="42">
        <v>1</v>
      </c>
      <c r="AX393" s="43">
        <v>0</v>
      </c>
      <c r="AY393" s="43">
        <v>0</v>
      </c>
      <c r="AZ393" s="43">
        <v>0</v>
      </c>
      <c r="BA393" s="43">
        <v>0</v>
      </c>
      <c r="BB393" s="43">
        <v>0</v>
      </c>
      <c r="BC393" s="43">
        <v>0</v>
      </c>
      <c r="BD393" s="43">
        <v>0</v>
      </c>
      <c r="BE393" s="43">
        <v>0</v>
      </c>
      <c r="BF393" s="43">
        <v>0</v>
      </c>
      <c r="BG393" s="43">
        <v>0</v>
      </c>
      <c r="BH393" s="43">
        <v>0</v>
      </c>
      <c r="BI393" s="43">
        <v>0</v>
      </c>
      <c r="BJ393" s="43">
        <v>0</v>
      </c>
      <c r="BK393" s="43">
        <v>0</v>
      </c>
      <c r="BL393" s="43">
        <v>0</v>
      </c>
      <c r="BM393" s="43">
        <v>0</v>
      </c>
      <c r="BN393" s="44">
        <v>0</v>
      </c>
      <c r="BO393" s="43">
        <v>0</v>
      </c>
      <c r="BP393" s="43">
        <v>0</v>
      </c>
      <c r="BQ393" s="43">
        <v>0</v>
      </c>
      <c r="BR393" s="43">
        <v>0</v>
      </c>
      <c r="BS393" s="43">
        <v>0</v>
      </c>
      <c r="BT393" s="43">
        <v>0</v>
      </c>
      <c r="BU393" s="43">
        <v>0</v>
      </c>
      <c r="BV393" s="43">
        <v>15000000</v>
      </c>
      <c r="BW393" s="43">
        <v>0</v>
      </c>
      <c r="BX393" s="43">
        <v>0</v>
      </c>
      <c r="BY393" s="43">
        <v>0</v>
      </c>
      <c r="BZ393" s="43">
        <v>0</v>
      </c>
      <c r="CA393" s="43">
        <v>0</v>
      </c>
      <c r="CB393" s="43">
        <v>0</v>
      </c>
      <c r="CC393" s="43">
        <v>0</v>
      </c>
      <c r="CD393" s="44">
        <v>15000000</v>
      </c>
      <c r="CE393" s="43">
        <v>0</v>
      </c>
      <c r="CF393" s="43">
        <v>0</v>
      </c>
      <c r="CG393" s="43">
        <v>0</v>
      </c>
      <c r="CH393" s="43">
        <v>0</v>
      </c>
      <c r="CI393" s="43">
        <v>0</v>
      </c>
      <c r="CJ393" s="43">
        <v>0</v>
      </c>
      <c r="CK393" s="43">
        <v>0</v>
      </c>
      <c r="CL393" s="43">
        <v>25000000</v>
      </c>
      <c r="CM393" s="43">
        <v>0</v>
      </c>
      <c r="CN393" s="43">
        <v>0</v>
      </c>
      <c r="CO393" s="43">
        <v>0</v>
      </c>
      <c r="CP393" s="43">
        <v>0</v>
      </c>
      <c r="CQ393" s="43">
        <v>0</v>
      </c>
      <c r="CR393" s="43">
        <v>0</v>
      </c>
      <c r="CS393" s="43">
        <v>0</v>
      </c>
      <c r="CT393" s="44">
        <v>25000000</v>
      </c>
      <c r="CU393" s="43">
        <v>0</v>
      </c>
      <c r="CV393" s="43">
        <v>0</v>
      </c>
      <c r="CW393" s="43">
        <v>0</v>
      </c>
      <c r="CX393" s="43">
        <v>0</v>
      </c>
      <c r="CY393" s="43">
        <v>0</v>
      </c>
      <c r="CZ393" s="43">
        <v>0</v>
      </c>
      <c r="DA393" s="43">
        <v>0</v>
      </c>
      <c r="DB393" s="43">
        <v>25000000</v>
      </c>
      <c r="DC393" s="43">
        <v>0</v>
      </c>
      <c r="DD393" s="43">
        <v>0</v>
      </c>
      <c r="DE393" s="43">
        <v>0</v>
      </c>
      <c r="DF393" s="43">
        <v>0</v>
      </c>
      <c r="DG393" s="43">
        <v>0</v>
      </c>
      <c r="DH393" s="43">
        <v>0</v>
      </c>
      <c r="DI393" s="43">
        <v>0</v>
      </c>
      <c r="DJ393" s="44">
        <v>25000000</v>
      </c>
      <c r="DK393" s="45">
        <f t="shared" si="24"/>
        <v>65000000</v>
      </c>
    </row>
    <row r="394" spans="1:115" s="2" customFormat="1" ht="75" x14ac:dyDescent="0.25">
      <c r="A394" s="1"/>
      <c r="B394" s="40" t="s">
        <v>727</v>
      </c>
      <c r="C394" s="41" t="s">
        <v>1445</v>
      </c>
      <c r="D394" s="30" t="s">
        <v>1427</v>
      </c>
      <c r="E394" s="30" t="s">
        <v>728</v>
      </c>
      <c r="F394" s="30" t="s">
        <v>1426</v>
      </c>
      <c r="G394" s="30" t="s">
        <v>2368</v>
      </c>
      <c r="H394" s="41" t="s">
        <v>758</v>
      </c>
      <c r="I394" s="41" t="s">
        <v>1298</v>
      </c>
      <c r="J394" s="41" t="s">
        <v>1298</v>
      </c>
      <c r="K394" s="41" t="s">
        <v>1298</v>
      </c>
      <c r="L394" s="41">
        <v>100</v>
      </c>
      <c r="M394" s="42">
        <v>40</v>
      </c>
      <c r="N394" s="42">
        <v>40</v>
      </c>
      <c r="O394" s="42">
        <v>20</v>
      </c>
      <c r="P394" s="42">
        <v>0</v>
      </c>
      <c r="Q394" s="42" t="s">
        <v>132</v>
      </c>
      <c r="R394" s="41" t="s">
        <v>108</v>
      </c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 t="s">
        <v>728</v>
      </c>
      <c r="AI394" s="52" t="s">
        <v>1469</v>
      </c>
      <c r="AJ394" s="40">
        <v>3301</v>
      </c>
      <c r="AK394" s="17" t="s">
        <v>1883</v>
      </c>
      <c r="AL394" s="17" t="s">
        <v>759</v>
      </c>
      <c r="AM394" s="42" t="s">
        <v>2571</v>
      </c>
      <c r="AN394" s="42">
        <v>3301053</v>
      </c>
      <c r="AO394" s="42" t="s">
        <v>2572</v>
      </c>
      <c r="AP394" s="41">
        <v>0</v>
      </c>
      <c r="AQ394" s="41">
        <v>48</v>
      </c>
      <c r="AR394" s="42" t="s">
        <v>2471</v>
      </c>
      <c r="AS394" s="42" t="s">
        <v>727</v>
      </c>
      <c r="AT394" s="42">
        <v>20</v>
      </c>
      <c r="AU394" s="42">
        <v>18</v>
      </c>
      <c r="AV394" s="42">
        <v>10</v>
      </c>
      <c r="AW394" s="42">
        <v>0</v>
      </c>
      <c r="AX394" s="43">
        <v>0</v>
      </c>
      <c r="AY394" s="43">
        <v>0</v>
      </c>
      <c r="AZ394" s="43">
        <v>0</v>
      </c>
      <c r="BA394" s="43">
        <v>0</v>
      </c>
      <c r="BB394" s="43">
        <v>0</v>
      </c>
      <c r="BC394" s="43">
        <v>0</v>
      </c>
      <c r="BD394" s="43">
        <v>0</v>
      </c>
      <c r="BE394" s="43">
        <v>0</v>
      </c>
      <c r="BF394" s="43">
        <v>107000000</v>
      </c>
      <c r="BG394" s="43">
        <v>0</v>
      </c>
      <c r="BH394" s="43">
        <v>0</v>
      </c>
      <c r="BI394" s="43">
        <v>0</v>
      </c>
      <c r="BJ394" s="43">
        <v>0</v>
      </c>
      <c r="BK394" s="43">
        <v>0</v>
      </c>
      <c r="BL394" s="43">
        <v>0</v>
      </c>
      <c r="BM394" s="43">
        <v>0</v>
      </c>
      <c r="BN394" s="44">
        <v>107000000</v>
      </c>
      <c r="BO394" s="43">
        <v>0</v>
      </c>
      <c r="BP394" s="43">
        <v>0</v>
      </c>
      <c r="BQ394" s="43">
        <v>0</v>
      </c>
      <c r="BR394" s="43">
        <v>0</v>
      </c>
      <c r="BS394" s="43">
        <v>0</v>
      </c>
      <c r="BT394" s="43">
        <v>0</v>
      </c>
      <c r="BU394" s="43">
        <v>0</v>
      </c>
      <c r="BV394" s="43">
        <v>8500000</v>
      </c>
      <c r="BW394" s="43">
        <v>0</v>
      </c>
      <c r="BX394" s="43">
        <v>0</v>
      </c>
      <c r="BY394" s="43">
        <v>0</v>
      </c>
      <c r="BZ394" s="43">
        <v>0</v>
      </c>
      <c r="CA394" s="43">
        <v>0</v>
      </c>
      <c r="CB394" s="43">
        <v>0</v>
      </c>
      <c r="CC394" s="43">
        <v>0</v>
      </c>
      <c r="CD394" s="44">
        <v>8500000</v>
      </c>
      <c r="CE394" s="43">
        <v>0</v>
      </c>
      <c r="CF394" s="43">
        <v>0</v>
      </c>
      <c r="CG394" s="43">
        <v>0</v>
      </c>
      <c r="CH394" s="43">
        <v>0</v>
      </c>
      <c r="CI394" s="43">
        <v>0</v>
      </c>
      <c r="CJ394" s="43">
        <v>0</v>
      </c>
      <c r="CK394" s="43">
        <v>0</v>
      </c>
      <c r="CL394" s="43">
        <v>5000000</v>
      </c>
      <c r="CM394" s="43">
        <v>0</v>
      </c>
      <c r="CN394" s="43">
        <v>0</v>
      </c>
      <c r="CO394" s="43">
        <v>0</v>
      </c>
      <c r="CP394" s="43">
        <v>0</v>
      </c>
      <c r="CQ394" s="43">
        <v>0</v>
      </c>
      <c r="CR394" s="43">
        <v>0</v>
      </c>
      <c r="CS394" s="43">
        <v>0</v>
      </c>
      <c r="CT394" s="44">
        <v>5000000</v>
      </c>
      <c r="CU394" s="43">
        <v>0</v>
      </c>
      <c r="CV394" s="43">
        <v>0</v>
      </c>
      <c r="CW394" s="43">
        <v>0</v>
      </c>
      <c r="CX394" s="43">
        <v>0</v>
      </c>
      <c r="CY394" s="43">
        <v>0</v>
      </c>
      <c r="CZ394" s="43">
        <v>0</v>
      </c>
      <c r="DA394" s="43">
        <v>0</v>
      </c>
      <c r="DB394" s="43">
        <v>0</v>
      </c>
      <c r="DC394" s="43">
        <v>0</v>
      </c>
      <c r="DD394" s="43">
        <v>0</v>
      </c>
      <c r="DE394" s="43">
        <v>0</v>
      </c>
      <c r="DF394" s="43">
        <v>0</v>
      </c>
      <c r="DG394" s="43">
        <v>0</v>
      </c>
      <c r="DH394" s="43">
        <v>0</v>
      </c>
      <c r="DI394" s="43">
        <v>0</v>
      </c>
      <c r="DJ394" s="44">
        <v>0</v>
      </c>
      <c r="DK394" s="45">
        <f t="shared" si="24"/>
        <v>120500000</v>
      </c>
    </row>
    <row r="395" spans="1:115" s="2" customFormat="1" ht="75" x14ac:dyDescent="0.25">
      <c r="A395" s="1"/>
      <c r="B395" s="40" t="s">
        <v>727</v>
      </c>
      <c r="C395" s="41" t="s">
        <v>1445</v>
      </c>
      <c r="D395" s="30" t="s">
        <v>1427</v>
      </c>
      <c r="E395" s="30" t="s">
        <v>728</v>
      </c>
      <c r="F395" s="30" t="s">
        <v>1426</v>
      </c>
      <c r="G395" s="30" t="s">
        <v>2368</v>
      </c>
      <c r="H395" s="41" t="s">
        <v>758</v>
      </c>
      <c r="I395" s="41" t="s">
        <v>1298</v>
      </c>
      <c r="J395" s="41" t="s">
        <v>1298</v>
      </c>
      <c r="K395" s="41" t="s">
        <v>1298</v>
      </c>
      <c r="L395" s="41">
        <v>100</v>
      </c>
      <c r="M395" s="42">
        <v>33</v>
      </c>
      <c r="N395" s="42">
        <v>33</v>
      </c>
      <c r="O395" s="42">
        <v>33</v>
      </c>
      <c r="P395" s="42">
        <v>0</v>
      </c>
      <c r="Q395" s="42" t="s">
        <v>132</v>
      </c>
      <c r="R395" s="41" t="s">
        <v>108</v>
      </c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 t="s">
        <v>728</v>
      </c>
      <c r="AI395" s="52" t="s">
        <v>1469</v>
      </c>
      <c r="AJ395" s="40">
        <v>3301</v>
      </c>
      <c r="AK395" s="17" t="s">
        <v>1884</v>
      </c>
      <c r="AL395" s="17" t="s">
        <v>760</v>
      </c>
      <c r="AM395" s="42" t="s">
        <v>2630</v>
      </c>
      <c r="AN395" s="42">
        <v>1202016</v>
      </c>
      <c r="AO395" s="42" t="s">
        <v>2631</v>
      </c>
      <c r="AP395" s="41">
        <v>0</v>
      </c>
      <c r="AQ395" s="41">
        <v>1</v>
      </c>
      <c r="AR395" s="42" t="s">
        <v>130</v>
      </c>
      <c r="AS395" s="42" t="s">
        <v>727</v>
      </c>
      <c r="AT395" s="42">
        <v>1</v>
      </c>
      <c r="AU395" s="42">
        <v>1</v>
      </c>
      <c r="AV395" s="42">
        <v>1</v>
      </c>
      <c r="AW395" s="42">
        <v>0</v>
      </c>
      <c r="AX395" s="43">
        <v>0</v>
      </c>
      <c r="AY395" s="43">
        <v>0</v>
      </c>
      <c r="AZ395" s="43">
        <v>0</v>
      </c>
      <c r="BA395" s="43">
        <v>0</v>
      </c>
      <c r="BB395" s="43">
        <v>0</v>
      </c>
      <c r="BC395" s="43">
        <v>0</v>
      </c>
      <c r="BD395" s="43">
        <v>0</v>
      </c>
      <c r="BE395" s="43">
        <v>0</v>
      </c>
      <c r="BF395" s="43">
        <v>29000000</v>
      </c>
      <c r="BG395" s="43">
        <v>0</v>
      </c>
      <c r="BH395" s="43">
        <v>0</v>
      </c>
      <c r="BI395" s="43">
        <v>0</v>
      </c>
      <c r="BJ395" s="43">
        <v>0</v>
      </c>
      <c r="BK395" s="43">
        <v>0</v>
      </c>
      <c r="BL395" s="43">
        <v>0</v>
      </c>
      <c r="BM395" s="43">
        <v>0</v>
      </c>
      <c r="BN395" s="44">
        <v>29000000</v>
      </c>
      <c r="BO395" s="43">
        <v>0</v>
      </c>
      <c r="BP395" s="43">
        <v>0</v>
      </c>
      <c r="BQ395" s="43">
        <v>0</v>
      </c>
      <c r="BR395" s="43">
        <v>0</v>
      </c>
      <c r="BS395" s="43">
        <v>0</v>
      </c>
      <c r="BT395" s="43">
        <v>0</v>
      </c>
      <c r="BU395" s="43">
        <v>0</v>
      </c>
      <c r="BV395" s="43">
        <v>5000000</v>
      </c>
      <c r="BW395" s="43">
        <v>0</v>
      </c>
      <c r="BX395" s="43">
        <v>0</v>
      </c>
      <c r="BY395" s="43">
        <v>0</v>
      </c>
      <c r="BZ395" s="43">
        <v>0</v>
      </c>
      <c r="CA395" s="43">
        <v>0</v>
      </c>
      <c r="CB395" s="43">
        <v>0</v>
      </c>
      <c r="CC395" s="43">
        <v>0</v>
      </c>
      <c r="CD395" s="44">
        <v>5000000</v>
      </c>
      <c r="CE395" s="43">
        <v>0</v>
      </c>
      <c r="CF395" s="43">
        <v>0</v>
      </c>
      <c r="CG395" s="43">
        <v>0</v>
      </c>
      <c r="CH395" s="43">
        <v>0</v>
      </c>
      <c r="CI395" s="43">
        <v>0</v>
      </c>
      <c r="CJ395" s="43">
        <v>0</v>
      </c>
      <c r="CK395" s="43">
        <v>0</v>
      </c>
      <c r="CL395" s="43">
        <v>5000000</v>
      </c>
      <c r="CM395" s="43">
        <v>0</v>
      </c>
      <c r="CN395" s="43">
        <v>0</v>
      </c>
      <c r="CO395" s="43">
        <v>0</v>
      </c>
      <c r="CP395" s="43">
        <v>0</v>
      </c>
      <c r="CQ395" s="43">
        <v>0</v>
      </c>
      <c r="CR395" s="43">
        <v>0</v>
      </c>
      <c r="CS395" s="43">
        <v>0</v>
      </c>
      <c r="CT395" s="44">
        <v>5000000</v>
      </c>
      <c r="CU395" s="43">
        <v>0</v>
      </c>
      <c r="CV395" s="43">
        <v>0</v>
      </c>
      <c r="CW395" s="43">
        <v>0</v>
      </c>
      <c r="CX395" s="43">
        <v>0</v>
      </c>
      <c r="CY395" s="43">
        <v>0</v>
      </c>
      <c r="CZ395" s="43">
        <v>0</v>
      </c>
      <c r="DA395" s="43">
        <v>0</v>
      </c>
      <c r="DB395" s="43">
        <v>0</v>
      </c>
      <c r="DC395" s="43">
        <v>0</v>
      </c>
      <c r="DD395" s="43">
        <v>0</v>
      </c>
      <c r="DE395" s="43">
        <v>0</v>
      </c>
      <c r="DF395" s="43">
        <v>0</v>
      </c>
      <c r="DG395" s="43">
        <v>0</v>
      </c>
      <c r="DH395" s="43">
        <v>0</v>
      </c>
      <c r="DI395" s="43">
        <v>0</v>
      </c>
      <c r="DJ395" s="44">
        <v>0</v>
      </c>
      <c r="DK395" s="45">
        <f t="shared" si="24"/>
        <v>39000000</v>
      </c>
    </row>
    <row r="396" spans="1:115" s="2" customFormat="1" ht="75" x14ac:dyDescent="0.25">
      <c r="A396" s="1"/>
      <c r="B396" s="40" t="s">
        <v>727</v>
      </c>
      <c r="C396" s="41" t="s">
        <v>1445</v>
      </c>
      <c r="D396" s="30" t="s">
        <v>1427</v>
      </c>
      <c r="E396" s="30" t="s">
        <v>728</v>
      </c>
      <c r="F396" s="30" t="s">
        <v>1426</v>
      </c>
      <c r="G396" s="30" t="s">
        <v>2368</v>
      </c>
      <c r="H396" s="41" t="s">
        <v>758</v>
      </c>
      <c r="I396" s="41" t="s">
        <v>1298</v>
      </c>
      <c r="J396" s="41" t="s">
        <v>1298</v>
      </c>
      <c r="K396" s="41" t="s">
        <v>1298</v>
      </c>
      <c r="L396" s="41">
        <v>100</v>
      </c>
      <c r="M396" s="42">
        <v>50</v>
      </c>
      <c r="N396" s="42">
        <v>25</v>
      </c>
      <c r="O396" s="42">
        <v>25</v>
      </c>
      <c r="P396" s="42">
        <v>0</v>
      </c>
      <c r="Q396" s="42" t="s">
        <v>132</v>
      </c>
      <c r="R396" s="41" t="s">
        <v>108</v>
      </c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 t="s">
        <v>728</v>
      </c>
      <c r="AI396" s="52" t="s">
        <v>1469</v>
      </c>
      <c r="AJ396" s="40">
        <v>3301</v>
      </c>
      <c r="AK396" s="17" t="s">
        <v>1885</v>
      </c>
      <c r="AL396" s="17" t="s">
        <v>761</v>
      </c>
      <c r="AM396" s="42" t="s">
        <v>2632</v>
      </c>
      <c r="AN396" s="42">
        <v>2302002</v>
      </c>
      <c r="AO396" s="42" t="s">
        <v>2633</v>
      </c>
      <c r="AP396" s="41">
        <v>0</v>
      </c>
      <c r="AQ396" s="41">
        <v>12</v>
      </c>
      <c r="AR396" s="42" t="s">
        <v>2471</v>
      </c>
      <c r="AS396" s="42" t="s">
        <v>727</v>
      </c>
      <c r="AT396" s="42">
        <v>6</v>
      </c>
      <c r="AU396" s="42">
        <v>3</v>
      </c>
      <c r="AV396" s="42">
        <v>3</v>
      </c>
      <c r="AW396" s="42">
        <v>0</v>
      </c>
      <c r="AX396" s="43">
        <v>0</v>
      </c>
      <c r="AY396" s="43">
        <v>0</v>
      </c>
      <c r="AZ396" s="43">
        <v>0</v>
      </c>
      <c r="BA396" s="43">
        <v>0</v>
      </c>
      <c r="BB396" s="43">
        <v>0</v>
      </c>
      <c r="BC396" s="43">
        <v>0</v>
      </c>
      <c r="BD396" s="43">
        <v>0</v>
      </c>
      <c r="BE396" s="43">
        <v>0</v>
      </c>
      <c r="BF396" s="43">
        <v>18000000</v>
      </c>
      <c r="BG396" s="43">
        <v>0</v>
      </c>
      <c r="BH396" s="43">
        <v>0</v>
      </c>
      <c r="BI396" s="43">
        <v>0</v>
      </c>
      <c r="BJ396" s="43">
        <v>0</v>
      </c>
      <c r="BK396" s="43">
        <v>0</v>
      </c>
      <c r="BL396" s="43">
        <v>0</v>
      </c>
      <c r="BM396" s="43">
        <v>0</v>
      </c>
      <c r="BN396" s="44">
        <v>18000000</v>
      </c>
      <c r="BO396" s="43">
        <v>0</v>
      </c>
      <c r="BP396" s="43">
        <v>0</v>
      </c>
      <c r="BQ396" s="43">
        <v>0</v>
      </c>
      <c r="BR396" s="43">
        <v>0</v>
      </c>
      <c r="BS396" s="43">
        <v>0</v>
      </c>
      <c r="BT396" s="43">
        <v>0</v>
      </c>
      <c r="BU396" s="43">
        <v>0</v>
      </c>
      <c r="BV396" s="43">
        <v>7000000</v>
      </c>
      <c r="BW396" s="43">
        <v>0</v>
      </c>
      <c r="BX396" s="43">
        <v>0</v>
      </c>
      <c r="BY396" s="43">
        <v>0</v>
      </c>
      <c r="BZ396" s="43">
        <v>0</v>
      </c>
      <c r="CA396" s="43">
        <v>0</v>
      </c>
      <c r="CB396" s="43">
        <v>0</v>
      </c>
      <c r="CC396" s="43">
        <v>0</v>
      </c>
      <c r="CD396" s="44">
        <v>7000000</v>
      </c>
      <c r="CE396" s="43">
        <v>0</v>
      </c>
      <c r="CF396" s="43">
        <v>0</v>
      </c>
      <c r="CG396" s="43">
        <v>0</v>
      </c>
      <c r="CH396" s="43">
        <v>0</v>
      </c>
      <c r="CI396" s="43">
        <v>0</v>
      </c>
      <c r="CJ396" s="43">
        <v>0</v>
      </c>
      <c r="CK396" s="43">
        <v>0</v>
      </c>
      <c r="CL396" s="43">
        <v>3500000</v>
      </c>
      <c r="CM396" s="43">
        <v>0</v>
      </c>
      <c r="CN396" s="43">
        <v>0</v>
      </c>
      <c r="CO396" s="43">
        <v>0</v>
      </c>
      <c r="CP396" s="43">
        <v>0</v>
      </c>
      <c r="CQ396" s="43">
        <v>0</v>
      </c>
      <c r="CR396" s="43">
        <v>0</v>
      </c>
      <c r="CS396" s="43">
        <v>0</v>
      </c>
      <c r="CT396" s="44">
        <v>3500000</v>
      </c>
      <c r="CU396" s="43">
        <v>0</v>
      </c>
      <c r="CV396" s="43">
        <v>0</v>
      </c>
      <c r="CW396" s="43">
        <v>0</v>
      </c>
      <c r="CX396" s="43">
        <v>0</v>
      </c>
      <c r="CY396" s="43">
        <v>0</v>
      </c>
      <c r="CZ396" s="43">
        <v>0</v>
      </c>
      <c r="DA396" s="43">
        <v>0</v>
      </c>
      <c r="DB396" s="43">
        <v>0</v>
      </c>
      <c r="DC396" s="43">
        <v>0</v>
      </c>
      <c r="DD396" s="43">
        <v>0</v>
      </c>
      <c r="DE396" s="43">
        <v>0</v>
      </c>
      <c r="DF396" s="43">
        <v>0</v>
      </c>
      <c r="DG396" s="43">
        <v>0</v>
      </c>
      <c r="DH396" s="43">
        <v>0</v>
      </c>
      <c r="DI396" s="43">
        <v>0</v>
      </c>
      <c r="DJ396" s="44">
        <v>0</v>
      </c>
      <c r="DK396" s="45">
        <f t="shared" si="24"/>
        <v>28500000</v>
      </c>
    </row>
    <row r="397" spans="1:115" s="2" customFormat="1" ht="75" x14ac:dyDescent="0.25">
      <c r="A397" s="1"/>
      <c r="B397" s="40" t="s">
        <v>727</v>
      </c>
      <c r="C397" s="41" t="s">
        <v>1445</v>
      </c>
      <c r="D397" s="30" t="s">
        <v>1427</v>
      </c>
      <c r="E397" s="30" t="s">
        <v>728</v>
      </c>
      <c r="F397" s="30" t="s">
        <v>1426</v>
      </c>
      <c r="G397" s="30" t="s">
        <v>2368</v>
      </c>
      <c r="H397" s="41" t="s">
        <v>758</v>
      </c>
      <c r="I397" s="41" t="s">
        <v>1298</v>
      </c>
      <c r="J397" s="41" t="s">
        <v>1298</v>
      </c>
      <c r="K397" s="41" t="s">
        <v>1298</v>
      </c>
      <c r="L397" s="41">
        <v>100</v>
      </c>
      <c r="M397" s="42">
        <v>33</v>
      </c>
      <c r="N397" s="42">
        <v>33</v>
      </c>
      <c r="O397" s="42">
        <v>33</v>
      </c>
      <c r="P397" s="42">
        <v>0</v>
      </c>
      <c r="Q397" s="42" t="s">
        <v>132</v>
      </c>
      <c r="R397" s="41" t="s">
        <v>108</v>
      </c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 t="s">
        <v>728</v>
      </c>
      <c r="AI397" s="52" t="s">
        <v>1469</v>
      </c>
      <c r="AJ397" s="40">
        <v>3301</v>
      </c>
      <c r="AK397" s="17" t="s">
        <v>1886</v>
      </c>
      <c r="AL397" s="17" t="s">
        <v>762</v>
      </c>
      <c r="AM397" s="42" t="s">
        <v>2599</v>
      </c>
      <c r="AN397" s="42" t="s">
        <v>2600</v>
      </c>
      <c r="AO397" s="42" t="s">
        <v>2601</v>
      </c>
      <c r="AP397" s="41">
        <v>0</v>
      </c>
      <c r="AQ397" s="41">
        <v>1</v>
      </c>
      <c r="AR397" s="42" t="s">
        <v>130</v>
      </c>
      <c r="AS397" s="42" t="s">
        <v>727</v>
      </c>
      <c r="AT397" s="42">
        <v>1</v>
      </c>
      <c r="AU397" s="42">
        <v>1</v>
      </c>
      <c r="AV397" s="42">
        <v>1</v>
      </c>
      <c r="AW397" s="42">
        <v>0</v>
      </c>
      <c r="AX397" s="43">
        <v>0</v>
      </c>
      <c r="AY397" s="43">
        <v>0</v>
      </c>
      <c r="AZ397" s="43">
        <v>0</v>
      </c>
      <c r="BA397" s="43">
        <v>0</v>
      </c>
      <c r="BB397" s="43">
        <v>0</v>
      </c>
      <c r="BC397" s="43">
        <v>0</v>
      </c>
      <c r="BD397" s="43">
        <v>0</v>
      </c>
      <c r="BE397" s="43">
        <v>0</v>
      </c>
      <c r="BF397" s="43">
        <v>116000000</v>
      </c>
      <c r="BG397" s="43">
        <v>0</v>
      </c>
      <c r="BH397" s="43">
        <v>0</v>
      </c>
      <c r="BI397" s="43">
        <v>0</v>
      </c>
      <c r="BJ397" s="43">
        <v>0</v>
      </c>
      <c r="BK397" s="43">
        <v>0</v>
      </c>
      <c r="BL397" s="43">
        <v>0</v>
      </c>
      <c r="BM397" s="43">
        <v>0</v>
      </c>
      <c r="BN397" s="44">
        <v>116000000</v>
      </c>
      <c r="BO397" s="43">
        <v>0</v>
      </c>
      <c r="BP397" s="43">
        <v>0</v>
      </c>
      <c r="BQ397" s="43">
        <v>0</v>
      </c>
      <c r="BR397" s="43">
        <v>0</v>
      </c>
      <c r="BS397" s="43">
        <v>0</v>
      </c>
      <c r="BT397" s="43">
        <v>0</v>
      </c>
      <c r="BU397" s="43">
        <v>0</v>
      </c>
      <c r="BV397" s="43">
        <v>8000000</v>
      </c>
      <c r="BW397" s="43">
        <v>0</v>
      </c>
      <c r="BX397" s="43">
        <v>0</v>
      </c>
      <c r="BY397" s="43">
        <v>0</v>
      </c>
      <c r="BZ397" s="43">
        <v>0</v>
      </c>
      <c r="CA397" s="43">
        <v>0</v>
      </c>
      <c r="CB397" s="43">
        <v>0</v>
      </c>
      <c r="CC397" s="43">
        <v>0</v>
      </c>
      <c r="CD397" s="44">
        <v>8000000</v>
      </c>
      <c r="CE397" s="43">
        <v>0</v>
      </c>
      <c r="CF397" s="43">
        <v>0</v>
      </c>
      <c r="CG397" s="43">
        <v>0</v>
      </c>
      <c r="CH397" s="43">
        <v>0</v>
      </c>
      <c r="CI397" s="43">
        <v>0</v>
      </c>
      <c r="CJ397" s="43">
        <v>0</v>
      </c>
      <c r="CK397" s="43">
        <v>0</v>
      </c>
      <c r="CL397" s="43">
        <v>5000000</v>
      </c>
      <c r="CM397" s="43">
        <v>0</v>
      </c>
      <c r="CN397" s="43">
        <v>0</v>
      </c>
      <c r="CO397" s="43">
        <v>0</v>
      </c>
      <c r="CP397" s="43">
        <v>0</v>
      </c>
      <c r="CQ397" s="43">
        <v>0</v>
      </c>
      <c r="CR397" s="43">
        <v>0</v>
      </c>
      <c r="CS397" s="43">
        <v>0</v>
      </c>
      <c r="CT397" s="44">
        <v>5000000</v>
      </c>
      <c r="CU397" s="43">
        <v>0</v>
      </c>
      <c r="CV397" s="43">
        <v>0</v>
      </c>
      <c r="CW397" s="43">
        <v>0</v>
      </c>
      <c r="CX397" s="43">
        <v>0</v>
      </c>
      <c r="CY397" s="43">
        <v>0</v>
      </c>
      <c r="CZ397" s="43">
        <v>0</v>
      </c>
      <c r="DA397" s="43">
        <v>0</v>
      </c>
      <c r="DB397" s="43">
        <v>0</v>
      </c>
      <c r="DC397" s="43">
        <v>0</v>
      </c>
      <c r="DD397" s="43">
        <v>0</v>
      </c>
      <c r="DE397" s="43">
        <v>0</v>
      </c>
      <c r="DF397" s="43">
        <v>0</v>
      </c>
      <c r="DG397" s="43">
        <v>0</v>
      </c>
      <c r="DH397" s="43">
        <v>0</v>
      </c>
      <c r="DI397" s="43">
        <v>0</v>
      </c>
      <c r="DJ397" s="44">
        <v>0</v>
      </c>
      <c r="DK397" s="45">
        <f t="shared" si="24"/>
        <v>129000000</v>
      </c>
    </row>
    <row r="398" spans="1:115" s="2" customFormat="1" ht="75" x14ac:dyDescent="0.25">
      <c r="A398" s="1"/>
      <c r="B398" s="40" t="s">
        <v>727</v>
      </c>
      <c r="C398" s="41" t="s">
        <v>1445</v>
      </c>
      <c r="D398" s="30" t="s">
        <v>1427</v>
      </c>
      <c r="E398" s="30" t="s">
        <v>728</v>
      </c>
      <c r="F398" s="30" t="s">
        <v>1426</v>
      </c>
      <c r="G398" s="30" t="s">
        <v>2369</v>
      </c>
      <c r="H398" s="41" t="s">
        <v>763</v>
      </c>
      <c r="I398" s="41" t="s">
        <v>1298</v>
      </c>
      <c r="J398" s="41" t="s">
        <v>1298</v>
      </c>
      <c r="K398" s="41">
        <v>2019</v>
      </c>
      <c r="L398" s="41">
        <v>100</v>
      </c>
      <c r="M398" s="42">
        <v>25</v>
      </c>
      <c r="N398" s="42">
        <v>37</v>
      </c>
      <c r="O398" s="42">
        <v>38</v>
      </c>
      <c r="P398" s="42">
        <v>0</v>
      </c>
      <c r="Q398" s="42" t="s">
        <v>132</v>
      </c>
      <c r="R398" s="41" t="s">
        <v>108</v>
      </c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 t="s">
        <v>728</v>
      </c>
      <c r="AI398" s="52" t="s">
        <v>1469</v>
      </c>
      <c r="AJ398" s="40">
        <v>3301</v>
      </c>
      <c r="AK398" s="17" t="s">
        <v>1887</v>
      </c>
      <c r="AL398" s="17" t="s">
        <v>764</v>
      </c>
      <c r="AM398" s="42" t="s">
        <v>2634</v>
      </c>
      <c r="AN398" s="42">
        <v>3602034</v>
      </c>
      <c r="AO398" s="42" t="s">
        <v>2635</v>
      </c>
      <c r="AP398" s="41">
        <v>0</v>
      </c>
      <c r="AQ398" s="41">
        <v>108</v>
      </c>
      <c r="AR398" s="42" t="s">
        <v>2471</v>
      </c>
      <c r="AS398" s="42" t="s">
        <v>727</v>
      </c>
      <c r="AT398" s="42">
        <v>27</v>
      </c>
      <c r="AU398" s="42">
        <v>40</v>
      </c>
      <c r="AV398" s="42">
        <v>41</v>
      </c>
      <c r="AW398" s="42">
        <v>0</v>
      </c>
      <c r="AX398" s="43">
        <v>0</v>
      </c>
      <c r="AY398" s="43">
        <v>0</v>
      </c>
      <c r="AZ398" s="43">
        <v>0</v>
      </c>
      <c r="BA398" s="43">
        <v>0</v>
      </c>
      <c r="BB398" s="43">
        <v>0</v>
      </c>
      <c r="BC398" s="43">
        <v>0</v>
      </c>
      <c r="BD398" s="43">
        <v>0</v>
      </c>
      <c r="BE398" s="43">
        <v>0</v>
      </c>
      <c r="BF398" s="43">
        <v>80000000</v>
      </c>
      <c r="BG398" s="43">
        <v>0</v>
      </c>
      <c r="BH398" s="43">
        <v>0</v>
      </c>
      <c r="BI398" s="43">
        <v>0</v>
      </c>
      <c r="BJ398" s="43">
        <v>0</v>
      </c>
      <c r="BK398" s="43">
        <v>0</v>
      </c>
      <c r="BL398" s="43">
        <v>0</v>
      </c>
      <c r="BM398" s="43">
        <v>0</v>
      </c>
      <c r="BN398" s="44">
        <v>80000000</v>
      </c>
      <c r="BO398" s="43">
        <v>0</v>
      </c>
      <c r="BP398" s="43">
        <v>0</v>
      </c>
      <c r="BQ398" s="43">
        <v>0</v>
      </c>
      <c r="BR398" s="43">
        <v>0</v>
      </c>
      <c r="BS398" s="43">
        <v>0</v>
      </c>
      <c r="BT398" s="43">
        <v>0</v>
      </c>
      <c r="BU398" s="43">
        <v>0</v>
      </c>
      <c r="BV398" s="43">
        <v>10000000</v>
      </c>
      <c r="BW398" s="43">
        <v>0</v>
      </c>
      <c r="BX398" s="43">
        <v>0</v>
      </c>
      <c r="BY398" s="43">
        <v>0</v>
      </c>
      <c r="BZ398" s="43">
        <v>0</v>
      </c>
      <c r="CA398" s="43">
        <v>0</v>
      </c>
      <c r="CB398" s="43">
        <v>0</v>
      </c>
      <c r="CC398" s="43">
        <v>0</v>
      </c>
      <c r="CD398" s="44">
        <v>10000000</v>
      </c>
      <c r="CE398" s="43">
        <v>0</v>
      </c>
      <c r="CF398" s="43">
        <v>0</v>
      </c>
      <c r="CG398" s="43">
        <v>0</v>
      </c>
      <c r="CH398" s="43">
        <v>0</v>
      </c>
      <c r="CI398" s="43">
        <v>0</v>
      </c>
      <c r="CJ398" s="43">
        <v>0</v>
      </c>
      <c r="CK398" s="43">
        <v>0</v>
      </c>
      <c r="CL398" s="43">
        <v>10000000</v>
      </c>
      <c r="CM398" s="43">
        <v>0</v>
      </c>
      <c r="CN398" s="43">
        <v>0</v>
      </c>
      <c r="CO398" s="43">
        <v>0</v>
      </c>
      <c r="CP398" s="43">
        <v>0</v>
      </c>
      <c r="CQ398" s="43">
        <v>0</v>
      </c>
      <c r="CR398" s="43">
        <v>0</v>
      </c>
      <c r="CS398" s="43">
        <v>0</v>
      </c>
      <c r="CT398" s="44">
        <v>10000000</v>
      </c>
      <c r="CU398" s="43">
        <v>0</v>
      </c>
      <c r="CV398" s="43">
        <v>0</v>
      </c>
      <c r="CW398" s="43">
        <v>0</v>
      </c>
      <c r="CX398" s="43">
        <v>0</v>
      </c>
      <c r="CY398" s="43">
        <v>0</v>
      </c>
      <c r="CZ398" s="43">
        <v>0</v>
      </c>
      <c r="DA398" s="43">
        <v>0</v>
      </c>
      <c r="DB398" s="43">
        <v>0</v>
      </c>
      <c r="DC398" s="43">
        <v>0</v>
      </c>
      <c r="DD398" s="43">
        <v>0</v>
      </c>
      <c r="DE398" s="43">
        <v>0</v>
      </c>
      <c r="DF398" s="43">
        <v>0</v>
      </c>
      <c r="DG398" s="43">
        <v>0</v>
      </c>
      <c r="DH398" s="43">
        <v>0</v>
      </c>
      <c r="DI398" s="43">
        <v>0</v>
      </c>
      <c r="DJ398" s="44">
        <v>0</v>
      </c>
      <c r="DK398" s="45">
        <f t="shared" si="24"/>
        <v>100000000</v>
      </c>
    </row>
    <row r="399" spans="1:115" s="2" customFormat="1" ht="75" x14ac:dyDescent="0.25">
      <c r="A399" s="1"/>
      <c r="B399" s="40" t="s">
        <v>765</v>
      </c>
      <c r="C399" s="41" t="s">
        <v>1445</v>
      </c>
      <c r="D399" s="30" t="s">
        <v>1429</v>
      </c>
      <c r="E399" s="30" t="s">
        <v>766</v>
      </c>
      <c r="F399" s="30" t="s">
        <v>1428</v>
      </c>
      <c r="G399" s="30" t="s">
        <v>2370</v>
      </c>
      <c r="H399" s="41" t="s">
        <v>767</v>
      </c>
      <c r="I399" s="41" t="s">
        <v>1298</v>
      </c>
      <c r="J399" s="41" t="s">
        <v>1369</v>
      </c>
      <c r="K399" s="41">
        <v>2019</v>
      </c>
      <c r="L399" s="41">
        <v>7</v>
      </c>
      <c r="M399" s="42">
        <v>1</v>
      </c>
      <c r="N399" s="42">
        <v>2</v>
      </c>
      <c r="O399" s="42">
        <v>2</v>
      </c>
      <c r="P399" s="42">
        <v>2</v>
      </c>
      <c r="Q399" s="42" t="s">
        <v>132</v>
      </c>
      <c r="R399" s="41" t="s">
        <v>100</v>
      </c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 t="s">
        <v>766</v>
      </c>
      <c r="AI399" s="52" t="s">
        <v>1470</v>
      </c>
      <c r="AJ399" s="40">
        <v>4301</v>
      </c>
      <c r="AK399" s="17" t="s">
        <v>1888</v>
      </c>
      <c r="AL399" s="17" t="s">
        <v>768</v>
      </c>
      <c r="AM399" s="42" t="s">
        <v>2682</v>
      </c>
      <c r="AN399" s="42">
        <v>4301032</v>
      </c>
      <c r="AO399" s="42" t="s">
        <v>2683</v>
      </c>
      <c r="AP399" s="41">
        <v>25</v>
      </c>
      <c r="AQ399" s="41">
        <v>25</v>
      </c>
      <c r="AR399" s="42" t="s">
        <v>130</v>
      </c>
      <c r="AS399" s="42" t="s">
        <v>765</v>
      </c>
      <c r="AT399" s="42">
        <v>3</v>
      </c>
      <c r="AU399" s="42">
        <v>6</v>
      </c>
      <c r="AV399" s="42">
        <v>8</v>
      </c>
      <c r="AW399" s="42">
        <v>8</v>
      </c>
      <c r="AX399" s="43">
        <v>0</v>
      </c>
      <c r="AY399" s="43">
        <v>0</v>
      </c>
      <c r="AZ399" s="43">
        <v>0</v>
      </c>
      <c r="BA399" s="43">
        <v>0</v>
      </c>
      <c r="BB399" s="43">
        <v>0</v>
      </c>
      <c r="BC399" s="43">
        <v>944080000</v>
      </c>
      <c r="BD399" s="43">
        <v>0</v>
      </c>
      <c r="BE399" s="43">
        <v>0</v>
      </c>
      <c r="BF399" s="43">
        <v>0</v>
      </c>
      <c r="BG399" s="43">
        <v>0</v>
      </c>
      <c r="BH399" s="43">
        <v>0</v>
      </c>
      <c r="BI399" s="43">
        <v>0</v>
      </c>
      <c r="BJ399" s="43">
        <v>0</v>
      </c>
      <c r="BK399" s="43">
        <v>0</v>
      </c>
      <c r="BL399" s="43">
        <v>0</v>
      </c>
      <c r="BM399" s="43">
        <v>0</v>
      </c>
      <c r="BN399" s="44">
        <f t="shared" ref="BN399:BN462" si="25">SUM(AX399:BM399)</f>
        <v>944080000</v>
      </c>
      <c r="BO399" s="43">
        <v>0</v>
      </c>
      <c r="BP399" s="43">
        <v>0</v>
      </c>
      <c r="BQ399" s="43">
        <v>0</v>
      </c>
      <c r="BR399" s="43">
        <v>0</v>
      </c>
      <c r="BS399" s="43">
        <v>1030000000</v>
      </c>
      <c r="BT399" s="43">
        <v>0</v>
      </c>
      <c r="BU399" s="43">
        <v>0</v>
      </c>
      <c r="BV399" s="43">
        <v>0</v>
      </c>
      <c r="BW399" s="43">
        <v>0</v>
      </c>
      <c r="BX399" s="43">
        <v>0</v>
      </c>
      <c r="BY399" s="43">
        <v>0</v>
      </c>
      <c r="BZ399" s="43">
        <v>0</v>
      </c>
      <c r="CA399" s="43">
        <v>0</v>
      </c>
      <c r="CB399" s="43">
        <v>0</v>
      </c>
      <c r="CC399" s="43">
        <v>0</v>
      </c>
      <c r="CD399" s="44">
        <f t="shared" ref="CD399:CD462" si="26">SUM(BO399:CC399)</f>
        <v>1030000000</v>
      </c>
      <c r="CE399" s="43">
        <v>0</v>
      </c>
      <c r="CF399" s="43">
        <v>0</v>
      </c>
      <c r="CG399" s="43">
        <v>0</v>
      </c>
      <c r="CH399" s="43">
        <v>0</v>
      </c>
      <c r="CI399" s="43">
        <v>1133000000</v>
      </c>
      <c r="CJ399" s="43">
        <v>0</v>
      </c>
      <c r="CK399" s="43">
        <v>0</v>
      </c>
      <c r="CL399" s="43">
        <v>0</v>
      </c>
      <c r="CM399" s="43">
        <v>0</v>
      </c>
      <c r="CN399" s="43">
        <v>0</v>
      </c>
      <c r="CO399" s="43">
        <v>0</v>
      </c>
      <c r="CP399" s="43">
        <v>0</v>
      </c>
      <c r="CQ399" s="43">
        <v>0</v>
      </c>
      <c r="CR399" s="43">
        <v>0</v>
      </c>
      <c r="CS399" s="43">
        <v>0</v>
      </c>
      <c r="CT399" s="44">
        <f t="shared" ref="CT399:CT462" si="27">SUM(CE399:CS399)</f>
        <v>1133000000</v>
      </c>
      <c r="CU399" s="43">
        <v>0</v>
      </c>
      <c r="CV399" s="43">
        <v>0</v>
      </c>
      <c r="CW399" s="43">
        <v>0</v>
      </c>
      <c r="CX399" s="43">
        <v>0</v>
      </c>
      <c r="CY399" s="43">
        <v>1246000000</v>
      </c>
      <c r="CZ399" s="43">
        <v>0</v>
      </c>
      <c r="DA399" s="43">
        <v>0</v>
      </c>
      <c r="DB399" s="43">
        <v>0</v>
      </c>
      <c r="DC399" s="43">
        <v>0</v>
      </c>
      <c r="DD399" s="43">
        <v>0</v>
      </c>
      <c r="DE399" s="43">
        <v>0</v>
      </c>
      <c r="DF399" s="43">
        <v>0</v>
      </c>
      <c r="DG399" s="43">
        <v>0</v>
      </c>
      <c r="DH399" s="43">
        <v>0</v>
      </c>
      <c r="DI399" s="43">
        <v>0</v>
      </c>
      <c r="DJ399" s="44">
        <f t="shared" ref="DJ399:DJ462" si="28">SUM(CU399:DI399)</f>
        <v>1246000000</v>
      </c>
      <c r="DK399" s="45">
        <f t="shared" si="24"/>
        <v>4353080000</v>
      </c>
    </row>
    <row r="400" spans="1:115" s="2" customFormat="1" ht="75" x14ac:dyDescent="0.25">
      <c r="A400" s="1"/>
      <c r="B400" s="40" t="s">
        <v>765</v>
      </c>
      <c r="C400" s="41" t="s">
        <v>1445</v>
      </c>
      <c r="D400" s="30" t="s">
        <v>1429</v>
      </c>
      <c r="E400" s="30" t="s">
        <v>766</v>
      </c>
      <c r="F400" s="30" t="s">
        <v>1428</v>
      </c>
      <c r="G400" s="30" t="s">
        <v>2370</v>
      </c>
      <c r="H400" s="41" t="s">
        <v>767</v>
      </c>
      <c r="I400" s="41" t="s">
        <v>1298</v>
      </c>
      <c r="J400" s="41" t="s">
        <v>1370</v>
      </c>
      <c r="K400" s="41">
        <v>2019</v>
      </c>
      <c r="L400" s="41">
        <v>7</v>
      </c>
      <c r="M400" s="42">
        <v>1</v>
      </c>
      <c r="N400" s="42">
        <v>2</v>
      </c>
      <c r="O400" s="42">
        <v>2</v>
      </c>
      <c r="P400" s="42">
        <v>2</v>
      </c>
      <c r="Q400" s="42" t="s">
        <v>132</v>
      </c>
      <c r="R400" s="41" t="s">
        <v>100</v>
      </c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 t="s">
        <v>766</v>
      </c>
      <c r="AI400" s="52" t="s">
        <v>1470</v>
      </c>
      <c r="AJ400" s="40">
        <v>4301</v>
      </c>
      <c r="AK400" s="17" t="s">
        <v>1889</v>
      </c>
      <c r="AL400" s="17" t="s">
        <v>769</v>
      </c>
      <c r="AM400" s="42" t="s">
        <v>2682</v>
      </c>
      <c r="AN400" s="42">
        <v>4301032</v>
      </c>
      <c r="AO400" s="42" t="s">
        <v>2683</v>
      </c>
      <c r="AP400" s="41">
        <v>1</v>
      </c>
      <c r="AQ400" s="41">
        <v>1</v>
      </c>
      <c r="AR400" s="42" t="s">
        <v>2471</v>
      </c>
      <c r="AS400" s="42" t="s">
        <v>765</v>
      </c>
      <c r="AT400" s="42">
        <v>0</v>
      </c>
      <c r="AU400" s="42">
        <v>1</v>
      </c>
      <c r="AV400" s="42">
        <v>1</v>
      </c>
      <c r="AW400" s="42">
        <v>1</v>
      </c>
      <c r="AX400" s="43">
        <v>0</v>
      </c>
      <c r="AY400" s="43">
        <v>0</v>
      </c>
      <c r="AZ400" s="43">
        <v>0</v>
      </c>
      <c r="BA400" s="43">
        <v>0</v>
      </c>
      <c r="BB400" s="43">
        <v>0</v>
      </c>
      <c r="BC400" s="43">
        <v>50800000</v>
      </c>
      <c r="BD400" s="43">
        <v>0</v>
      </c>
      <c r="BE400" s="43">
        <v>0</v>
      </c>
      <c r="BF400" s="43">
        <v>0</v>
      </c>
      <c r="BG400" s="43">
        <v>0</v>
      </c>
      <c r="BH400" s="43">
        <v>0</v>
      </c>
      <c r="BI400" s="43">
        <v>0</v>
      </c>
      <c r="BJ400" s="43">
        <v>0</v>
      </c>
      <c r="BK400" s="43">
        <v>0</v>
      </c>
      <c r="BL400" s="43">
        <v>0</v>
      </c>
      <c r="BM400" s="43">
        <v>0</v>
      </c>
      <c r="BN400" s="44">
        <f t="shared" si="25"/>
        <v>50800000</v>
      </c>
      <c r="BO400" s="43">
        <v>0</v>
      </c>
      <c r="BP400" s="43">
        <v>0</v>
      </c>
      <c r="BQ400" s="43">
        <v>0</v>
      </c>
      <c r="BR400" s="43">
        <v>0</v>
      </c>
      <c r="BS400" s="43">
        <v>56000000</v>
      </c>
      <c r="BT400" s="43">
        <v>0</v>
      </c>
      <c r="BU400" s="43">
        <v>0</v>
      </c>
      <c r="BV400" s="43">
        <v>0</v>
      </c>
      <c r="BW400" s="43">
        <v>0</v>
      </c>
      <c r="BX400" s="43">
        <v>0</v>
      </c>
      <c r="BY400" s="43">
        <v>0</v>
      </c>
      <c r="BZ400" s="43">
        <v>0</v>
      </c>
      <c r="CA400" s="43">
        <v>0</v>
      </c>
      <c r="CB400" s="43">
        <v>0</v>
      </c>
      <c r="CC400" s="43">
        <v>0</v>
      </c>
      <c r="CD400" s="44">
        <f t="shared" si="26"/>
        <v>56000000</v>
      </c>
      <c r="CE400" s="43">
        <v>0</v>
      </c>
      <c r="CF400" s="43">
        <v>0</v>
      </c>
      <c r="CG400" s="43">
        <v>0</v>
      </c>
      <c r="CH400" s="43">
        <v>0</v>
      </c>
      <c r="CI400" s="43">
        <v>62000000</v>
      </c>
      <c r="CJ400" s="43">
        <v>0</v>
      </c>
      <c r="CK400" s="43">
        <v>0</v>
      </c>
      <c r="CL400" s="43">
        <v>0</v>
      </c>
      <c r="CM400" s="43">
        <v>0</v>
      </c>
      <c r="CN400" s="43">
        <v>0</v>
      </c>
      <c r="CO400" s="43">
        <v>0</v>
      </c>
      <c r="CP400" s="43">
        <v>0</v>
      </c>
      <c r="CQ400" s="43">
        <v>0</v>
      </c>
      <c r="CR400" s="43">
        <v>0</v>
      </c>
      <c r="CS400" s="43">
        <v>0</v>
      </c>
      <c r="CT400" s="44">
        <f t="shared" si="27"/>
        <v>62000000</v>
      </c>
      <c r="CU400" s="43">
        <v>0</v>
      </c>
      <c r="CV400" s="43">
        <v>0</v>
      </c>
      <c r="CW400" s="43">
        <v>0</v>
      </c>
      <c r="CX400" s="43">
        <v>0</v>
      </c>
      <c r="CY400" s="43">
        <v>68000000</v>
      </c>
      <c r="CZ400" s="43">
        <v>0</v>
      </c>
      <c r="DA400" s="43">
        <v>0</v>
      </c>
      <c r="DB400" s="43">
        <v>0</v>
      </c>
      <c r="DC400" s="43">
        <v>0</v>
      </c>
      <c r="DD400" s="43">
        <v>0</v>
      </c>
      <c r="DE400" s="43">
        <v>0</v>
      </c>
      <c r="DF400" s="43">
        <v>0</v>
      </c>
      <c r="DG400" s="43">
        <v>0</v>
      </c>
      <c r="DH400" s="43">
        <v>0</v>
      </c>
      <c r="DI400" s="43">
        <v>0</v>
      </c>
      <c r="DJ400" s="44">
        <f t="shared" si="28"/>
        <v>68000000</v>
      </c>
      <c r="DK400" s="45">
        <f t="shared" si="24"/>
        <v>236800000</v>
      </c>
    </row>
    <row r="401" spans="1:115" s="2" customFormat="1" ht="75" x14ac:dyDescent="0.25">
      <c r="A401" s="1"/>
      <c r="B401" s="40" t="s">
        <v>765</v>
      </c>
      <c r="C401" s="41" t="s">
        <v>1445</v>
      </c>
      <c r="D401" s="30" t="s">
        <v>1429</v>
      </c>
      <c r="E401" s="30" t="s">
        <v>766</v>
      </c>
      <c r="F401" s="30" t="s">
        <v>1428</v>
      </c>
      <c r="G401" s="30" t="s">
        <v>2370</v>
      </c>
      <c r="H401" s="41" t="s">
        <v>767</v>
      </c>
      <c r="I401" s="41" t="s">
        <v>1298</v>
      </c>
      <c r="J401" s="41" t="s">
        <v>1370</v>
      </c>
      <c r="K401" s="41">
        <v>2019</v>
      </c>
      <c r="L401" s="41">
        <v>7</v>
      </c>
      <c r="M401" s="42">
        <v>1</v>
      </c>
      <c r="N401" s="42">
        <v>2</v>
      </c>
      <c r="O401" s="42">
        <v>2</v>
      </c>
      <c r="P401" s="42">
        <v>2</v>
      </c>
      <c r="Q401" s="42" t="s">
        <v>132</v>
      </c>
      <c r="R401" s="41" t="s">
        <v>100</v>
      </c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 t="s">
        <v>766</v>
      </c>
      <c r="AI401" s="52" t="s">
        <v>1470</v>
      </c>
      <c r="AJ401" s="40">
        <v>4301</v>
      </c>
      <c r="AK401" s="17" t="s">
        <v>1890</v>
      </c>
      <c r="AL401" s="17" t="s">
        <v>770</v>
      </c>
      <c r="AM401" s="42" t="s">
        <v>2684</v>
      </c>
      <c r="AN401" s="42">
        <v>4301037</v>
      </c>
      <c r="AO401" s="42" t="s">
        <v>2685</v>
      </c>
      <c r="AP401" s="41">
        <v>4956</v>
      </c>
      <c r="AQ401" s="41">
        <v>5500</v>
      </c>
      <c r="AR401" s="42" t="s">
        <v>2471</v>
      </c>
      <c r="AS401" s="42" t="s">
        <v>765</v>
      </c>
      <c r="AT401" s="42">
        <v>4000</v>
      </c>
      <c r="AU401" s="42">
        <v>6000</v>
      </c>
      <c r="AV401" s="42">
        <v>6000</v>
      </c>
      <c r="AW401" s="42">
        <v>6000</v>
      </c>
      <c r="AX401" s="43">
        <v>0</v>
      </c>
      <c r="AY401" s="43">
        <v>0</v>
      </c>
      <c r="AZ401" s="43">
        <v>0</v>
      </c>
      <c r="BA401" s="43">
        <v>0</v>
      </c>
      <c r="BB401" s="43">
        <v>0</v>
      </c>
      <c r="BC401" s="43">
        <v>12000000</v>
      </c>
      <c r="BD401" s="43">
        <v>0</v>
      </c>
      <c r="BE401" s="43">
        <v>0</v>
      </c>
      <c r="BF401" s="43">
        <v>0</v>
      </c>
      <c r="BG401" s="43">
        <v>0</v>
      </c>
      <c r="BH401" s="43">
        <v>0</v>
      </c>
      <c r="BI401" s="43">
        <v>0</v>
      </c>
      <c r="BJ401" s="43">
        <v>0</v>
      </c>
      <c r="BK401" s="43">
        <v>0</v>
      </c>
      <c r="BL401" s="43">
        <v>0</v>
      </c>
      <c r="BM401" s="43">
        <v>0</v>
      </c>
      <c r="BN401" s="44">
        <f t="shared" si="25"/>
        <v>12000000</v>
      </c>
      <c r="BO401" s="43">
        <v>0</v>
      </c>
      <c r="BP401" s="43">
        <v>0</v>
      </c>
      <c r="BQ401" s="43">
        <v>0</v>
      </c>
      <c r="BR401" s="43">
        <v>0</v>
      </c>
      <c r="BS401" s="43">
        <v>14000000</v>
      </c>
      <c r="BT401" s="43">
        <v>0</v>
      </c>
      <c r="BU401" s="43">
        <v>0</v>
      </c>
      <c r="BV401" s="43">
        <v>0</v>
      </c>
      <c r="BW401" s="43">
        <v>0</v>
      </c>
      <c r="BX401" s="43">
        <v>0</v>
      </c>
      <c r="BY401" s="43">
        <v>0</v>
      </c>
      <c r="BZ401" s="43">
        <v>0</v>
      </c>
      <c r="CA401" s="43">
        <v>0</v>
      </c>
      <c r="CB401" s="43">
        <v>0</v>
      </c>
      <c r="CC401" s="43">
        <v>0</v>
      </c>
      <c r="CD401" s="44">
        <f t="shared" si="26"/>
        <v>14000000</v>
      </c>
      <c r="CE401" s="43">
        <v>0</v>
      </c>
      <c r="CF401" s="43">
        <v>0</v>
      </c>
      <c r="CG401" s="43">
        <v>0</v>
      </c>
      <c r="CH401" s="43">
        <v>0</v>
      </c>
      <c r="CI401" s="43">
        <v>16000000</v>
      </c>
      <c r="CJ401" s="43">
        <v>0</v>
      </c>
      <c r="CK401" s="43">
        <v>0</v>
      </c>
      <c r="CL401" s="43">
        <v>0</v>
      </c>
      <c r="CM401" s="43">
        <v>0</v>
      </c>
      <c r="CN401" s="43">
        <v>0</v>
      </c>
      <c r="CO401" s="43">
        <v>0</v>
      </c>
      <c r="CP401" s="43">
        <v>0</v>
      </c>
      <c r="CQ401" s="43">
        <v>0</v>
      </c>
      <c r="CR401" s="43">
        <v>0</v>
      </c>
      <c r="CS401" s="43">
        <v>0</v>
      </c>
      <c r="CT401" s="44">
        <f t="shared" si="27"/>
        <v>16000000</v>
      </c>
      <c r="CU401" s="43">
        <v>0</v>
      </c>
      <c r="CV401" s="43">
        <v>0</v>
      </c>
      <c r="CW401" s="43">
        <v>0</v>
      </c>
      <c r="CX401" s="43">
        <v>0</v>
      </c>
      <c r="CY401" s="43">
        <v>18000000</v>
      </c>
      <c r="CZ401" s="43">
        <v>0</v>
      </c>
      <c r="DA401" s="43">
        <v>0</v>
      </c>
      <c r="DB401" s="43">
        <v>0</v>
      </c>
      <c r="DC401" s="43">
        <v>0</v>
      </c>
      <c r="DD401" s="43">
        <v>0</v>
      </c>
      <c r="DE401" s="43">
        <v>0</v>
      </c>
      <c r="DF401" s="43">
        <v>0</v>
      </c>
      <c r="DG401" s="43">
        <v>0</v>
      </c>
      <c r="DH401" s="43">
        <v>0</v>
      </c>
      <c r="DI401" s="43">
        <v>0</v>
      </c>
      <c r="DJ401" s="44">
        <f t="shared" si="28"/>
        <v>18000000</v>
      </c>
      <c r="DK401" s="45">
        <f t="shared" si="24"/>
        <v>60000000</v>
      </c>
    </row>
    <row r="402" spans="1:115" s="2" customFormat="1" ht="75" x14ac:dyDescent="0.25">
      <c r="A402" s="1"/>
      <c r="B402" s="40" t="s">
        <v>765</v>
      </c>
      <c r="C402" s="41" t="s">
        <v>1445</v>
      </c>
      <c r="D402" s="30" t="s">
        <v>1429</v>
      </c>
      <c r="E402" s="30" t="s">
        <v>766</v>
      </c>
      <c r="F402" s="30" t="s">
        <v>1428</v>
      </c>
      <c r="G402" s="30" t="s">
        <v>2370</v>
      </c>
      <c r="H402" s="41" t="s">
        <v>767</v>
      </c>
      <c r="I402" s="41" t="s">
        <v>1298</v>
      </c>
      <c r="J402" s="41" t="s">
        <v>1370</v>
      </c>
      <c r="K402" s="41">
        <v>2019</v>
      </c>
      <c r="L402" s="41">
        <v>7</v>
      </c>
      <c r="M402" s="42">
        <v>1</v>
      </c>
      <c r="N402" s="42">
        <v>2</v>
      </c>
      <c r="O402" s="42">
        <v>2</v>
      </c>
      <c r="P402" s="42">
        <v>2</v>
      </c>
      <c r="Q402" s="42" t="s">
        <v>132</v>
      </c>
      <c r="R402" s="41" t="s">
        <v>100</v>
      </c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 t="s">
        <v>766</v>
      </c>
      <c r="AI402" s="52" t="s">
        <v>1470</v>
      </c>
      <c r="AJ402" s="40">
        <v>4301</v>
      </c>
      <c r="AK402" s="17" t="s">
        <v>1891</v>
      </c>
      <c r="AL402" s="17" t="s">
        <v>771</v>
      </c>
      <c r="AM402" s="42" t="s">
        <v>2684</v>
      </c>
      <c r="AN402" s="42">
        <v>4301037</v>
      </c>
      <c r="AO402" s="42" t="s">
        <v>2685</v>
      </c>
      <c r="AP402" s="41" t="s">
        <v>1298</v>
      </c>
      <c r="AQ402" s="41">
        <v>1</v>
      </c>
      <c r="AR402" s="42" t="s">
        <v>130</v>
      </c>
      <c r="AS402" s="42" t="s">
        <v>765</v>
      </c>
      <c r="AT402" s="42">
        <v>0</v>
      </c>
      <c r="AU402" s="42">
        <v>0</v>
      </c>
      <c r="AV402" s="42">
        <v>0</v>
      </c>
      <c r="AW402" s="42">
        <v>1</v>
      </c>
      <c r="AX402" s="43">
        <v>0</v>
      </c>
      <c r="AY402" s="43">
        <v>0</v>
      </c>
      <c r="AZ402" s="43">
        <v>0</v>
      </c>
      <c r="BA402" s="43">
        <v>0</v>
      </c>
      <c r="BB402" s="43">
        <v>0</v>
      </c>
      <c r="BC402" s="43">
        <v>43823000</v>
      </c>
      <c r="BD402" s="43">
        <v>0</v>
      </c>
      <c r="BE402" s="43">
        <v>0</v>
      </c>
      <c r="BF402" s="43">
        <v>0</v>
      </c>
      <c r="BG402" s="43">
        <v>0</v>
      </c>
      <c r="BH402" s="43">
        <v>0</v>
      </c>
      <c r="BI402" s="43">
        <v>0</v>
      </c>
      <c r="BJ402" s="43">
        <v>0</v>
      </c>
      <c r="BK402" s="43">
        <v>0</v>
      </c>
      <c r="BL402" s="43">
        <v>0</v>
      </c>
      <c r="BM402" s="43">
        <v>0</v>
      </c>
      <c r="BN402" s="44">
        <f t="shared" si="25"/>
        <v>43823000</v>
      </c>
      <c r="BO402" s="43">
        <v>0</v>
      </c>
      <c r="BP402" s="43">
        <v>0</v>
      </c>
      <c r="BQ402" s="43">
        <v>0</v>
      </c>
      <c r="BR402" s="43">
        <v>0</v>
      </c>
      <c r="BS402" s="43">
        <v>48000000</v>
      </c>
      <c r="BT402" s="43">
        <v>0</v>
      </c>
      <c r="BU402" s="43">
        <v>0</v>
      </c>
      <c r="BV402" s="43">
        <v>0</v>
      </c>
      <c r="BW402" s="43">
        <v>0</v>
      </c>
      <c r="BX402" s="43">
        <v>0</v>
      </c>
      <c r="BY402" s="43">
        <v>0</v>
      </c>
      <c r="BZ402" s="43">
        <v>0</v>
      </c>
      <c r="CA402" s="43">
        <v>0</v>
      </c>
      <c r="CB402" s="43">
        <v>0</v>
      </c>
      <c r="CC402" s="43">
        <v>0</v>
      </c>
      <c r="CD402" s="44">
        <f t="shared" si="26"/>
        <v>48000000</v>
      </c>
      <c r="CE402" s="43">
        <v>0</v>
      </c>
      <c r="CF402" s="43">
        <v>0</v>
      </c>
      <c r="CG402" s="43">
        <v>0</v>
      </c>
      <c r="CH402" s="43">
        <v>0</v>
      </c>
      <c r="CI402" s="43">
        <v>53000000</v>
      </c>
      <c r="CJ402" s="43">
        <v>0</v>
      </c>
      <c r="CK402" s="43">
        <v>0</v>
      </c>
      <c r="CL402" s="43">
        <v>0</v>
      </c>
      <c r="CM402" s="43">
        <v>0</v>
      </c>
      <c r="CN402" s="43">
        <v>0</v>
      </c>
      <c r="CO402" s="43">
        <v>0</v>
      </c>
      <c r="CP402" s="43">
        <v>0</v>
      </c>
      <c r="CQ402" s="43">
        <v>0</v>
      </c>
      <c r="CR402" s="43">
        <v>0</v>
      </c>
      <c r="CS402" s="43">
        <v>0</v>
      </c>
      <c r="CT402" s="44">
        <f t="shared" si="27"/>
        <v>53000000</v>
      </c>
      <c r="CU402" s="43">
        <v>0</v>
      </c>
      <c r="CV402" s="43">
        <v>0</v>
      </c>
      <c r="CW402" s="43">
        <v>0</v>
      </c>
      <c r="CX402" s="43">
        <v>0</v>
      </c>
      <c r="CY402" s="43">
        <v>58000000</v>
      </c>
      <c r="CZ402" s="43">
        <v>0</v>
      </c>
      <c r="DA402" s="43">
        <v>0</v>
      </c>
      <c r="DB402" s="43">
        <v>0</v>
      </c>
      <c r="DC402" s="43">
        <v>0</v>
      </c>
      <c r="DD402" s="43">
        <v>0</v>
      </c>
      <c r="DE402" s="43">
        <v>0</v>
      </c>
      <c r="DF402" s="43">
        <v>0</v>
      </c>
      <c r="DG402" s="43">
        <v>0</v>
      </c>
      <c r="DH402" s="43">
        <v>0</v>
      </c>
      <c r="DI402" s="43">
        <v>0</v>
      </c>
      <c r="DJ402" s="44">
        <f t="shared" si="28"/>
        <v>58000000</v>
      </c>
      <c r="DK402" s="45">
        <f t="shared" si="24"/>
        <v>202823000</v>
      </c>
    </row>
    <row r="403" spans="1:115" s="2" customFormat="1" ht="90" x14ac:dyDescent="0.25">
      <c r="A403" s="1"/>
      <c r="B403" s="40" t="s">
        <v>765</v>
      </c>
      <c r="C403" s="41" t="s">
        <v>1445</v>
      </c>
      <c r="D403" s="30" t="s">
        <v>1429</v>
      </c>
      <c r="E403" s="30" t="s">
        <v>766</v>
      </c>
      <c r="F403" s="30" t="s">
        <v>1428</v>
      </c>
      <c r="G403" s="30" t="s">
        <v>2370</v>
      </c>
      <c r="H403" s="41" t="s">
        <v>767</v>
      </c>
      <c r="I403" s="41" t="s">
        <v>1298</v>
      </c>
      <c r="J403" s="41" t="s">
        <v>1370</v>
      </c>
      <c r="K403" s="41">
        <v>2019</v>
      </c>
      <c r="L403" s="41">
        <v>7</v>
      </c>
      <c r="M403" s="42">
        <v>1</v>
      </c>
      <c r="N403" s="42">
        <v>2</v>
      </c>
      <c r="O403" s="42">
        <v>2</v>
      </c>
      <c r="P403" s="42">
        <v>2</v>
      </c>
      <c r="Q403" s="42" t="s">
        <v>132</v>
      </c>
      <c r="R403" s="41" t="s">
        <v>100</v>
      </c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 t="s">
        <v>766</v>
      </c>
      <c r="AI403" s="52" t="s">
        <v>1470</v>
      </c>
      <c r="AJ403" s="40">
        <v>4301</v>
      </c>
      <c r="AK403" s="17" t="s">
        <v>1892</v>
      </c>
      <c r="AL403" s="17" t="s">
        <v>772</v>
      </c>
      <c r="AM403" s="42" t="s">
        <v>2686</v>
      </c>
      <c r="AN403" s="42">
        <v>2104024</v>
      </c>
      <c r="AO403" s="42" t="s">
        <v>2639</v>
      </c>
      <c r="AP403" s="41">
        <v>1</v>
      </c>
      <c r="AQ403" s="41">
        <v>3</v>
      </c>
      <c r="AR403" s="42" t="s">
        <v>131</v>
      </c>
      <c r="AS403" s="42" t="s">
        <v>765</v>
      </c>
      <c r="AT403" s="42">
        <v>0</v>
      </c>
      <c r="AU403" s="42">
        <v>0</v>
      </c>
      <c r="AV403" s="42">
        <v>0</v>
      </c>
      <c r="AW403" s="42">
        <v>1</v>
      </c>
      <c r="AX403" s="43">
        <v>0</v>
      </c>
      <c r="AY403" s="43">
        <v>0</v>
      </c>
      <c r="AZ403" s="43">
        <v>0</v>
      </c>
      <c r="BA403" s="43">
        <v>0</v>
      </c>
      <c r="BB403" s="43">
        <v>0</v>
      </c>
      <c r="BC403" s="43">
        <v>263297000</v>
      </c>
      <c r="BD403" s="43">
        <v>0</v>
      </c>
      <c r="BE403" s="43">
        <v>0</v>
      </c>
      <c r="BF403" s="43">
        <v>0</v>
      </c>
      <c r="BG403" s="43">
        <v>0</v>
      </c>
      <c r="BH403" s="43">
        <v>0</v>
      </c>
      <c r="BI403" s="43">
        <v>0</v>
      </c>
      <c r="BJ403" s="43">
        <v>0</v>
      </c>
      <c r="BK403" s="43">
        <v>0</v>
      </c>
      <c r="BL403" s="43">
        <v>0</v>
      </c>
      <c r="BM403" s="43">
        <v>0</v>
      </c>
      <c r="BN403" s="44">
        <f t="shared" si="25"/>
        <v>263297000</v>
      </c>
      <c r="BO403" s="43">
        <v>0</v>
      </c>
      <c r="BP403" s="43">
        <v>0</v>
      </c>
      <c r="BQ403" s="43">
        <v>0</v>
      </c>
      <c r="BR403" s="43">
        <v>0</v>
      </c>
      <c r="BS403" s="43">
        <v>289000000</v>
      </c>
      <c r="BT403" s="43">
        <v>0</v>
      </c>
      <c r="BU403" s="43">
        <v>0</v>
      </c>
      <c r="BV403" s="43">
        <v>0</v>
      </c>
      <c r="BW403" s="43">
        <v>0</v>
      </c>
      <c r="BX403" s="43">
        <v>0</v>
      </c>
      <c r="BY403" s="43">
        <v>0</v>
      </c>
      <c r="BZ403" s="43">
        <v>0</v>
      </c>
      <c r="CA403" s="43">
        <v>0</v>
      </c>
      <c r="CB403" s="43">
        <v>0</v>
      </c>
      <c r="CC403" s="43">
        <v>0</v>
      </c>
      <c r="CD403" s="44">
        <f t="shared" si="26"/>
        <v>289000000</v>
      </c>
      <c r="CE403" s="43">
        <v>0</v>
      </c>
      <c r="CF403" s="43">
        <v>0</v>
      </c>
      <c r="CG403" s="43">
        <v>0</v>
      </c>
      <c r="CH403" s="43">
        <v>0</v>
      </c>
      <c r="CI403" s="43">
        <v>318000000</v>
      </c>
      <c r="CJ403" s="43">
        <v>0</v>
      </c>
      <c r="CK403" s="43">
        <v>0</v>
      </c>
      <c r="CL403" s="43">
        <v>0</v>
      </c>
      <c r="CM403" s="43">
        <v>0</v>
      </c>
      <c r="CN403" s="43">
        <v>0</v>
      </c>
      <c r="CO403" s="43">
        <v>0</v>
      </c>
      <c r="CP403" s="43">
        <v>0</v>
      </c>
      <c r="CQ403" s="43">
        <v>0</v>
      </c>
      <c r="CR403" s="43">
        <v>0</v>
      </c>
      <c r="CS403" s="43">
        <v>0</v>
      </c>
      <c r="CT403" s="44">
        <f t="shared" si="27"/>
        <v>318000000</v>
      </c>
      <c r="CU403" s="43">
        <v>0</v>
      </c>
      <c r="CV403" s="43">
        <v>0</v>
      </c>
      <c r="CW403" s="43">
        <v>0</v>
      </c>
      <c r="CX403" s="43">
        <v>0</v>
      </c>
      <c r="CY403" s="43">
        <v>350000000</v>
      </c>
      <c r="CZ403" s="43">
        <v>0</v>
      </c>
      <c r="DA403" s="43">
        <v>0</v>
      </c>
      <c r="DB403" s="43">
        <v>0</v>
      </c>
      <c r="DC403" s="43">
        <v>0</v>
      </c>
      <c r="DD403" s="43">
        <v>0</v>
      </c>
      <c r="DE403" s="43">
        <v>0</v>
      </c>
      <c r="DF403" s="43">
        <v>0</v>
      </c>
      <c r="DG403" s="43">
        <v>0</v>
      </c>
      <c r="DH403" s="43">
        <v>0</v>
      </c>
      <c r="DI403" s="43">
        <v>0</v>
      </c>
      <c r="DJ403" s="44">
        <f t="shared" si="28"/>
        <v>350000000</v>
      </c>
      <c r="DK403" s="45">
        <f t="shared" si="24"/>
        <v>1220297000</v>
      </c>
    </row>
    <row r="404" spans="1:115" s="2" customFormat="1" ht="90" x14ac:dyDescent="0.25">
      <c r="A404" s="1"/>
      <c r="B404" s="40" t="s">
        <v>765</v>
      </c>
      <c r="C404" s="41" t="s">
        <v>1445</v>
      </c>
      <c r="D404" s="30" t="s">
        <v>1429</v>
      </c>
      <c r="E404" s="30" t="s">
        <v>766</v>
      </c>
      <c r="F404" s="30" t="s">
        <v>1428</v>
      </c>
      <c r="G404" s="30" t="s">
        <v>2370</v>
      </c>
      <c r="H404" s="41" t="s">
        <v>767</v>
      </c>
      <c r="I404" s="41" t="s">
        <v>1298</v>
      </c>
      <c r="J404" s="41" t="s">
        <v>1370</v>
      </c>
      <c r="K404" s="41">
        <v>2019</v>
      </c>
      <c r="L404" s="41">
        <v>7</v>
      </c>
      <c r="M404" s="42">
        <v>1</v>
      </c>
      <c r="N404" s="42">
        <v>2</v>
      </c>
      <c r="O404" s="42">
        <v>2</v>
      </c>
      <c r="P404" s="42">
        <v>2</v>
      </c>
      <c r="Q404" s="42" t="s">
        <v>132</v>
      </c>
      <c r="R404" s="41" t="s">
        <v>100</v>
      </c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 t="s">
        <v>766</v>
      </c>
      <c r="AI404" s="52" t="s">
        <v>1470</v>
      </c>
      <c r="AJ404" s="40">
        <v>4301</v>
      </c>
      <c r="AK404" s="17" t="s">
        <v>1893</v>
      </c>
      <c r="AL404" s="17" t="s">
        <v>773</v>
      </c>
      <c r="AM404" s="42" t="s">
        <v>2686</v>
      </c>
      <c r="AN404" s="42">
        <v>2104024</v>
      </c>
      <c r="AO404" s="42" t="s">
        <v>2639</v>
      </c>
      <c r="AP404" s="41">
        <v>2</v>
      </c>
      <c r="AQ404" s="41">
        <v>4</v>
      </c>
      <c r="AR404" s="42" t="s">
        <v>2471</v>
      </c>
      <c r="AS404" s="42" t="s">
        <v>765</v>
      </c>
      <c r="AT404" s="42">
        <v>1</v>
      </c>
      <c r="AU404" s="42">
        <v>2</v>
      </c>
      <c r="AV404" s="42">
        <v>3</v>
      </c>
      <c r="AW404" s="42">
        <v>2</v>
      </c>
      <c r="AX404" s="43">
        <v>0</v>
      </c>
      <c r="AY404" s="43">
        <v>0</v>
      </c>
      <c r="AZ404" s="43">
        <v>0</v>
      </c>
      <c r="BA404" s="43">
        <v>0</v>
      </c>
      <c r="BB404" s="43">
        <v>0</v>
      </c>
      <c r="BC404" s="43">
        <v>4000000</v>
      </c>
      <c r="BD404" s="43">
        <v>0</v>
      </c>
      <c r="BE404" s="43">
        <v>0</v>
      </c>
      <c r="BF404" s="43">
        <v>0</v>
      </c>
      <c r="BG404" s="43">
        <v>0</v>
      </c>
      <c r="BH404" s="43">
        <v>0</v>
      </c>
      <c r="BI404" s="43">
        <v>0</v>
      </c>
      <c r="BJ404" s="43">
        <v>0</v>
      </c>
      <c r="BK404" s="43">
        <v>0</v>
      </c>
      <c r="BL404" s="43">
        <v>0</v>
      </c>
      <c r="BM404" s="43">
        <v>0</v>
      </c>
      <c r="BN404" s="44">
        <f t="shared" si="25"/>
        <v>4000000</v>
      </c>
      <c r="BO404" s="43">
        <v>0</v>
      </c>
      <c r="BP404" s="43">
        <v>0</v>
      </c>
      <c r="BQ404" s="43">
        <v>0</v>
      </c>
      <c r="BR404" s="43">
        <v>0</v>
      </c>
      <c r="BS404" s="43">
        <v>5000000</v>
      </c>
      <c r="BT404" s="43">
        <v>0</v>
      </c>
      <c r="BU404" s="43">
        <v>0</v>
      </c>
      <c r="BV404" s="43">
        <v>0</v>
      </c>
      <c r="BW404" s="43">
        <v>0</v>
      </c>
      <c r="BX404" s="43">
        <v>0</v>
      </c>
      <c r="BY404" s="43">
        <v>0</v>
      </c>
      <c r="BZ404" s="43">
        <v>0</v>
      </c>
      <c r="CA404" s="43">
        <v>0</v>
      </c>
      <c r="CB404" s="43">
        <v>0</v>
      </c>
      <c r="CC404" s="43">
        <v>0</v>
      </c>
      <c r="CD404" s="44">
        <f t="shared" si="26"/>
        <v>5000000</v>
      </c>
      <c r="CE404" s="43">
        <v>0</v>
      </c>
      <c r="CF404" s="43">
        <v>0</v>
      </c>
      <c r="CG404" s="43">
        <v>0</v>
      </c>
      <c r="CH404" s="43">
        <v>0</v>
      </c>
      <c r="CI404" s="43">
        <v>6000000</v>
      </c>
      <c r="CJ404" s="43">
        <v>0</v>
      </c>
      <c r="CK404" s="43">
        <v>0</v>
      </c>
      <c r="CL404" s="43">
        <v>0</v>
      </c>
      <c r="CM404" s="43">
        <v>0</v>
      </c>
      <c r="CN404" s="43">
        <v>0</v>
      </c>
      <c r="CO404" s="43">
        <v>0</v>
      </c>
      <c r="CP404" s="43">
        <v>0</v>
      </c>
      <c r="CQ404" s="43">
        <v>0</v>
      </c>
      <c r="CR404" s="43">
        <v>0</v>
      </c>
      <c r="CS404" s="43">
        <v>0</v>
      </c>
      <c r="CT404" s="44">
        <f t="shared" si="27"/>
        <v>6000000</v>
      </c>
      <c r="CU404" s="43">
        <v>0</v>
      </c>
      <c r="CV404" s="43">
        <v>0</v>
      </c>
      <c r="CW404" s="43">
        <v>0</v>
      </c>
      <c r="CX404" s="43">
        <v>0</v>
      </c>
      <c r="CY404" s="43">
        <v>7000000</v>
      </c>
      <c r="CZ404" s="43">
        <v>0</v>
      </c>
      <c r="DA404" s="43">
        <v>0</v>
      </c>
      <c r="DB404" s="43">
        <v>0</v>
      </c>
      <c r="DC404" s="43">
        <v>0</v>
      </c>
      <c r="DD404" s="43">
        <v>0</v>
      </c>
      <c r="DE404" s="43">
        <v>0</v>
      </c>
      <c r="DF404" s="43">
        <v>0</v>
      </c>
      <c r="DG404" s="43">
        <v>0</v>
      </c>
      <c r="DH404" s="43">
        <v>0</v>
      </c>
      <c r="DI404" s="43">
        <v>0</v>
      </c>
      <c r="DJ404" s="44">
        <f t="shared" si="28"/>
        <v>7000000</v>
      </c>
      <c r="DK404" s="45">
        <f t="shared" si="24"/>
        <v>22000000</v>
      </c>
    </row>
    <row r="405" spans="1:115" s="2" customFormat="1" ht="75" x14ac:dyDescent="0.25">
      <c r="A405" s="1"/>
      <c r="B405" s="40" t="s">
        <v>765</v>
      </c>
      <c r="C405" s="41" t="s">
        <v>1445</v>
      </c>
      <c r="D405" s="30" t="s">
        <v>1429</v>
      </c>
      <c r="E405" s="30" t="s">
        <v>766</v>
      </c>
      <c r="F405" s="30" t="s">
        <v>1428</v>
      </c>
      <c r="G405" s="30" t="s">
        <v>2371</v>
      </c>
      <c r="H405" s="41" t="s">
        <v>774</v>
      </c>
      <c r="I405" s="41" t="s">
        <v>1298</v>
      </c>
      <c r="J405" s="41" t="s">
        <v>1298</v>
      </c>
      <c r="K405" s="41">
        <v>2019</v>
      </c>
      <c r="L405" s="41">
        <v>25</v>
      </c>
      <c r="M405" s="42">
        <v>4</v>
      </c>
      <c r="N405" s="42">
        <v>7</v>
      </c>
      <c r="O405" s="42">
        <v>7</v>
      </c>
      <c r="P405" s="42">
        <v>7</v>
      </c>
      <c r="Q405" s="42" t="s">
        <v>132</v>
      </c>
      <c r="R405" s="41" t="s">
        <v>100</v>
      </c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 t="s">
        <v>766</v>
      </c>
      <c r="AI405" s="52" t="s">
        <v>1470</v>
      </c>
      <c r="AJ405" s="40">
        <v>4301</v>
      </c>
      <c r="AK405" s="17" t="s">
        <v>1894</v>
      </c>
      <c r="AL405" s="17" t="s">
        <v>775</v>
      </c>
      <c r="AM405" s="42" t="s">
        <v>2682</v>
      </c>
      <c r="AN405" s="42">
        <v>4301032</v>
      </c>
      <c r="AO405" s="42" t="s">
        <v>2683</v>
      </c>
      <c r="AP405" s="41">
        <v>1</v>
      </c>
      <c r="AQ405" s="41">
        <v>1</v>
      </c>
      <c r="AR405" s="42" t="s">
        <v>2471</v>
      </c>
      <c r="AS405" s="42" t="s">
        <v>765</v>
      </c>
      <c r="AT405" s="42">
        <v>0</v>
      </c>
      <c r="AU405" s="42">
        <v>1</v>
      </c>
      <c r="AV405" s="42">
        <v>1</v>
      </c>
      <c r="AW405" s="42">
        <v>1</v>
      </c>
      <c r="AX405" s="43">
        <v>0</v>
      </c>
      <c r="AY405" s="43">
        <v>0</v>
      </c>
      <c r="AZ405" s="43">
        <v>0</v>
      </c>
      <c r="BA405" s="43">
        <v>0</v>
      </c>
      <c r="BB405" s="43">
        <v>0</v>
      </c>
      <c r="BC405" s="43">
        <v>8000000</v>
      </c>
      <c r="BD405" s="43">
        <v>0</v>
      </c>
      <c r="BE405" s="43">
        <v>0</v>
      </c>
      <c r="BF405" s="43">
        <v>0</v>
      </c>
      <c r="BG405" s="43">
        <v>0</v>
      </c>
      <c r="BH405" s="43">
        <v>0</v>
      </c>
      <c r="BI405" s="43">
        <v>0</v>
      </c>
      <c r="BJ405" s="43">
        <v>0</v>
      </c>
      <c r="BK405" s="43">
        <v>0</v>
      </c>
      <c r="BL405" s="43">
        <v>0</v>
      </c>
      <c r="BM405" s="43">
        <v>0</v>
      </c>
      <c r="BN405" s="44">
        <f t="shared" si="25"/>
        <v>8000000</v>
      </c>
      <c r="BO405" s="43">
        <v>0</v>
      </c>
      <c r="BP405" s="43">
        <v>0</v>
      </c>
      <c r="BQ405" s="43">
        <v>0</v>
      </c>
      <c r="BR405" s="43">
        <v>0</v>
      </c>
      <c r="BS405" s="43">
        <v>9000000</v>
      </c>
      <c r="BT405" s="43">
        <v>0</v>
      </c>
      <c r="BU405" s="43">
        <v>0</v>
      </c>
      <c r="BV405" s="43">
        <v>0</v>
      </c>
      <c r="BW405" s="43">
        <v>0</v>
      </c>
      <c r="BX405" s="43">
        <v>0</v>
      </c>
      <c r="BY405" s="43">
        <v>0</v>
      </c>
      <c r="BZ405" s="43">
        <v>0</v>
      </c>
      <c r="CA405" s="43">
        <v>0</v>
      </c>
      <c r="CB405" s="43">
        <v>0</v>
      </c>
      <c r="CC405" s="43">
        <v>0</v>
      </c>
      <c r="CD405" s="44">
        <f t="shared" si="26"/>
        <v>9000000</v>
      </c>
      <c r="CE405" s="43">
        <v>0</v>
      </c>
      <c r="CF405" s="43">
        <v>0</v>
      </c>
      <c r="CG405" s="43">
        <v>0</v>
      </c>
      <c r="CH405" s="43">
        <v>0</v>
      </c>
      <c r="CI405" s="43">
        <v>10000000</v>
      </c>
      <c r="CJ405" s="43">
        <v>0</v>
      </c>
      <c r="CK405" s="43">
        <v>0</v>
      </c>
      <c r="CL405" s="43">
        <v>0</v>
      </c>
      <c r="CM405" s="43">
        <v>0</v>
      </c>
      <c r="CN405" s="43">
        <v>0</v>
      </c>
      <c r="CO405" s="43">
        <v>0</v>
      </c>
      <c r="CP405" s="43">
        <v>0</v>
      </c>
      <c r="CQ405" s="43">
        <v>0</v>
      </c>
      <c r="CR405" s="43">
        <v>0</v>
      </c>
      <c r="CS405" s="43">
        <v>0</v>
      </c>
      <c r="CT405" s="44">
        <f t="shared" si="27"/>
        <v>10000000</v>
      </c>
      <c r="CU405" s="43">
        <v>0</v>
      </c>
      <c r="CV405" s="43">
        <v>0</v>
      </c>
      <c r="CW405" s="43">
        <v>0</v>
      </c>
      <c r="CX405" s="43">
        <v>0</v>
      </c>
      <c r="CY405" s="43">
        <v>11000000</v>
      </c>
      <c r="CZ405" s="43">
        <v>0</v>
      </c>
      <c r="DA405" s="43">
        <v>0</v>
      </c>
      <c r="DB405" s="43">
        <v>0</v>
      </c>
      <c r="DC405" s="43">
        <v>0</v>
      </c>
      <c r="DD405" s="43">
        <v>0</v>
      </c>
      <c r="DE405" s="43">
        <v>0</v>
      </c>
      <c r="DF405" s="43">
        <v>0</v>
      </c>
      <c r="DG405" s="43">
        <v>0</v>
      </c>
      <c r="DH405" s="43">
        <v>0</v>
      </c>
      <c r="DI405" s="43">
        <v>0</v>
      </c>
      <c r="DJ405" s="44">
        <f t="shared" si="28"/>
        <v>11000000</v>
      </c>
      <c r="DK405" s="45">
        <f t="shared" si="24"/>
        <v>38000000</v>
      </c>
    </row>
    <row r="406" spans="1:115" s="2" customFormat="1" ht="75" x14ac:dyDescent="0.25">
      <c r="A406" s="1"/>
      <c r="B406" s="40" t="s">
        <v>765</v>
      </c>
      <c r="C406" s="41" t="s">
        <v>1445</v>
      </c>
      <c r="D406" s="30" t="s">
        <v>1429</v>
      </c>
      <c r="E406" s="30" t="s">
        <v>766</v>
      </c>
      <c r="F406" s="30" t="s">
        <v>1428</v>
      </c>
      <c r="G406" s="30" t="s">
        <v>2371</v>
      </c>
      <c r="H406" s="41" t="s">
        <v>774</v>
      </c>
      <c r="I406" s="41" t="s">
        <v>1298</v>
      </c>
      <c r="J406" s="41" t="s">
        <v>1298</v>
      </c>
      <c r="K406" s="41">
        <v>2019</v>
      </c>
      <c r="L406" s="41">
        <v>25</v>
      </c>
      <c r="M406" s="42">
        <v>4</v>
      </c>
      <c r="N406" s="42">
        <v>7</v>
      </c>
      <c r="O406" s="42">
        <v>7</v>
      </c>
      <c r="P406" s="42">
        <v>7</v>
      </c>
      <c r="Q406" s="42" t="s">
        <v>132</v>
      </c>
      <c r="R406" s="41" t="s">
        <v>100</v>
      </c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 t="s">
        <v>766</v>
      </c>
      <c r="AI406" s="52" t="s">
        <v>1470</v>
      </c>
      <c r="AJ406" s="40">
        <v>4301</v>
      </c>
      <c r="AK406" s="17" t="s">
        <v>1895</v>
      </c>
      <c r="AL406" s="17" t="s">
        <v>776</v>
      </c>
      <c r="AM406" s="42" t="s">
        <v>2682</v>
      </c>
      <c r="AN406" s="42">
        <v>4301032</v>
      </c>
      <c r="AO406" s="42" t="s">
        <v>2683</v>
      </c>
      <c r="AP406" s="41">
        <v>2</v>
      </c>
      <c r="AQ406" s="41">
        <v>4</v>
      </c>
      <c r="AR406" s="42" t="s">
        <v>2471</v>
      </c>
      <c r="AS406" s="42" t="s">
        <v>765</v>
      </c>
      <c r="AT406" s="42">
        <v>0</v>
      </c>
      <c r="AU406" s="42">
        <v>2</v>
      </c>
      <c r="AV406" s="42">
        <v>2</v>
      </c>
      <c r="AW406" s="42">
        <v>2</v>
      </c>
      <c r="AX406" s="43">
        <v>0</v>
      </c>
      <c r="AY406" s="43">
        <v>0</v>
      </c>
      <c r="AZ406" s="43">
        <v>0</v>
      </c>
      <c r="BA406" s="43">
        <v>0</v>
      </c>
      <c r="BB406" s="43">
        <v>0</v>
      </c>
      <c r="BC406" s="43">
        <v>4000000</v>
      </c>
      <c r="BD406" s="43">
        <v>0</v>
      </c>
      <c r="BE406" s="43">
        <v>0</v>
      </c>
      <c r="BF406" s="43">
        <v>0</v>
      </c>
      <c r="BG406" s="43">
        <v>0</v>
      </c>
      <c r="BH406" s="43">
        <v>0</v>
      </c>
      <c r="BI406" s="43">
        <v>0</v>
      </c>
      <c r="BJ406" s="43">
        <v>0</v>
      </c>
      <c r="BK406" s="43">
        <v>0</v>
      </c>
      <c r="BL406" s="43">
        <v>0</v>
      </c>
      <c r="BM406" s="43">
        <v>0</v>
      </c>
      <c r="BN406" s="44">
        <f t="shared" si="25"/>
        <v>4000000</v>
      </c>
      <c r="BO406" s="43">
        <v>0</v>
      </c>
      <c r="BP406" s="43">
        <v>0</v>
      </c>
      <c r="BQ406" s="43">
        <v>0</v>
      </c>
      <c r="BR406" s="43">
        <v>0</v>
      </c>
      <c r="BS406" s="43">
        <v>5000000</v>
      </c>
      <c r="BT406" s="43">
        <v>0</v>
      </c>
      <c r="BU406" s="43">
        <v>0</v>
      </c>
      <c r="BV406" s="43">
        <v>0</v>
      </c>
      <c r="BW406" s="43">
        <v>0</v>
      </c>
      <c r="BX406" s="43">
        <v>0</v>
      </c>
      <c r="BY406" s="43">
        <v>0</v>
      </c>
      <c r="BZ406" s="43">
        <v>0</v>
      </c>
      <c r="CA406" s="43">
        <v>0</v>
      </c>
      <c r="CB406" s="43">
        <v>0</v>
      </c>
      <c r="CC406" s="43">
        <v>0</v>
      </c>
      <c r="CD406" s="44">
        <f t="shared" si="26"/>
        <v>5000000</v>
      </c>
      <c r="CE406" s="43">
        <v>0</v>
      </c>
      <c r="CF406" s="43">
        <v>0</v>
      </c>
      <c r="CG406" s="43">
        <v>0</v>
      </c>
      <c r="CH406" s="43">
        <v>0</v>
      </c>
      <c r="CI406" s="43">
        <v>6000000</v>
      </c>
      <c r="CJ406" s="43">
        <v>0</v>
      </c>
      <c r="CK406" s="43">
        <v>0</v>
      </c>
      <c r="CL406" s="43">
        <v>0</v>
      </c>
      <c r="CM406" s="43">
        <v>0</v>
      </c>
      <c r="CN406" s="43">
        <v>0</v>
      </c>
      <c r="CO406" s="43">
        <v>0</v>
      </c>
      <c r="CP406" s="43">
        <v>0</v>
      </c>
      <c r="CQ406" s="43">
        <v>0</v>
      </c>
      <c r="CR406" s="43">
        <v>0</v>
      </c>
      <c r="CS406" s="43">
        <v>0</v>
      </c>
      <c r="CT406" s="44">
        <f t="shared" si="27"/>
        <v>6000000</v>
      </c>
      <c r="CU406" s="43">
        <v>0</v>
      </c>
      <c r="CV406" s="43">
        <v>0</v>
      </c>
      <c r="CW406" s="43">
        <v>0</v>
      </c>
      <c r="CX406" s="43">
        <v>0</v>
      </c>
      <c r="CY406" s="43">
        <v>7000000</v>
      </c>
      <c r="CZ406" s="43">
        <v>0</v>
      </c>
      <c r="DA406" s="43">
        <v>0</v>
      </c>
      <c r="DB406" s="43">
        <v>0</v>
      </c>
      <c r="DC406" s="43">
        <v>0</v>
      </c>
      <c r="DD406" s="43">
        <v>0</v>
      </c>
      <c r="DE406" s="43">
        <v>0</v>
      </c>
      <c r="DF406" s="43">
        <v>0</v>
      </c>
      <c r="DG406" s="43">
        <v>0</v>
      </c>
      <c r="DH406" s="43">
        <v>0</v>
      </c>
      <c r="DI406" s="43">
        <v>0</v>
      </c>
      <c r="DJ406" s="44">
        <f t="shared" si="28"/>
        <v>7000000</v>
      </c>
      <c r="DK406" s="45">
        <f t="shared" si="24"/>
        <v>22000000</v>
      </c>
    </row>
    <row r="407" spans="1:115" s="2" customFormat="1" ht="75" x14ac:dyDescent="0.25">
      <c r="A407" s="1"/>
      <c r="B407" s="40" t="s">
        <v>765</v>
      </c>
      <c r="C407" s="41" t="s">
        <v>1445</v>
      </c>
      <c r="D407" s="30" t="s">
        <v>1429</v>
      </c>
      <c r="E407" s="30" t="s">
        <v>766</v>
      </c>
      <c r="F407" s="30" t="s">
        <v>1428</v>
      </c>
      <c r="G407" s="30" t="s">
        <v>2371</v>
      </c>
      <c r="H407" s="41" t="s">
        <v>774</v>
      </c>
      <c r="I407" s="41" t="s">
        <v>1298</v>
      </c>
      <c r="J407" s="41" t="s">
        <v>1298</v>
      </c>
      <c r="K407" s="41">
        <v>2019</v>
      </c>
      <c r="L407" s="41">
        <v>25</v>
      </c>
      <c r="M407" s="42">
        <v>4</v>
      </c>
      <c r="N407" s="42">
        <v>7</v>
      </c>
      <c r="O407" s="42">
        <v>7</v>
      </c>
      <c r="P407" s="42">
        <v>7</v>
      </c>
      <c r="Q407" s="42" t="s">
        <v>132</v>
      </c>
      <c r="R407" s="41" t="s">
        <v>100</v>
      </c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 t="s">
        <v>766</v>
      </c>
      <c r="AI407" s="52" t="s">
        <v>1470</v>
      </c>
      <c r="AJ407" s="40">
        <v>4301</v>
      </c>
      <c r="AK407" s="17" t="s">
        <v>1896</v>
      </c>
      <c r="AL407" s="17" t="s">
        <v>777</v>
      </c>
      <c r="AM407" s="42" t="s">
        <v>2682</v>
      </c>
      <c r="AN407" s="42">
        <v>4301032</v>
      </c>
      <c r="AO407" s="42" t="s">
        <v>2644</v>
      </c>
      <c r="AP407" s="41">
        <v>8</v>
      </c>
      <c r="AQ407" s="41">
        <v>9</v>
      </c>
      <c r="AR407" s="42" t="s">
        <v>2471</v>
      </c>
      <c r="AS407" s="42" t="s">
        <v>765</v>
      </c>
      <c r="AT407" s="42">
        <v>2</v>
      </c>
      <c r="AU407" s="42">
        <v>3</v>
      </c>
      <c r="AV407" s="42">
        <v>4</v>
      </c>
      <c r="AW407" s="42">
        <v>3</v>
      </c>
      <c r="AX407" s="43">
        <v>0</v>
      </c>
      <c r="AY407" s="43">
        <v>0</v>
      </c>
      <c r="AZ407" s="43">
        <v>0</v>
      </c>
      <c r="BA407" s="43">
        <v>0</v>
      </c>
      <c r="BB407" s="43">
        <v>0</v>
      </c>
      <c r="BC407" s="43">
        <v>32000000</v>
      </c>
      <c r="BD407" s="43">
        <v>0</v>
      </c>
      <c r="BE407" s="43">
        <v>0</v>
      </c>
      <c r="BF407" s="43">
        <v>0</v>
      </c>
      <c r="BG407" s="43">
        <v>0</v>
      </c>
      <c r="BH407" s="43">
        <v>0</v>
      </c>
      <c r="BI407" s="43">
        <v>0</v>
      </c>
      <c r="BJ407" s="43">
        <v>0</v>
      </c>
      <c r="BK407" s="43">
        <v>0</v>
      </c>
      <c r="BL407" s="43">
        <v>0</v>
      </c>
      <c r="BM407" s="43">
        <v>0</v>
      </c>
      <c r="BN407" s="44">
        <f t="shared" si="25"/>
        <v>32000000</v>
      </c>
      <c r="BO407" s="43">
        <v>0</v>
      </c>
      <c r="BP407" s="43">
        <v>0</v>
      </c>
      <c r="BQ407" s="43">
        <v>0</v>
      </c>
      <c r="BR407" s="43">
        <v>0</v>
      </c>
      <c r="BS407" s="43">
        <v>35000000</v>
      </c>
      <c r="BT407" s="43">
        <v>0</v>
      </c>
      <c r="BU407" s="43">
        <v>0</v>
      </c>
      <c r="BV407" s="43">
        <v>0</v>
      </c>
      <c r="BW407" s="43">
        <v>0</v>
      </c>
      <c r="BX407" s="43">
        <v>0</v>
      </c>
      <c r="BY407" s="43">
        <v>0</v>
      </c>
      <c r="BZ407" s="43">
        <v>0</v>
      </c>
      <c r="CA407" s="43">
        <v>0</v>
      </c>
      <c r="CB407" s="43">
        <v>0</v>
      </c>
      <c r="CC407" s="43">
        <v>0</v>
      </c>
      <c r="CD407" s="44">
        <f t="shared" si="26"/>
        <v>35000000</v>
      </c>
      <c r="CE407" s="43">
        <v>0</v>
      </c>
      <c r="CF407" s="43">
        <v>0</v>
      </c>
      <c r="CG407" s="43">
        <v>0</v>
      </c>
      <c r="CH407" s="43">
        <v>0</v>
      </c>
      <c r="CI407" s="43">
        <v>39000000</v>
      </c>
      <c r="CJ407" s="43">
        <v>0</v>
      </c>
      <c r="CK407" s="43">
        <v>0</v>
      </c>
      <c r="CL407" s="43">
        <v>0</v>
      </c>
      <c r="CM407" s="43">
        <v>0</v>
      </c>
      <c r="CN407" s="43">
        <v>0</v>
      </c>
      <c r="CO407" s="43">
        <v>0</v>
      </c>
      <c r="CP407" s="43">
        <v>0</v>
      </c>
      <c r="CQ407" s="43">
        <v>0</v>
      </c>
      <c r="CR407" s="43">
        <v>0</v>
      </c>
      <c r="CS407" s="43">
        <v>0</v>
      </c>
      <c r="CT407" s="44">
        <f t="shared" si="27"/>
        <v>39000000</v>
      </c>
      <c r="CU407" s="43">
        <v>0</v>
      </c>
      <c r="CV407" s="43">
        <v>0</v>
      </c>
      <c r="CW407" s="43">
        <v>0</v>
      </c>
      <c r="CX407" s="43">
        <v>0</v>
      </c>
      <c r="CY407" s="43">
        <v>43000000</v>
      </c>
      <c r="CZ407" s="43">
        <v>0</v>
      </c>
      <c r="DA407" s="43">
        <v>0</v>
      </c>
      <c r="DB407" s="43">
        <v>0</v>
      </c>
      <c r="DC407" s="43">
        <v>0</v>
      </c>
      <c r="DD407" s="43">
        <v>0</v>
      </c>
      <c r="DE407" s="43">
        <v>0</v>
      </c>
      <c r="DF407" s="43">
        <v>0</v>
      </c>
      <c r="DG407" s="43">
        <v>0</v>
      </c>
      <c r="DH407" s="43">
        <v>0</v>
      </c>
      <c r="DI407" s="43">
        <v>0</v>
      </c>
      <c r="DJ407" s="44">
        <f t="shared" si="28"/>
        <v>43000000</v>
      </c>
      <c r="DK407" s="45">
        <f t="shared" si="24"/>
        <v>149000000</v>
      </c>
    </row>
    <row r="408" spans="1:115" s="2" customFormat="1" ht="75" x14ac:dyDescent="0.25">
      <c r="A408" s="1"/>
      <c r="B408" s="40" t="s">
        <v>765</v>
      </c>
      <c r="C408" s="41" t="s">
        <v>1445</v>
      </c>
      <c r="D408" s="30" t="s">
        <v>1429</v>
      </c>
      <c r="E408" s="30" t="s">
        <v>766</v>
      </c>
      <c r="F408" s="30" t="s">
        <v>1428</v>
      </c>
      <c r="G408" s="30" t="s">
        <v>2371</v>
      </c>
      <c r="H408" s="41" t="s">
        <v>774</v>
      </c>
      <c r="I408" s="41" t="s">
        <v>1298</v>
      </c>
      <c r="J408" s="41" t="s">
        <v>1298</v>
      </c>
      <c r="K408" s="41">
        <v>2019</v>
      </c>
      <c r="L408" s="41">
        <v>25</v>
      </c>
      <c r="M408" s="42">
        <v>4</v>
      </c>
      <c r="N408" s="42">
        <v>7</v>
      </c>
      <c r="O408" s="42">
        <v>7</v>
      </c>
      <c r="P408" s="42">
        <v>7</v>
      </c>
      <c r="Q408" s="42" t="s">
        <v>132</v>
      </c>
      <c r="R408" s="41" t="s">
        <v>100</v>
      </c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 t="s">
        <v>766</v>
      </c>
      <c r="AI408" s="52" t="s">
        <v>1470</v>
      </c>
      <c r="AJ408" s="40">
        <v>4301</v>
      </c>
      <c r="AK408" s="17" t="s">
        <v>1897</v>
      </c>
      <c r="AL408" s="17" t="s">
        <v>778</v>
      </c>
      <c r="AM408" s="42" t="s">
        <v>2682</v>
      </c>
      <c r="AN408" s="42">
        <v>4301032</v>
      </c>
      <c r="AO408" s="42" t="s">
        <v>2683</v>
      </c>
      <c r="AP408" s="41">
        <v>33</v>
      </c>
      <c r="AQ408" s="41">
        <v>47</v>
      </c>
      <c r="AR408" s="42" t="s">
        <v>2471</v>
      </c>
      <c r="AS408" s="42" t="s">
        <v>765</v>
      </c>
      <c r="AT408" s="42">
        <v>8</v>
      </c>
      <c r="AU408" s="42">
        <v>35</v>
      </c>
      <c r="AV408" s="42">
        <v>40</v>
      </c>
      <c r="AW408" s="42">
        <v>40</v>
      </c>
      <c r="AX408" s="43">
        <v>0</v>
      </c>
      <c r="AY408" s="43">
        <v>0</v>
      </c>
      <c r="AZ408" s="43">
        <v>0</v>
      </c>
      <c r="BA408" s="43">
        <v>0</v>
      </c>
      <c r="BB408" s="43">
        <v>0</v>
      </c>
      <c r="BC408" s="43">
        <v>16000000</v>
      </c>
      <c r="BD408" s="43">
        <v>0</v>
      </c>
      <c r="BE408" s="43">
        <v>0</v>
      </c>
      <c r="BF408" s="43">
        <v>0</v>
      </c>
      <c r="BG408" s="43">
        <v>0</v>
      </c>
      <c r="BH408" s="43">
        <v>0</v>
      </c>
      <c r="BI408" s="43">
        <v>0</v>
      </c>
      <c r="BJ408" s="43">
        <v>0</v>
      </c>
      <c r="BK408" s="43">
        <v>0</v>
      </c>
      <c r="BL408" s="43">
        <v>0</v>
      </c>
      <c r="BM408" s="43">
        <v>0</v>
      </c>
      <c r="BN408" s="44">
        <f t="shared" si="25"/>
        <v>16000000</v>
      </c>
      <c r="BO408" s="43">
        <v>0</v>
      </c>
      <c r="BP408" s="43">
        <v>0</v>
      </c>
      <c r="BQ408" s="43">
        <v>0</v>
      </c>
      <c r="BR408" s="43">
        <v>0</v>
      </c>
      <c r="BS408" s="43">
        <v>18000000</v>
      </c>
      <c r="BT408" s="43">
        <v>0</v>
      </c>
      <c r="BU408" s="43">
        <v>0</v>
      </c>
      <c r="BV408" s="43">
        <v>0</v>
      </c>
      <c r="BW408" s="43">
        <v>0</v>
      </c>
      <c r="BX408" s="43">
        <v>0</v>
      </c>
      <c r="BY408" s="43">
        <v>0</v>
      </c>
      <c r="BZ408" s="43">
        <v>0</v>
      </c>
      <c r="CA408" s="43">
        <v>0</v>
      </c>
      <c r="CB408" s="43">
        <v>0</v>
      </c>
      <c r="CC408" s="43">
        <v>0</v>
      </c>
      <c r="CD408" s="44">
        <f t="shared" si="26"/>
        <v>18000000</v>
      </c>
      <c r="CE408" s="43">
        <v>0</v>
      </c>
      <c r="CF408" s="43">
        <v>0</v>
      </c>
      <c r="CG408" s="43">
        <v>0</v>
      </c>
      <c r="CH408" s="43">
        <v>0</v>
      </c>
      <c r="CI408" s="43">
        <v>20000000</v>
      </c>
      <c r="CJ408" s="43">
        <v>0</v>
      </c>
      <c r="CK408" s="43">
        <v>0</v>
      </c>
      <c r="CL408" s="43">
        <v>0</v>
      </c>
      <c r="CM408" s="43">
        <v>0</v>
      </c>
      <c r="CN408" s="43">
        <v>0</v>
      </c>
      <c r="CO408" s="43">
        <v>0</v>
      </c>
      <c r="CP408" s="43">
        <v>0</v>
      </c>
      <c r="CQ408" s="43">
        <v>0</v>
      </c>
      <c r="CR408" s="43">
        <v>0</v>
      </c>
      <c r="CS408" s="43">
        <v>0</v>
      </c>
      <c r="CT408" s="44">
        <f t="shared" si="27"/>
        <v>20000000</v>
      </c>
      <c r="CU408" s="43">
        <v>0</v>
      </c>
      <c r="CV408" s="43">
        <v>0</v>
      </c>
      <c r="CW408" s="43">
        <v>0</v>
      </c>
      <c r="CX408" s="43">
        <v>0</v>
      </c>
      <c r="CY408" s="43">
        <v>22000000</v>
      </c>
      <c r="CZ408" s="43">
        <v>0</v>
      </c>
      <c r="DA408" s="43">
        <v>0</v>
      </c>
      <c r="DB408" s="43">
        <v>0</v>
      </c>
      <c r="DC408" s="43">
        <v>0</v>
      </c>
      <c r="DD408" s="43">
        <v>0</v>
      </c>
      <c r="DE408" s="43">
        <v>0</v>
      </c>
      <c r="DF408" s="43">
        <v>0</v>
      </c>
      <c r="DG408" s="43">
        <v>0</v>
      </c>
      <c r="DH408" s="43">
        <v>0</v>
      </c>
      <c r="DI408" s="43">
        <v>0</v>
      </c>
      <c r="DJ408" s="44">
        <f t="shared" si="28"/>
        <v>22000000</v>
      </c>
      <c r="DK408" s="45">
        <f t="shared" si="24"/>
        <v>76000000</v>
      </c>
    </row>
    <row r="409" spans="1:115" s="2" customFormat="1" ht="75" x14ac:dyDescent="0.25">
      <c r="A409" s="1"/>
      <c r="B409" s="40" t="s">
        <v>765</v>
      </c>
      <c r="C409" s="41" t="s">
        <v>1445</v>
      </c>
      <c r="D409" s="30" t="s">
        <v>1429</v>
      </c>
      <c r="E409" s="30" t="s">
        <v>766</v>
      </c>
      <c r="F409" s="30" t="s">
        <v>1428</v>
      </c>
      <c r="G409" s="30" t="s">
        <v>2371</v>
      </c>
      <c r="H409" s="41" t="s">
        <v>774</v>
      </c>
      <c r="I409" s="41" t="s">
        <v>1298</v>
      </c>
      <c r="J409" s="41" t="s">
        <v>1298</v>
      </c>
      <c r="K409" s="41">
        <v>2019</v>
      </c>
      <c r="L409" s="41">
        <v>25</v>
      </c>
      <c r="M409" s="42">
        <v>4</v>
      </c>
      <c r="N409" s="42">
        <v>7</v>
      </c>
      <c r="O409" s="42">
        <v>7</v>
      </c>
      <c r="P409" s="42">
        <v>7</v>
      </c>
      <c r="Q409" s="42" t="s">
        <v>132</v>
      </c>
      <c r="R409" s="41" t="s">
        <v>100</v>
      </c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 t="s">
        <v>766</v>
      </c>
      <c r="AI409" s="52" t="s">
        <v>1470</v>
      </c>
      <c r="AJ409" s="40">
        <v>4301</v>
      </c>
      <c r="AK409" s="17" t="s">
        <v>1898</v>
      </c>
      <c r="AL409" s="17" t="s">
        <v>779</v>
      </c>
      <c r="AM409" s="42" t="s">
        <v>2682</v>
      </c>
      <c r="AN409" s="42">
        <v>4301032</v>
      </c>
      <c r="AO409" s="42" t="s">
        <v>2683</v>
      </c>
      <c r="AP409" s="41">
        <v>15</v>
      </c>
      <c r="AQ409" s="41">
        <v>25</v>
      </c>
      <c r="AR409" s="42" t="s">
        <v>2471</v>
      </c>
      <c r="AS409" s="42" t="s">
        <v>765</v>
      </c>
      <c r="AT409" s="42">
        <v>5</v>
      </c>
      <c r="AU409" s="42">
        <v>15</v>
      </c>
      <c r="AV409" s="42">
        <v>20</v>
      </c>
      <c r="AW409" s="42">
        <v>20</v>
      </c>
      <c r="AX409" s="43">
        <v>0</v>
      </c>
      <c r="AY409" s="43">
        <v>0</v>
      </c>
      <c r="AZ409" s="43">
        <v>0</v>
      </c>
      <c r="BA409" s="43">
        <v>0</v>
      </c>
      <c r="BB409" s="43">
        <v>0</v>
      </c>
      <c r="BC409" s="43">
        <v>23714000</v>
      </c>
      <c r="BD409" s="43">
        <v>0</v>
      </c>
      <c r="BE409" s="43">
        <v>0</v>
      </c>
      <c r="BF409" s="43">
        <v>0</v>
      </c>
      <c r="BG409" s="43">
        <v>0</v>
      </c>
      <c r="BH409" s="43">
        <v>0</v>
      </c>
      <c r="BI409" s="43">
        <v>0</v>
      </c>
      <c r="BJ409" s="43">
        <v>0</v>
      </c>
      <c r="BK409" s="43">
        <v>0</v>
      </c>
      <c r="BL409" s="43">
        <v>0</v>
      </c>
      <c r="BM409" s="43">
        <v>0</v>
      </c>
      <c r="BN409" s="44">
        <f t="shared" si="25"/>
        <v>23714000</v>
      </c>
      <c r="BO409" s="43">
        <v>0</v>
      </c>
      <c r="BP409" s="43">
        <v>0</v>
      </c>
      <c r="BQ409" s="43">
        <v>0</v>
      </c>
      <c r="BR409" s="43">
        <v>0</v>
      </c>
      <c r="BS409" s="43">
        <v>26000000</v>
      </c>
      <c r="BT409" s="43">
        <v>0</v>
      </c>
      <c r="BU409" s="43">
        <v>0</v>
      </c>
      <c r="BV409" s="43">
        <v>0</v>
      </c>
      <c r="BW409" s="43">
        <v>0</v>
      </c>
      <c r="BX409" s="43">
        <v>0</v>
      </c>
      <c r="BY409" s="43">
        <v>0</v>
      </c>
      <c r="BZ409" s="43">
        <v>0</v>
      </c>
      <c r="CA409" s="43">
        <v>0</v>
      </c>
      <c r="CB409" s="43">
        <v>0</v>
      </c>
      <c r="CC409" s="43">
        <v>0</v>
      </c>
      <c r="CD409" s="44">
        <f t="shared" si="26"/>
        <v>26000000</v>
      </c>
      <c r="CE409" s="43">
        <v>0</v>
      </c>
      <c r="CF409" s="43">
        <v>0</v>
      </c>
      <c r="CG409" s="43">
        <v>0</v>
      </c>
      <c r="CH409" s="43">
        <v>0</v>
      </c>
      <c r="CI409" s="43">
        <v>29000000</v>
      </c>
      <c r="CJ409" s="43">
        <v>0</v>
      </c>
      <c r="CK409" s="43">
        <v>0</v>
      </c>
      <c r="CL409" s="43">
        <v>0</v>
      </c>
      <c r="CM409" s="43">
        <v>0</v>
      </c>
      <c r="CN409" s="43">
        <v>0</v>
      </c>
      <c r="CO409" s="43">
        <v>0</v>
      </c>
      <c r="CP409" s="43">
        <v>0</v>
      </c>
      <c r="CQ409" s="43">
        <v>0</v>
      </c>
      <c r="CR409" s="43">
        <v>0</v>
      </c>
      <c r="CS409" s="43">
        <v>0</v>
      </c>
      <c r="CT409" s="44">
        <f t="shared" si="27"/>
        <v>29000000</v>
      </c>
      <c r="CU409" s="43">
        <v>0</v>
      </c>
      <c r="CV409" s="43">
        <v>0</v>
      </c>
      <c r="CW409" s="43">
        <v>0</v>
      </c>
      <c r="CX409" s="43">
        <v>0</v>
      </c>
      <c r="CY409" s="43">
        <v>32000000</v>
      </c>
      <c r="CZ409" s="43">
        <v>0</v>
      </c>
      <c r="DA409" s="43">
        <v>0</v>
      </c>
      <c r="DB409" s="43">
        <v>0</v>
      </c>
      <c r="DC409" s="43">
        <v>0</v>
      </c>
      <c r="DD409" s="43">
        <v>0</v>
      </c>
      <c r="DE409" s="43">
        <v>0</v>
      </c>
      <c r="DF409" s="43">
        <v>0</v>
      </c>
      <c r="DG409" s="43">
        <v>0</v>
      </c>
      <c r="DH409" s="43">
        <v>0</v>
      </c>
      <c r="DI409" s="43">
        <v>0</v>
      </c>
      <c r="DJ409" s="44">
        <f t="shared" si="28"/>
        <v>32000000</v>
      </c>
      <c r="DK409" s="45">
        <f t="shared" si="24"/>
        <v>110714000</v>
      </c>
    </row>
    <row r="410" spans="1:115" s="2" customFormat="1" ht="75" x14ac:dyDescent="0.25">
      <c r="A410" s="1"/>
      <c r="B410" s="40" t="s">
        <v>765</v>
      </c>
      <c r="C410" s="41" t="s">
        <v>1445</v>
      </c>
      <c r="D410" s="30" t="s">
        <v>1429</v>
      </c>
      <c r="E410" s="30" t="s">
        <v>766</v>
      </c>
      <c r="F410" s="30" t="s">
        <v>1428</v>
      </c>
      <c r="G410" s="30" t="s">
        <v>2371</v>
      </c>
      <c r="H410" s="41" t="s">
        <v>774</v>
      </c>
      <c r="I410" s="41" t="s">
        <v>1298</v>
      </c>
      <c r="J410" s="41" t="s">
        <v>1298</v>
      </c>
      <c r="K410" s="41">
        <v>2019</v>
      </c>
      <c r="L410" s="41">
        <v>25</v>
      </c>
      <c r="M410" s="42">
        <v>4</v>
      </c>
      <c r="N410" s="42">
        <v>7</v>
      </c>
      <c r="O410" s="42">
        <v>7</v>
      </c>
      <c r="P410" s="42">
        <v>7</v>
      </c>
      <c r="Q410" s="42" t="s">
        <v>132</v>
      </c>
      <c r="R410" s="41" t="s">
        <v>100</v>
      </c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 t="s">
        <v>766</v>
      </c>
      <c r="AI410" s="52" t="s">
        <v>1470</v>
      </c>
      <c r="AJ410" s="40">
        <v>4301</v>
      </c>
      <c r="AK410" s="17" t="s">
        <v>1899</v>
      </c>
      <c r="AL410" s="17" t="s">
        <v>780</v>
      </c>
      <c r="AM410" s="42" t="s">
        <v>2623</v>
      </c>
      <c r="AN410" s="42">
        <v>4301038</v>
      </c>
      <c r="AO410" s="42" t="s">
        <v>2683</v>
      </c>
      <c r="AP410" s="41" t="s">
        <v>1298</v>
      </c>
      <c r="AQ410" s="41">
        <v>35</v>
      </c>
      <c r="AR410" s="42" t="s">
        <v>2471</v>
      </c>
      <c r="AS410" s="42" t="s">
        <v>765</v>
      </c>
      <c r="AT410" s="42">
        <v>10</v>
      </c>
      <c r="AU410" s="42">
        <v>20</v>
      </c>
      <c r="AV410" s="42">
        <v>25</v>
      </c>
      <c r="AW410" s="42">
        <v>25</v>
      </c>
      <c r="AX410" s="43">
        <v>0</v>
      </c>
      <c r="AY410" s="43">
        <v>0</v>
      </c>
      <c r="AZ410" s="43">
        <v>0</v>
      </c>
      <c r="BA410" s="43">
        <v>0</v>
      </c>
      <c r="BB410" s="43">
        <v>0</v>
      </c>
      <c r="BC410" s="43">
        <v>19714000</v>
      </c>
      <c r="BD410" s="43">
        <v>0</v>
      </c>
      <c r="BE410" s="43">
        <v>0</v>
      </c>
      <c r="BF410" s="43">
        <v>0</v>
      </c>
      <c r="BG410" s="43">
        <v>0</v>
      </c>
      <c r="BH410" s="43">
        <v>0</v>
      </c>
      <c r="BI410" s="43">
        <v>0</v>
      </c>
      <c r="BJ410" s="43">
        <v>0</v>
      </c>
      <c r="BK410" s="43">
        <v>0</v>
      </c>
      <c r="BL410" s="43">
        <v>0</v>
      </c>
      <c r="BM410" s="43">
        <v>0</v>
      </c>
      <c r="BN410" s="44">
        <f t="shared" si="25"/>
        <v>19714000</v>
      </c>
      <c r="BO410" s="43">
        <v>0</v>
      </c>
      <c r="BP410" s="43">
        <v>0</v>
      </c>
      <c r="BQ410" s="43">
        <v>0</v>
      </c>
      <c r="BR410" s="43">
        <v>0</v>
      </c>
      <c r="BS410" s="43">
        <v>22000000</v>
      </c>
      <c r="BT410" s="43">
        <v>0</v>
      </c>
      <c r="BU410" s="43">
        <v>0</v>
      </c>
      <c r="BV410" s="43">
        <v>0</v>
      </c>
      <c r="BW410" s="43">
        <v>0</v>
      </c>
      <c r="BX410" s="43">
        <v>0</v>
      </c>
      <c r="BY410" s="43">
        <v>0</v>
      </c>
      <c r="BZ410" s="43">
        <v>0</v>
      </c>
      <c r="CA410" s="43">
        <v>0</v>
      </c>
      <c r="CB410" s="43">
        <v>0</v>
      </c>
      <c r="CC410" s="43">
        <v>0</v>
      </c>
      <c r="CD410" s="44">
        <f t="shared" si="26"/>
        <v>22000000</v>
      </c>
      <c r="CE410" s="43">
        <v>0</v>
      </c>
      <c r="CF410" s="43">
        <v>0</v>
      </c>
      <c r="CG410" s="43">
        <v>0</v>
      </c>
      <c r="CH410" s="43">
        <v>0</v>
      </c>
      <c r="CI410" s="43">
        <v>24000000</v>
      </c>
      <c r="CJ410" s="43">
        <v>0</v>
      </c>
      <c r="CK410" s="43">
        <v>0</v>
      </c>
      <c r="CL410" s="43">
        <v>0</v>
      </c>
      <c r="CM410" s="43">
        <v>0</v>
      </c>
      <c r="CN410" s="43">
        <v>0</v>
      </c>
      <c r="CO410" s="43">
        <v>0</v>
      </c>
      <c r="CP410" s="43">
        <v>0</v>
      </c>
      <c r="CQ410" s="43">
        <v>0</v>
      </c>
      <c r="CR410" s="43">
        <v>0</v>
      </c>
      <c r="CS410" s="43">
        <v>0</v>
      </c>
      <c r="CT410" s="44">
        <f t="shared" si="27"/>
        <v>24000000</v>
      </c>
      <c r="CU410" s="43">
        <v>0</v>
      </c>
      <c r="CV410" s="43">
        <v>0</v>
      </c>
      <c r="CW410" s="43">
        <v>0</v>
      </c>
      <c r="CX410" s="43">
        <v>0</v>
      </c>
      <c r="CY410" s="43">
        <v>26000000</v>
      </c>
      <c r="CZ410" s="43">
        <v>0</v>
      </c>
      <c r="DA410" s="43">
        <v>0</v>
      </c>
      <c r="DB410" s="43">
        <v>0</v>
      </c>
      <c r="DC410" s="43">
        <v>0</v>
      </c>
      <c r="DD410" s="43">
        <v>0</v>
      </c>
      <c r="DE410" s="43">
        <v>0</v>
      </c>
      <c r="DF410" s="43">
        <v>0</v>
      </c>
      <c r="DG410" s="43">
        <v>0</v>
      </c>
      <c r="DH410" s="43">
        <v>0</v>
      </c>
      <c r="DI410" s="43">
        <v>0</v>
      </c>
      <c r="DJ410" s="44">
        <f t="shared" si="28"/>
        <v>26000000</v>
      </c>
      <c r="DK410" s="45">
        <f t="shared" si="24"/>
        <v>91714000</v>
      </c>
    </row>
    <row r="411" spans="1:115" s="2" customFormat="1" ht="75" x14ac:dyDescent="0.25">
      <c r="A411" s="1"/>
      <c r="B411" s="40" t="s">
        <v>765</v>
      </c>
      <c r="C411" s="41" t="s">
        <v>1445</v>
      </c>
      <c r="D411" s="30" t="s">
        <v>1429</v>
      </c>
      <c r="E411" s="30" t="s">
        <v>766</v>
      </c>
      <c r="F411" s="30" t="s">
        <v>1428</v>
      </c>
      <c r="G411" s="30" t="s">
        <v>2371</v>
      </c>
      <c r="H411" s="41" t="s">
        <v>774</v>
      </c>
      <c r="I411" s="41" t="s">
        <v>1298</v>
      </c>
      <c r="J411" s="41" t="s">
        <v>1298</v>
      </c>
      <c r="K411" s="41">
        <v>2019</v>
      </c>
      <c r="L411" s="41">
        <v>25</v>
      </c>
      <c r="M411" s="42">
        <v>4</v>
      </c>
      <c r="N411" s="42">
        <v>7</v>
      </c>
      <c r="O411" s="42">
        <v>7</v>
      </c>
      <c r="P411" s="42">
        <v>7</v>
      </c>
      <c r="Q411" s="42" t="s">
        <v>132</v>
      </c>
      <c r="R411" s="41" t="s">
        <v>100</v>
      </c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 t="s">
        <v>766</v>
      </c>
      <c r="AI411" s="52" t="s">
        <v>1470</v>
      </c>
      <c r="AJ411" s="40">
        <v>4301</v>
      </c>
      <c r="AK411" s="17" t="s">
        <v>1900</v>
      </c>
      <c r="AL411" s="17" t="s">
        <v>781</v>
      </c>
      <c r="AM411" s="42" t="s">
        <v>2682</v>
      </c>
      <c r="AN411" s="42">
        <v>4301032</v>
      </c>
      <c r="AO411" s="42" t="s">
        <v>2644</v>
      </c>
      <c r="AP411" s="41" t="s">
        <v>1298</v>
      </c>
      <c r="AQ411" s="41">
        <v>1000</v>
      </c>
      <c r="AR411" s="42" t="s">
        <v>2471</v>
      </c>
      <c r="AS411" s="42" t="s">
        <v>765</v>
      </c>
      <c r="AT411" s="42">
        <v>1000</v>
      </c>
      <c r="AU411" s="42">
        <v>2000</v>
      </c>
      <c r="AV411" s="42">
        <v>4000</v>
      </c>
      <c r="AW411" s="42">
        <v>3000</v>
      </c>
      <c r="AX411" s="43">
        <v>0</v>
      </c>
      <c r="AY411" s="43">
        <v>0</v>
      </c>
      <c r="AZ411" s="43">
        <v>0</v>
      </c>
      <c r="BA411" s="43">
        <v>0</v>
      </c>
      <c r="BB411" s="43">
        <v>0</v>
      </c>
      <c r="BC411" s="43">
        <v>19714000</v>
      </c>
      <c r="BD411" s="43">
        <v>0</v>
      </c>
      <c r="BE411" s="43">
        <v>0</v>
      </c>
      <c r="BF411" s="43">
        <v>0</v>
      </c>
      <c r="BG411" s="43">
        <v>0</v>
      </c>
      <c r="BH411" s="43">
        <v>0</v>
      </c>
      <c r="BI411" s="43">
        <v>0</v>
      </c>
      <c r="BJ411" s="43">
        <v>0</v>
      </c>
      <c r="BK411" s="43">
        <v>0</v>
      </c>
      <c r="BL411" s="43">
        <v>0</v>
      </c>
      <c r="BM411" s="43">
        <v>0</v>
      </c>
      <c r="BN411" s="44">
        <f>SUM(AX411:BM411)</f>
        <v>19714000</v>
      </c>
      <c r="BO411" s="43">
        <v>0</v>
      </c>
      <c r="BP411" s="43">
        <v>0</v>
      </c>
      <c r="BQ411" s="43">
        <v>0</v>
      </c>
      <c r="BR411" s="43">
        <v>0</v>
      </c>
      <c r="BS411" s="43">
        <v>22000000</v>
      </c>
      <c r="BT411" s="43">
        <v>0</v>
      </c>
      <c r="BU411" s="43">
        <v>0</v>
      </c>
      <c r="BV411" s="43">
        <v>0</v>
      </c>
      <c r="BW411" s="43">
        <v>0</v>
      </c>
      <c r="BX411" s="43">
        <v>0</v>
      </c>
      <c r="BY411" s="43">
        <v>0</v>
      </c>
      <c r="BZ411" s="43">
        <v>0</v>
      </c>
      <c r="CA411" s="43">
        <v>0</v>
      </c>
      <c r="CB411" s="43">
        <v>0</v>
      </c>
      <c r="CC411" s="43">
        <v>0</v>
      </c>
      <c r="CD411" s="44">
        <f t="shared" si="26"/>
        <v>22000000</v>
      </c>
      <c r="CE411" s="43">
        <v>0</v>
      </c>
      <c r="CF411" s="43">
        <v>0</v>
      </c>
      <c r="CG411" s="43">
        <v>0</v>
      </c>
      <c r="CH411" s="43">
        <v>0</v>
      </c>
      <c r="CI411" s="43">
        <v>24000000</v>
      </c>
      <c r="CJ411" s="43">
        <v>0</v>
      </c>
      <c r="CK411" s="43">
        <v>0</v>
      </c>
      <c r="CL411" s="43">
        <v>0</v>
      </c>
      <c r="CM411" s="43">
        <v>0</v>
      </c>
      <c r="CN411" s="43">
        <v>0</v>
      </c>
      <c r="CO411" s="43">
        <v>0</v>
      </c>
      <c r="CP411" s="43">
        <v>0</v>
      </c>
      <c r="CQ411" s="43">
        <v>0</v>
      </c>
      <c r="CR411" s="43">
        <v>0</v>
      </c>
      <c r="CS411" s="43">
        <v>0</v>
      </c>
      <c r="CT411" s="44">
        <f t="shared" si="27"/>
        <v>24000000</v>
      </c>
      <c r="CU411" s="43">
        <v>0</v>
      </c>
      <c r="CV411" s="43">
        <v>0</v>
      </c>
      <c r="CW411" s="43">
        <v>0</v>
      </c>
      <c r="CX411" s="43">
        <v>0</v>
      </c>
      <c r="CY411" s="43">
        <v>26000000</v>
      </c>
      <c r="CZ411" s="43">
        <v>0</v>
      </c>
      <c r="DA411" s="43">
        <v>0</v>
      </c>
      <c r="DB411" s="43">
        <v>0</v>
      </c>
      <c r="DC411" s="43">
        <v>0</v>
      </c>
      <c r="DD411" s="43">
        <v>0</v>
      </c>
      <c r="DE411" s="43">
        <v>0</v>
      </c>
      <c r="DF411" s="43">
        <v>0</v>
      </c>
      <c r="DG411" s="43">
        <v>0</v>
      </c>
      <c r="DH411" s="43">
        <v>0</v>
      </c>
      <c r="DI411" s="43">
        <v>0</v>
      </c>
      <c r="DJ411" s="44">
        <f t="shared" si="28"/>
        <v>26000000</v>
      </c>
      <c r="DK411" s="45">
        <f t="shared" si="24"/>
        <v>91714000</v>
      </c>
    </row>
    <row r="412" spans="1:115" s="2" customFormat="1" ht="75" x14ac:dyDescent="0.25">
      <c r="A412" s="1"/>
      <c r="B412" s="40" t="s">
        <v>765</v>
      </c>
      <c r="C412" s="41" t="s">
        <v>1445</v>
      </c>
      <c r="D412" s="30" t="s">
        <v>1429</v>
      </c>
      <c r="E412" s="30" t="s">
        <v>766</v>
      </c>
      <c r="F412" s="30" t="s">
        <v>1428</v>
      </c>
      <c r="G412" s="30" t="s">
        <v>2371</v>
      </c>
      <c r="H412" s="41" t="s">
        <v>774</v>
      </c>
      <c r="I412" s="41" t="s">
        <v>1298</v>
      </c>
      <c r="J412" s="41" t="s">
        <v>1298</v>
      </c>
      <c r="K412" s="41">
        <v>2019</v>
      </c>
      <c r="L412" s="41">
        <v>25</v>
      </c>
      <c r="M412" s="42">
        <v>4</v>
      </c>
      <c r="N412" s="42">
        <v>7</v>
      </c>
      <c r="O412" s="42">
        <v>7</v>
      </c>
      <c r="P412" s="42">
        <v>7</v>
      </c>
      <c r="Q412" s="42" t="s">
        <v>132</v>
      </c>
      <c r="R412" s="41" t="s">
        <v>100</v>
      </c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 t="s">
        <v>766</v>
      </c>
      <c r="AI412" s="52" t="s">
        <v>1470</v>
      </c>
      <c r="AJ412" s="40">
        <v>4301</v>
      </c>
      <c r="AK412" s="17" t="s">
        <v>1901</v>
      </c>
      <c r="AL412" s="17" t="s">
        <v>782</v>
      </c>
      <c r="AM412" s="42" t="s">
        <v>2682</v>
      </c>
      <c r="AN412" s="42">
        <v>4301032</v>
      </c>
      <c r="AO412" s="42" t="s">
        <v>2644</v>
      </c>
      <c r="AP412" s="41" t="s">
        <v>1298</v>
      </c>
      <c r="AQ412" s="41">
        <v>500</v>
      </c>
      <c r="AR412" s="42" t="s">
        <v>130</v>
      </c>
      <c r="AS412" s="42" t="s">
        <v>765</v>
      </c>
      <c r="AT412" s="42">
        <v>50</v>
      </c>
      <c r="AU412" s="42">
        <v>120</v>
      </c>
      <c r="AV412" s="42">
        <v>180</v>
      </c>
      <c r="AW412" s="42">
        <v>150</v>
      </c>
      <c r="AX412" s="43">
        <v>0</v>
      </c>
      <c r="AY412" s="43">
        <v>0</v>
      </c>
      <c r="AZ412" s="43">
        <v>0</v>
      </c>
      <c r="BA412" s="43">
        <v>0</v>
      </c>
      <c r="BB412" s="43">
        <v>0</v>
      </c>
      <c r="BC412" s="43">
        <v>205140000</v>
      </c>
      <c r="BD412" s="43">
        <v>0</v>
      </c>
      <c r="BE412" s="43">
        <v>0</v>
      </c>
      <c r="BF412" s="43">
        <v>0</v>
      </c>
      <c r="BG412" s="43">
        <v>0</v>
      </c>
      <c r="BH412" s="43">
        <v>0</v>
      </c>
      <c r="BI412" s="43">
        <v>0</v>
      </c>
      <c r="BJ412" s="43">
        <v>0</v>
      </c>
      <c r="BK412" s="43">
        <v>0</v>
      </c>
      <c r="BL412" s="43">
        <v>0</v>
      </c>
      <c r="BM412" s="43">
        <v>0</v>
      </c>
      <c r="BN412" s="44">
        <f t="shared" si="25"/>
        <v>205140000</v>
      </c>
      <c r="BO412" s="43">
        <v>0</v>
      </c>
      <c r="BP412" s="43">
        <v>0</v>
      </c>
      <c r="BQ412" s="43">
        <v>0</v>
      </c>
      <c r="BR412" s="43">
        <v>0</v>
      </c>
      <c r="BS412" s="43">
        <v>225000000</v>
      </c>
      <c r="BT412" s="43">
        <v>0</v>
      </c>
      <c r="BU412" s="43">
        <v>0</v>
      </c>
      <c r="BV412" s="43">
        <v>0</v>
      </c>
      <c r="BW412" s="43">
        <v>0</v>
      </c>
      <c r="BX412" s="43">
        <v>0</v>
      </c>
      <c r="BY412" s="43">
        <v>0</v>
      </c>
      <c r="BZ412" s="43">
        <v>0</v>
      </c>
      <c r="CA412" s="43">
        <v>0</v>
      </c>
      <c r="CB412" s="43">
        <v>0</v>
      </c>
      <c r="CC412" s="43">
        <v>0</v>
      </c>
      <c r="CD412" s="44">
        <f t="shared" si="26"/>
        <v>225000000</v>
      </c>
      <c r="CE412" s="43">
        <v>0</v>
      </c>
      <c r="CF412" s="43">
        <v>0</v>
      </c>
      <c r="CG412" s="43">
        <v>0</v>
      </c>
      <c r="CH412" s="43">
        <v>0</v>
      </c>
      <c r="CI412" s="43">
        <v>248000000</v>
      </c>
      <c r="CJ412" s="43">
        <v>0</v>
      </c>
      <c r="CK412" s="43">
        <v>0</v>
      </c>
      <c r="CL412" s="43">
        <v>0</v>
      </c>
      <c r="CM412" s="43">
        <v>0</v>
      </c>
      <c r="CN412" s="43">
        <v>0</v>
      </c>
      <c r="CO412" s="43">
        <v>0</v>
      </c>
      <c r="CP412" s="43">
        <v>0</v>
      </c>
      <c r="CQ412" s="43">
        <v>0</v>
      </c>
      <c r="CR412" s="43">
        <v>0</v>
      </c>
      <c r="CS412" s="43">
        <v>0</v>
      </c>
      <c r="CT412" s="44">
        <f t="shared" si="27"/>
        <v>248000000</v>
      </c>
      <c r="CU412" s="43">
        <v>0</v>
      </c>
      <c r="CV412" s="43">
        <v>0</v>
      </c>
      <c r="CW412" s="43">
        <v>0</v>
      </c>
      <c r="CX412" s="43">
        <v>0</v>
      </c>
      <c r="CY412" s="43">
        <v>273000000</v>
      </c>
      <c r="CZ412" s="43">
        <v>0</v>
      </c>
      <c r="DA412" s="43">
        <v>0</v>
      </c>
      <c r="DB412" s="43">
        <v>0</v>
      </c>
      <c r="DC412" s="43">
        <v>0</v>
      </c>
      <c r="DD412" s="43">
        <v>0</v>
      </c>
      <c r="DE412" s="43">
        <v>0</v>
      </c>
      <c r="DF412" s="43">
        <v>0</v>
      </c>
      <c r="DG412" s="43">
        <v>0</v>
      </c>
      <c r="DH412" s="43">
        <v>0</v>
      </c>
      <c r="DI412" s="43">
        <v>0</v>
      </c>
      <c r="DJ412" s="44">
        <f t="shared" si="28"/>
        <v>273000000</v>
      </c>
      <c r="DK412" s="45">
        <f t="shared" si="24"/>
        <v>951140000</v>
      </c>
    </row>
    <row r="413" spans="1:115" s="2" customFormat="1" ht="75" x14ac:dyDescent="0.25">
      <c r="A413" s="1"/>
      <c r="B413" s="40" t="s">
        <v>765</v>
      </c>
      <c r="C413" s="41" t="s">
        <v>1445</v>
      </c>
      <c r="D413" s="30" t="s">
        <v>1429</v>
      </c>
      <c r="E413" s="30" t="s">
        <v>766</v>
      </c>
      <c r="F413" s="30" t="s">
        <v>1428</v>
      </c>
      <c r="G413" s="30" t="s">
        <v>2371</v>
      </c>
      <c r="H413" s="41" t="s">
        <v>774</v>
      </c>
      <c r="I413" s="41" t="s">
        <v>1298</v>
      </c>
      <c r="J413" s="41" t="s">
        <v>1298</v>
      </c>
      <c r="K413" s="41">
        <v>2019</v>
      </c>
      <c r="L413" s="41">
        <v>25</v>
      </c>
      <c r="M413" s="42">
        <v>4</v>
      </c>
      <c r="N413" s="42">
        <v>7</v>
      </c>
      <c r="O413" s="42">
        <v>7</v>
      </c>
      <c r="P413" s="42">
        <v>7</v>
      </c>
      <c r="Q413" s="42" t="s">
        <v>132</v>
      </c>
      <c r="R413" s="41" t="s">
        <v>100</v>
      </c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 t="s">
        <v>766</v>
      </c>
      <c r="AI413" s="52" t="s">
        <v>1470</v>
      </c>
      <c r="AJ413" s="40">
        <v>4301</v>
      </c>
      <c r="AK413" s="17" t="s">
        <v>1902</v>
      </c>
      <c r="AL413" s="17" t="s">
        <v>783</v>
      </c>
      <c r="AM413" s="42" t="s">
        <v>2682</v>
      </c>
      <c r="AN413" s="42">
        <v>4301032</v>
      </c>
      <c r="AO413" s="42" t="s">
        <v>2683</v>
      </c>
      <c r="AP413" s="41">
        <v>40</v>
      </c>
      <c r="AQ413" s="41">
        <v>50</v>
      </c>
      <c r="AR413" s="42" t="s">
        <v>130</v>
      </c>
      <c r="AS413" s="42" t="s">
        <v>765</v>
      </c>
      <c r="AT413" s="42">
        <v>0</v>
      </c>
      <c r="AU413" s="42">
        <v>15</v>
      </c>
      <c r="AV413" s="42">
        <v>20</v>
      </c>
      <c r="AW413" s="42">
        <v>15</v>
      </c>
      <c r="AX413" s="43">
        <v>0</v>
      </c>
      <c r="AY413" s="43">
        <v>0</v>
      </c>
      <c r="AZ413" s="43">
        <v>0</v>
      </c>
      <c r="BA413" s="43">
        <v>0</v>
      </c>
      <c r="BB413" s="43">
        <v>0</v>
      </c>
      <c r="BC413" s="43">
        <v>22114000</v>
      </c>
      <c r="BD413" s="43">
        <v>0</v>
      </c>
      <c r="BE413" s="43">
        <v>0</v>
      </c>
      <c r="BF413" s="43">
        <v>0</v>
      </c>
      <c r="BG413" s="43">
        <v>0</v>
      </c>
      <c r="BH413" s="43">
        <v>0</v>
      </c>
      <c r="BI413" s="43">
        <v>0</v>
      </c>
      <c r="BJ413" s="43">
        <v>0</v>
      </c>
      <c r="BK413" s="43">
        <v>0</v>
      </c>
      <c r="BL413" s="43">
        <v>0</v>
      </c>
      <c r="BM413" s="43">
        <v>0</v>
      </c>
      <c r="BN413" s="44">
        <f t="shared" si="25"/>
        <v>22114000</v>
      </c>
      <c r="BO413" s="43">
        <v>0</v>
      </c>
      <c r="BP413" s="43">
        <v>0</v>
      </c>
      <c r="BQ413" s="43">
        <v>0</v>
      </c>
      <c r="BR413" s="43">
        <v>0</v>
      </c>
      <c r="BS413" s="43">
        <v>24000000</v>
      </c>
      <c r="BT413" s="43">
        <v>0</v>
      </c>
      <c r="BU413" s="43">
        <v>0</v>
      </c>
      <c r="BV413" s="43">
        <v>0</v>
      </c>
      <c r="BW413" s="43">
        <v>0</v>
      </c>
      <c r="BX413" s="43">
        <v>0</v>
      </c>
      <c r="BY413" s="43">
        <v>0</v>
      </c>
      <c r="BZ413" s="43">
        <v>0</v>
      </c>
      <c r="CA413" s="43">
        <v>0</v>
      </c>
      <c r="CB413" s="43">
        <v>0</v>
      </c>
      <c r="CC413" s="43">
        <v>0</v>
      </c>
      <c r="CD413" s="44">
        <f t="shared" si="26"/>
        <v>24000000</v>
      </c>
      <c r="CE413" s="43">
        <v>0</v>
      </c>
      <c r="CF413" s="43">
        <v>0</v>
      </c>
      <c r="CG413" s="43">
        <v>0</v>
      </c>
      <c r="CH413" s="43">
        <v>0</v>
      </c>
      <c r="CI413" s="43">
        <v>26000000</v>
      </c>
      <c r="CJ413" s="43">
        <v>0</v>
      </c>
      <c r="CK413" s="43">
        <v>0</v>
      </c>
      <c r="CL413" s="43">
        <v>0</v>
      </c>
      <c r="CM413" s="43">
        <v>0</v>
      </c>
      <c r="CN413" s="43">
        <v>0</v>
      </c>
      <c r="CO413" s="43">
        <v>0</v>
      </c>
      <c r="CP413" s="43">
        <v>0</v>
      </c>
      <c r="CQ413" s="43">
        <v>0</v>
      </c>
      <c r="CR413" s="43">
        <v>0</v>
      </c>
      <c r="CS413" s="43">
        <v>0</v>
      </c>
      <c r="CT413" s="44">
        <f t="shared" si="27"/>
        <v>26000000</v>
      </c>
      <c r="CU413" s="43">
        <v>0</v>
      </c>
      <c r="CV413" s="43">
        <v>0</v>
      </c>
      <c r="CW413" s="43">
        <v>0</v>
      </c>
      <c r="CX413" s="43">
        <v>0</v>
      </c>
      <c r="CY413" s="43">
        <v>29000000</v>
      </c>
      <c r="CZ413" s="43">
        <v>0</v>
      </c>
      <c r="DA413" s="43">
        <v>0</v>
      </c>
      <c r="DB413" s="43">
        <v>0</v>
      </c>
      <c r="DC413" s="43">
        <v>0</v>
      </c>
      <c r="DD413" s="43">
        <v>0</v>
      </c>
      <c r="DE413" s="43">
        <v>0</v>
      </c>
      <c r="DF413" s="43">
        <v>0</v>
      </c>
      <c r="DG413" s="43">
        <v>0</v>
      </c>
      <c r="DH413" s="43">
        <v>0</v>
      </c>
      <c r="DI413" s="43">
        <v>0</v>
      </c>
      <c r="DJ413" s="44">
        <f t="shared" si="28"/>
        <v>29000000</v>
      </c>
      <c r="DK413" s="45">
        <f t="shared" si="24"/>
        <v>101114000</v>
      </c>
    </row>
    <row r="414" spans="1:115" s="2" customFormat="1" ht="75" x14ac:dyDescent="0.25">
      <c r="A414" s="1"/>
      <c r="B414" s="40" t="s">
        <v>765</v>
      </c>
      <c r="C414" s="41" t="s">
        <v>1445</v>
      </c>
      <c r="D414" s="30" t="s">
        <v>1429</v>
      </c>
      <c r="E414" s="30" t="s">
        <v>766</v>
      </c>
      <c r="F414" s="30" t="s">
        <v>1428</v>
      </c>
      <c r="G414" s="30" t="s">
        <v>2371</v>
      </c>
      <c r="H414" s="41" t="s">
        <v>774</v>
      </c>
      <c r="I414" s="41" t="s">
        <v>1298</v>
      </c>
      <c r="J414" s="41" t="s">
        <v>1298</v>
      </c>
      <c r="K414" s="41">
        <v>2019</v>
      </c>
      <c r="L414" s="41">
        <v>25</v>
      </c>
      <c r="M414" s="42">
        <v>4</v>
      </c>
      <c r="N414" s="42">
        <v>7</v>
      </c>
      <c r="O414" s="42">
        <v>7</v>
      </c>
      <c r="P414" s="42">
        <v>7</v>
      </c>
      <c r="Q414" s="42" t="s">
        <v>132</v>
      </c>
      <c r="R414" s="41" t="s">
        <v>100</v>
      </c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 t="s">
        <v>766</v>
      </c>
      <c r="AI414" s="52" t="s">
        <v>1470</v>
      </c>
      <c r="AJ414" s="40">
        <v>4301</v>
      </c>
      <c r="AK414" s="17" t="s">
        <v>1903</v>
      </c>
      <c r="AL414" s="17" t="s">
        <v>784</v>
      </c>
      <c r="AM414" s="42" t="s">
        <v>2623</v>
      </c>
      <c r="AN414" s="42">
        <v>4301038</v>
      </c>
      <c r="AO414" s="42" t="s">
        <v>2683</v>
      </c>
      <c r="AP414" s="41" t="s">
        <v>1491</v>
      </c>
      <c r="AQ414" s="41">
        <v>4</v>
      </c>
      <c r="AR414" s="42" t="s">
        <v>130</v>
      </c>
      <c r="AS414" s="42" t="s">
        <v>765</v>
      </c>
      <c r="AT414" s="42">
        <v>1</v>
      </c>
      <c r="AU414" s="42">
        <v>1</v>
      </c>
      <c r="AV414" s="42">
        <v>1</v>
      </c>
      <c r="AW414" s="42">
        <v>1</v>
      </c>
      <c r="AX414" s="43">
        <v>0</v>
      </c>
      <c r="AY414" s="43">
        <v>0</v>
      </c>
      <c r="AZ414" s="43">
        <v>0</v>
      </c>
      <c r="BA414" s="43">
        <v>0</v>
      </c>
      <c r="BB414" s="43">
        <v>0</v>
      </c>
      <c r="BC414" s="43">
        <v>19714000</v>
      </c>
      <c r="BD414" s="43">
        <v>0</v>
      </c>
      <c r="BE414" s="43">
        <v>0</v>
      </c>
      <c r="BF414" s="43">
        <v>0</v>
      </c>
      <c r="BG414" s="43">
        <v>0</v>
      </c>
      <c r="BH414" s="43">
        <v>0</v>
      </c>
      <c r="BI414" s="43">
        <v>0</v>
      </c>
      <c r="BJ414" s="43">
        <v>0</v>
      </c>
      <c r="BK414" s="43">
        <v>0</v>
      </c>
      <c r="BL414" s="43">
        <v>0</v>
      </c>
      <c r="BM414" s="43">
        <v>0</v>
      </c>
      <c r="BN414" s="44">
        <f t="shared" si="25"/>
        <v>19714000</v>
      </c>
      <c r="BO414" s="43">
        <v>0</v>
      </c>
      <c r="BP414" s="43">
        <v>0</v>
      </c>
      <c r="BQ414" s="43">
        <v>0</v>
      </c>
      <c r="BR414" s="43">
        <v>0</v>
      </c>
      <c r="BS414" s="43">
        <v>22000000</v>
      </c>
      <c r="BT414" s="43">
        <v>0</v>
      </c>
      <c r="BU414" s="43">
        <v>0</v>
      </c>
      <c r="BV414" s="43">
        <v>0</v>
      </c>
      <c r="BW414" s="43">
        <v>0</v>
      </c>
      <c r="BX414" s="43">
        <v>0</v>
      </c>
      <c r="BY414" s="43">
        <v>0</v>
      </c>
      <c r="BZ414" s="43">
        <v>0</v>
      </c>
      <c r="CA414" s="43">
        <v>0</v>
      </c>
      <c r="CB414" s="43">
        <v>0</v>
      </c>
      <c r="CC414" s="43">
        <v>0</v>
      </c>
      <c r="CD414" s="44">
        <f t="shared" si="26"/>
        <v>22000000</v>
      </c>
      <c r="CE414" s="43">
        <v>0</v>
      </c>
      <c r="CF414" s="43">
        <v>0</v>
      </c>
      <c r="CG414" s="43">
        <v>0</v>
      </c>
      <c r="CH414" s="43">
        <v>0</v>
      </c>
      <c r="CI414" s="43">
        <v>24000000</v>
      </c>
      <c r="CJ414" s="43">
        <v>0</v>
      </c>
      <c r="CK414" s="43">
        <v>0</v>
      </c>
      <c r="CL414" s="43">
        <v>0</v>
      </c>
      <c r="CM414" s="43">
        <v>0</v>
      </c>
      <c r="CN414" s="43">
        <v>0</v>
      </c>
      <c r="CO414" s="43">
        <v>0</v>
      </c>
      <c r="CP414" s="43">
        <v>0</v>
      </c>
      <c r="CQ414" s="43">
        <v>0</v>
      </c>
      <c r="CR414" s="43">
        <v>0</v>
      </c>
      <c r="CS414" s="43">
        <v>0</v>
      </c>
      <c r="CT414" s="44">
        <f t="shared" si="27"/>
        <v>24000000</v>
      </c>
      <c r="CU414" s="43">
        <v>0</v>
      </c>
      <c r="CV414" s="43">
        <v>0</v>
      </c>
      <c r="CW414" s="43">
        <v>0</v>
      </c>
      <c r="CX414" s="43">
        <v>0</v>
      </c>
      <c r="CY414" s="43">
        <v>26000000</v>
      </c>
      <c r="CZ414" s="43">
        <v>0</v>
      </c>
      <c r="DA414" s="43">
        <v>0</v>
      </c>
      <c r="DB414" s="43">
        <v>0</v>
      </c>
      <c r="DC414" s="43">
        <v>0</v>
      </c>
      <c r="DD414" s="43">
        <v>0</v>
      </c>
      <c r="DE414" s="43">
        <v>0</v>
      </c>
      <c r="DF414" s="43">
        <v>0</v>
      </c>
      <c r="DG414" s="43">
        <v>0</v>
      </c>
      <c r="DH414" s="43">
        <v>0</v>
      </c>
      <c r="DI414" s="43">
        <v>0</v>
      </c>
      <c r="DJ414" s="44">
        <f t="shared" si="28"/>
        <v>26000000</v>
      </c>
      <c r="DK414" s="45">
        <f t="shared" si="24"/>
        <v>91714000</v>
      </c>
    </row>
    <row r="415" spans="1:115" s="2" customFormat="1" ht="75" x14ac:dyDescent="0.25">
      <c r="A415" s="1"/>
      <c r="B415" s="40" t="s">
        <v>765</v>
      </c>
      <c r="C415" s="41" t="s">
        <v>1445</v>
      </c>
      <c r="D415" s="30" t="s">
        <v>1429</v>
      </c>
      <c r="E415" s="30" t="s">
        <v>766</v>
      </c>
      <c r="F415" s="30" t="s">
        <v>1428</v>
      </c>
      <c r="G415" s="30" t="s">
        <v>2372</v>
      </c>
      <c r="H415" s="41" t="s">
        <v>785</v>
      </c>
      <c r="I415" s="41" t="s">
        <v>1298</v>
      </c>
      <c r="J415" s="41" t="s">
        <v>1298</v>
      </c>
      <c r="K415" s="41">
        <v>2019</v>
      </c>
      <c r="L415" s="41">
        <v>80</v>
      </c>
      <c r="M415" s="42">
        <v>10</v>
      </c>
      <c r="N415" s="42">
        <v>20</v>
      </c>
      <c r="O415" s="42">
        <v>30</v>
      </c>
      <c r="P415" s="42">
        <v>20</v>
      </c>
      <c r="Q415" s="42" t="s">
        <v>132</v>
      </c>
      <c r="R415" s="41" t="s">
        <v>100</v>
      </c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 t="s">
        <v>766</v>
      </c>
      <c r="AI415" s="52" t="s">
        <v>1470</v>
      </c>
      <c r="AJ415" s="40">
        <v>4301</v>
      </c>
      <c r="AK415" s="17" t="s">
        <v>1904</v>
      </c>
      <c r="AL415" s="17" t="s">
        <v>786</v>
      </c>
      <c r="AM415" s="42" t="s">
        <v>2623</v>
      </c>
      <c r="AN415" s="42">
        <v>4301038</v>
      </c>
      <c r="AO415" s="42" t="s">
        <v>2683</v>
      </c>
      <c r="AP415" s="41">
        <v>2</v>
      </c>
      <c r="AQ415" s="41">
        <v>6</v>
      </c>
      <c r="AR415" s="42" t="s">
        <v>130</v>
      </c>
      <c r="AS415" s="42" t="s">
        <v>765</v>
      </c>
      <c r="AT415" s="42">
        <v>1</v>
      </c>
      <c r="AU415" s="42">
        <v>2</v>
      </c>
      <c r="AV415" s="42">
        <v>2</v>
      </c>
      <c r="AW415" s="42">
        <v>1</v>
      </c>
      <c r="AX415" s="43">
        <v>0</v>
      </c>
      <c r="AY415" s="43">
        <v>0</v>
      </c>
      <c r="AZ415" s="43">
        <v>0</v>
      </c>
      <c r="BA415" s="43">
        <v>0</v>
      </c>
      <c r="BB415" s="43">
        <v>0</v>
      </c>
      <c r="BC415" s="43">
        <v>19714000</v>
      </c>
      <c r="BD415" s="43">
        <v>0</v>
      </c>
      <c r="BE415" s="43">
        <v>0</v>
      </c>
      <c r="BF415" s="43">
        <v>0</v>
      </c>
      <c r="BG415" s="43">
        <v>0</v>
      </c>
      <c r="BH415" s="43">
        <v>0</v>
      </c>
      <c r="BI415" s="43">
        <v>0</v>
      </c>
      <c r="BJ415" s="43">
        <v>0</v>
      </c>
      <c r="BK415" s="43">
        <v>0</v>
      </c>
      <c r="BL415" s="43">
        <v>0</v>
      </c>
      <c r="BM415" s="43">
        <v>0</v>
      </c>
      <c r="BN415" s="44">
        <f t="shared" si="25"/>
        <v>19714000</v>
      </c>
      <c r="BO415" s="43">
        <v>0</v>
      </c>
      <c r="BP415" s="43">
        <v>0</v>
      </c>
      <c r="BQ415" s="43">
        <v>0</v>
      </c>
      <c r="BR415" s="43">
        <v>0</v>
      </c>
      <c r="BS415" s="43">
        <v>22000000</v>
      </c>
      <c r="BT415" s="43">
        <v>0</v>
      </c>
      <c r="BU415" s="43">
        <v>0</v>
      </c>
      <c r="BV415" s="43">
        <v>0</v>
      </c>
      <c r="BW415" s="43">
        <v>0</v>
      </c>
      <c r="BX415" s="43">
        <v>0</v>
      </c>
      <c r="BY415" s="43">
        <v>0</v>
      </c>
      <c r="BZ415" s="43">
        <v>0</v>
      </c>
      <c r="CA415" s="43">
        <v>0</v>
      </c>
      <c r="CB415" s="43">
        <v>0</v>
      </c>
      <c r="CC415" s="43">
        <v>0</v>
      </c>
      <c r="CD415" s="44">
        <f t="shared" si="26"/>
        <v>22000000</v>
      </c>
      <c r="CE415" s="43">
        <v>0</v>
      </c>
      <c r="CF415" s="43">
        <v>0</v>
      </c>
      <c r="CG415" s="43">
        <v>0</v>
      </c>
      <c r="CH415" s="43">
        <v>0</v>
      </c>
      <c r="CI415" s="43">
        <v>24000000</v>
      </c>
      <c r="CJ415" s="43">
        <v>0</v>
      </c>
      <c r="CK415" s="43">
        <v>0</v>
      </c>
      <c r="CL415" s="43">
        <v>0</v>
      </c>
      <c r="CM415" s="43">
        <v>0</v>
      </c>
      <c r="CN415" s="43">
        <v>0</v>
      </c>
      <c r="CO415" s="43">
        <v>0</v>
      </c>
      <c r="CP415" s="43">
        <v>0</v>
      </c>
      <c r="CQ415" s="43">
        <v>0</v>
      </c>
      <c r="CR415" s="43">
        <v>0</v>
      </c>
      <c r="CS415" s="43">
        <v>0</v>
      </c>
      <c r="CT415" s="44">
        <f t="shared" si="27"/>
        <v>24000000</v>
      </c>
      <c r="CU415" s="43">
        <v>0</v>
      </c>
      <c r="CV415" s="43">
        <v>0</v>
      </c>
      <c r="CW415" s="43">
        <v>0</v>
      </c>
      <c r="CX415" s="43">
        <v>0</v>
      </c>
      <c r="CY415" s="43">
        <v>26000000</v>
      </c>
      <c r="CZ415" s="43">
        <v>0</v>
      </c>
      <c r="DA415" s="43">
        <v>0</v>
      </c>
      <c r="DB415" s="43">
        <v>0</v>
      </c>
      <c r="DC415" s="43">
        <v>0</v>
      </c>
      <c r="DD415" s="43">
        <v>0</v>
      </c>
      <c r="DE415" s="43">
        <v>0</v>
      </c>
      <c r="DF415" s="43">
        <v>0</v>
      </c>
      <c r="DG415" s="43">
        <v>0</v>
      </c>
      <c r="DH415" s="43">
        <v>0</v>
      </c>
      <c r="DI415" s="43">
        <v>0</v>
      </c>
      <c r="DJ415" s="44">
        <f t="shared" si="28"/>
        <v>26000000</v>
      </c>
      <c r="DK415" s="45">
        <f t="shared" si="24"/>
        <v>91714000</v>
      </c>
    </row>
    <row r="416" spans="1:115" s="2" customFormat="1" ht="75" x14ac:dyDescent="0.25">
      <c r="A416" s="1"/>
      <c r="B416" s="40" t="s">
        <v>765</v>
      </c>
      <c r="C416" s="41" t="s">
        <v>1445</v>
      </c>
      <c r="D416" s="30" t="s">
        <v>1429</v>
      </c>
      <c r="E416" s="30" t="s">
        <v>766</v>
      </c>
      <c r="F416" s="30" t="s">
        <v>1428</v>
      </c>
      <c r="G416" s="30" t="s">
        <v>2373</v>
      </c>
      <c r="H416" s="41" t="s">
        <v>787</v>
      </c>
      <c r="I416" s="41" t="s">
        <v>1298</v>
      </c>
      <c r="J416" s="41" t="s">
        <v>1298</v>
      </c>
      <c r="K416" s="41">
        <v>2019</v>
      </c>
      <c r="L416" s="41">
        <v>60</v>
      </c>
      <c r="M416" s="42">
        <v>5</v>
      </c>
      <c r="N416" s="42">
        <v>15</v>
      </c>
      <c r="O416" s="42">
        <v>20</v>
      </c>
      <c r="P416" s="42">
        <v>20</v>
      </c>
      <c r="Q416" s="42" t="s">
        <v>132</v>
      </c>
      <c r="R416" s="41" t="s">
        <v>100</v>
      </c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 t="s">
        <v>766</v>
      </c>
      <c r="AI416" s="52" t="s">
        <v>1470</v>
      </c>
      <c r="AJ416" s="40">
        <v>4301</v>
      </c>
      <c r="AK416" s="17" t="s">
        <v>1905</v>
      </c>
      <c r="AL416" s="17" t="s">
        <v>788</v>
      </c>
      <c r="AM416" s="42" t="s">
        <v>2682</v>
      </c>
      <c r="AN416" s="42">
        <v>4301032</v>
      </c>
      <c r="AO416" s="42" t="s">
        <v>2683</v>
      </c>
      <c r="AP416" s="41" t="s">
        <v>1298</v>
      </c>
      <c r="AQ416" s="41">
        <v>10</v>
      </c>
      <c r="AR416" s="42" t="s">
        <v>130</v>
      </c>
      <c r="AS416" s="42" t="s">
        <v>765</v>
      </c>
      <c r="AT416" s="42">
        <v>1</v>
      </c>
      <c r="AU416" s="42">
        <v>3</v>
      </c>
      <c r="AV416" s="42">
        <v>3</v>
      </c>
      <c r="AW416" s="42">
        <v>3</v>
      </c>
      <c r="AX416" s="43">
        <v>0</v>
      </c>
      <c r="AY416" s="43">
        <v>0</v>
      </c>
      <c r="AZ416" s="43">
        <v>0</v>
      </c>
      <c r="BA416" s="43">
        <v>0</v>
      </c>
      <c r="BB416" s="43">
        <v>0</v>
      </c>
      <c r="BC416" s="43">
        <v>104000000</v>
      </c>
      <c r="BD416" s="43">
        <v>0</v>
      </c>
      <c r="BE416" s="43">
        <v>0</v>
      </c>
      <c r="BF416" s="43">
        <v>0</v>
      </c>
      <c r="BG416" s="43">
        <v>0</v>
      </c>
      <c r="BH416" s="43">
        <v>0</v>
      </c>
      <c r="BI416" s="43">
        <v>0</v>
      </c>
      <c r="BJ416" s="43">
        <v>0</v>
      </c>
      <c r="BK416" s="43">
        <v>0</v>
      </c>
      <c r="BL416" s="43">
        <v>0</v>
      </c>
      <c r="BM416" s="43">
        <v>0</v>
      </c>
      <c r="BN416" s="44">
        <f t="shared" si="25"/>
        <v>104000000</v>
      </c>
      <c r="BO416" s="43">
        <v>0</v>
      </c>
      <c r="BP416" s="43">
        <v>0</v>
      </c>
      <c r="BQ416" s="43">
        <v>0</v>
      </c>
      <c r="BR416" s="43">
        <v>0</v>
      </c>
      <c r="BS416" s="43">
        <v>115000000</v>
      </c>
      <c r="BT416" s="43">
        <v>0</v>
      </c>
      <c r="BU416" s="43">
        <v>0</v>
      </c>
      <c r="BV416" s="43">
        <v>0</v>
      </c>
      <c r="BW416" s="43">
        <v>0</v>
      </c>
      <c r="BX416" s="43">
        <v>0</v>
      </c>
      <c r="BY416" s="43">
        <v>0</v>
      </c>
      <c r="BZ416" s="43">
        <v>0</v>
      </c>
      <c r="CA416" s="43">
        <v>0</v>
      </c>
      <c r="CB416" s="43">
        <v>0</v>
      </c>
      <c r="CC416" s="43">
        <v>0</v>
      </c>
      <c r="CD416" s="44">
        <f t="shared" si="26"/>
        <v>115000000</v>
      </c>
      <c r="CE416" s="43">
        <v>0</v>
      </c>
      <c r="CF416" s="43">
        <v>0</v>
      </c>
      <c r="CG416" s="43">
        <v>0</v>
      </c>
      <c r="CH416" s="43">
        <v>0</v>
      </c>
      <c r="CI416" s="43">
        <v>126000000</v>
      </c>
      <c r="CJ416" s="43">
        <v>0</v>
      </c>
      <c r="CK416" s="43">
        <v>0</v>
      </c>
      <c r="CL416" s="43">
        <v>0</v>
      </c>
      <c r="CM416" s="43">
        <v>0</v>
      </c>
      <c r="CN416" s="43">
        <v>0</v>
      </c>
      <c r="CO416" s="43">
        <v>0</v>
      </c>
      <c r="CP416" s="43">
        <v>0</v>
      </c>
      <c r="CQ416" s="43">
        <v>0</v>
      </c>
      <c r="CR416" s="43">
        <v>0</v>
      </c>
      <c r="CS416" s="43">
        <v>0</v>
      </c>
      <c r="CT416" s="44">
        <f t="shared" si="27"/>
        <v>126000000</v>
      </c>
      <c r="CU416" s="43">
        <v>0</v>
      </c>
      <c r="CV416" s="43">
        <v>0</v>
      </c>
      <c r="CW416" s="43">
        <v>0</v>
      </c>
      <c r="CX416" s="43">
        <v>0</v>
      </c>
      <c r="CY416" s="43">
        <v>139000000</v>
      </c>
      <c r="CZ416" s="43">
        <v>0</v>
      </c>
      <c r="DA416" s="43">
        <v>0</v>
      </c>
      <c r="DB416" s="43">
        <v>0</v>
      </c>
      <c r="DC416" s="43">
        <v>0</v>
      </c>
      <c r="DD416" s="43">
        <v>0</v>
      </c>
      <c r="DE416" s="43">
        <v>0</v>
      </c>
      <c r="DF416" s="43">
        <v>0</v>
      </c>
      <c r="DG416" s="43">
        <v>0</v>
      </c>
      <c r="DH416" s="43">
        <v>0</v>
      </c>
      <c r="DI416" s="43">
        <v>0</v>
      </c>
      <c r="DJ416" s="44">
        <f t="shared" si="28"/>
        <v>139000000</v>
      </c>
      <c r="DK416" s="45">
        <f t="shared" si="24"/>
        <v>484000000</v>
      </c>
    </row>
    <row r="417" spans="1:116" s="2" customFormat="1" ht="75" x14ac:dyDescent="0.25">
      <c r="A417" s="1"/>
      <c r="B417" s="40" t="s">
        <v>765</v>
      </c>
      <c r="C417" s="41" t="s">
        <v>1445</v>
      </c>
      <c r="D417" s="30" t="s">
        <v>1429</v>
      </c>
      <c r="E417" s="30" t="s">
        <v>766</v>
      </c>
      <c r="F417" s="30" t="s">
        <v>1428</v>
      </c>
      <c r="G417" s="30" t="s">
        <v>2373</v>
      </c>
      <c r="H417" s="41" t="s">
        <v>787</v>
      </c>
      <c r="I417" s="41" t="s">
        <v>1298</v>
      </c>
      <c r="J417" s="41" t="s">
        <v>1298</v>
      </c>
      <c r="K417" s="41">
        <v>2019</v>
      </c>
      <c r="L417" s="41">
        <v>60</v>
      </c>
      <c r="M417" s="42">
        <v>5</v>
      </c>
      <c r="N417" s="42">
        <v>15</v>
      </c>
      <c r="O417" s="42">
        <v>20</v>
      </c>
      <c r="P417" s="42">
        <v>20</v>
      </c>
      <c r="Q417" s="42" t="s">
        <v>132</v>
      </c>
      <c r="R417" s="41" t="s">
        <v>100</v>
      </c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 t="s">
        <v>766</v>
      </c>
      <c r="AI417" s="52" t="s">
        <v>1470</v>
      </c>
      <c r="AJ417" s="40">
        <v>4301</v>
      </c>
      <c r="AK417" s="17" t="s">
        <v>1906</v>
      </c>
      <c r="AL417" s="17" t="s">
        <v>789</v>
      </c>
      <c r="AM417" s="42" t="s">
        <v>2682</v>
      </c>
      <c r="AN417" s="42">
        <v>4301032</v>
      </c>
      <c r="AO417" s="42" t="s">
        <v>2683</v>
      </c>
      <c r="AP417" s="41" t="s">
        <v>1298</v>
      </c>
      <c r="AQ417" s="41">
        <v>1</v>
      </c>
      <c r="AR417" s="42" t="s">
        <v>130</v>
      </c>
      <c r="AS417" s="42" t="s">
        <v>765</v>
      </c>
      <c r="AT417" s="42" t="s">
        <v>2472</v>
      </c>
      <c r="AU417" s="42">
        <v>1</v>
      </c>
      <c r="AV417" s="42" t="s">
        <v>2472</v>
      </c>
      <c r="AW417" s="42" t="s">
        <v>2472</v>
      </c>
      <c r="AX417" s="43">
        <v>0</v>
      </c>
      <c r="AY417" s="43">
        <v>0</v>
      </c>
      <c r="AZ417" s="43">
        <v>0</v>
      </c>
      <c r="BA417" s="43">
        <v>0</v>
      </c>
      <c r="BB417" s="43">
        <v>0</v>
      </c>
      <c r="BC417" s="43">
        <v>64000000</v>
      </c>
      <c r="BD417" s="43">
        <v>0</v>
      </c>
      <c r="BE417" s="43">
        <v>0</v>
      </c>
      <c r="BF417" s="43">
        <v>0</v>
      </c>
      <c r="BG417" s="43">
        <v>0</v>
      </c>
      <c r="BH417" s="43">
        <v>0</v>
      </c>
      <c r="BI417" s="43">
        <v>0</v>
      </c>
      <c r="BJ417" s="43">
        <v>0</v>
      </c>
      <c r="BK417" s="43">
        <v>0</v>
      </c>
      <c r="BL417" s="43">
        <v>0</v>
      </c>
      <c r="BM417" s="43">
        <v>0</v>
      </c>
      <c r="BN417" s="44">
        <f t="shared" si="25"/>
        <v>64000000</v>
      </c>
      <c r="BO417" s="43">
        <v>0</v>
      </c>
      <c r="BP417" s="43">
        <v>0</v>
      </c>
      <c r="BQ417" s="43">
        <v>0</v>
      </c>
      <c r="BR417" s="43">
        <v>0</v>
      </c>
      <c r="BS417" s="43">
        <v>70000000</v>
      </c>
      <c r="BT417" s="43">
        <v>0</v>
      </c>
      <c r="BU417" s="43">
        <v>0</v>
      </c>
      <c r="BV417" s="43">
        <v>0</v>
      </c>
      <c r="BW417" s="43">
        <v>0</v>
      </c>
      <c r="BX417" s="43">
        <v>0</v>
      </c>
      <c r="BY417" s="43">
        <v>0</v>
      </c>
      <c r="BZ417" s="43">
        <v>0</v>
      </c>
      <c r="CA417" s="43">
        <v>0</v>
      </c>
      <c r="CB417" s="43">
        <v>0</v>
      </c>
      <c r="CC417" s="43">
        <v>0</v>
      </c>
      <c r="CD417" s="44">
        <f t="shared" si="26"/>
        <v>70000000</v>
      </c>
      <c r="CE417" s="43">
        <v>0</v>
      </c>
      <c r="CF417" s="43">
        <v>0</v>
      </c>
      <c r="CG417" s="43">
        <v>0</v>
      </c>
      <c r="CH417" s="43">
        <v>0</v>
      </c>
      <c r="CI417" s="43">
        <v>77000000</v>
      </c>
      <c r="CJ417" s="43">
        <v>0</v>
      </c>
      <c r="CK417" s="43">
        <v>0</v>
      </c>
      <c r="CL417" s="43">
        <v>0</v>
      </c>
      <c r="CM417" s="43">
        <v>0</v>
      </c>
      <c r="CN417" s="43">
        <v>0</v>
      </c>
      <c r="CO417" s="43">
        <v>0</v>
      </c>
      <c r="CP417" s="43">
        <v>0</v>
      </c>
      <c r="CQ417" s="43">
        <v>0</v>
      </c>
      <c r="CR417" s="43">
        <v>0</v>
      </c>
      <c r="CS417" s="43">
        <v>0</v>
      </c>
      <c r="CT417" s="44">
        <f t="shared" si="27"/>
        <v>77000000</v>
      </c>
      <c r="CU417" s="43">
        <v>0</v>
      </c>
      <c r="CV417" s="43">
        <v>0</v>
      </c>
      <c r="CW417" s="43">
        <v>0</v>
      </c>
      <c r="CX417" s="43">
        <v>0</v>
      </c>
      <c r="CY417" s="43">
        <v>84000000</v>
      </c>
      <c r="CZ417" s="43">
        <v>0</v>
      </c>
      <c r="DA417" s="43">
        <v>0</v>
      </c>
      <c r="DB417" s="43">
        <v>0</v>
      </c>
      <c r="DC417" s="43">
        <v>0</v>
      </c>
      <c r="DD417" s="43">
        <v>0</v>
      </c>
      <c r="DE417" s="43">
        <v>0</v>
      </c>
      <c r="DF417" s="43">
        <v>0</v>
      </c>
      <c r="DG417" s="43">
        <v>0</v>
      </c>
      <c r="DH417" s="43">
        <v>0</v>
      </c>
      <c r="DI417" s="43">
        <v>0</v>
      </c>
      <c r="DJ417" s="44">
        <f t="shared" si="28"/>
        <v>84000000</v>
      </c>
      <c r="DK417" s="45">
        <f t="shared" si="24"/>
        <v>295000000</v>
      </c>
    </row>
    <row r="418" spans="1:116" s="2" customFormat="1" ht="75" x14ac:dyDescent="0.25">
      <c r="A418" s="1"/>
      <c r="B418" s="40" t="s">
        <v>765</v>
      </c>
      <c r="C418" s="41" t="s">
        <v>1445</v>
      </c>
      <c r="D418" s="30" t="s">
        <v>1429</v>
      </c>
      <c r="E418" s="30" t="s">
        <v>766</v>
      </c>
      <c r="F418" s="30" t="s">
        <v>1428</v>
      </c>
      <c r="G418" s="30" t="s">
        <v>2373</v>
      </c>
      <c r="H418" s="41" t="s">
        <v>787</v>
      </c>
      <c r="I418" s="41" t="s">
        <v>1298</v>
      </c>
      <c r="J418" s="41" t="s">
        <v>1298</v>
      </c>
      <c r="K418" s="41">
        <v>2019</v>
      </c>
      <c r="L418" s="41">
        <v>60</v>
      </c>
      <c r="M418" s="42">
        <v>5</v>
      </c>
      <c r="N418" s="42">
        <v>15</v>
      </c>
      <c r="O418" s="42">
        <v>20</v>
      </c>
      <c r="P418" s="42">
        <v>20</v>
      </c>
      <c r="Q418" s="42" t="s">
        <v>132</v>
      </c>
      <c r="R418" s="41" t="s">
        <v>100</v>
      </c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 t="s">
        <v>766</v>
      </c>
      <c r="AI418" s="52" t="s">
        <v>1470</v>
      </c>
      <c r="AJ418" s="40">
        <v>4301</v>
      </c>
      <c r="AK418" s="17" t="s">
        <v>1907</v>
      </c>
      <c r="AL418" s="17" t="s">
        <v>790</v>
      </c>
      <c r="AM418" s="42" t="s">
        <v>2623</v>
      </c>
      <c r="AN418" s="42">
        <v>4301038</v>
      </c>
      <c r="AO418" s="42" t="s">
        <v>2687</v>
      </c>
      <c r="AP418" s="41" t="s">
        <v>1298</v>
      </c>
      <c r="AQ418" s="41">
        <v>3</v>
      </c>
      <c r="AR418" s="42" t="s">
        <v>131</v>
      </c>
      <c r="AS418" s="42" t="s">
        <v>765</v>
      </c>
      <c r="AT418" s="42">
        <v>0</v>
      </c>
      <c r="AU418" s="42">
        <v>1</v>
      </c>
      <c r="AV418" s="42">
        <v>0</v>
      </c>
      <c r="AW418" s="42">
        <v>0</v>
      </c>
      <c r="AX418" s="43">
        <v>0</v>
      </c>
      <c r="AY418" s="43">
        <v>0</v>
      </c>
      <c r="AZ418" s="43">
        <v>0</v>
      </c>
      <c r="BA418" s="43">
        <v>0</v>
      </c>
      <c r="BB418" s="43">
        <v>0</v>
      </c>
      <c r="BC418" s="43">
        <v>5600000</v>
      </c>
      <c r="BD418" s="43">
        <v>0</v>
      </c>
      <c r="BE418" s="43">
        <v>0</v>
      </c>
      <c r="BF418" s="43">
        <v>0</v>
      </c>
      <c r="BG418" s="43">
        <v>0</v>
      </c>
      <c r="BH418" s="43">
        <v>0</v>
      </c>
      <c r="BI418" s="43">
        <v>0</v>
      </c>
      <c r="BJ418" s="43">
        <v>0</v>
      </c>
      <c r="BK418" s="43">
        <v>0</v>
      </c>
      <c r="BL418" s="43">
        <v>0</v>
      </c>
      <c r="BM418" s="43">
        <v>0</v>
      </c>
      <c r="BN418" s="44">
        <f t="shared" si="25"/>
        <v>5600000</v>
      </c>
      <c r="BO418" s="43">
        <v>0</v>
      </c>
      <c r="BP418" s="43">
        <v>0</v>
      </c>
      <c r="BQ418" s="43">
        <v>0</v>
      </c>
      <c r="BR418" s="43">
        <v>0</v>
      </c>
      <c r="BS418" s="43">
        <v>6000000</v>
      </c>
      <c r="BT418" s="43">
        <v>0</v>
      </c>
      <c r="BU418" s="43">
        <v>0</v>
      </c>
      <c r="BV418" s="43">
        <v>0</v>
      </c>
      <c r="BW418" s="43">
        <v>0</v>
      </c>
      <c r="BX418" s="43">
        <v>0</v>
      </c>
      <c r="BY418" s="43">
        <v>0</v>
      </c>
      <c r="BZ418" s="43">
        <v>0</v>
      </c>
      <c r="CA418" s="43">
        <v>0</v>
      </c>
      <c r="CB418" s="43">
        <v>0</v>
      </c>
      <c r="CC418" s="43">
        <v>0</v>
      </c>
      <c r="CD418" s="44">
        <f t="shared" si="26"/>
        <v>6000000</v>
      </c>
      <c r="CE418" s="43">
        <v>0</v>
      </c>
      <c r="CF418" s="43">
        <v>0</v>
      </c>
      <c r="CG418" s="43">
        <v>0</v>
      </c>
      <c r="CH418" s="43">
        <v>0</v>
      </c>
      <c r="CI418" s="43">
        <v>7000000</v>
      </c>
      <c r="CJ418" s="43">
        <v>0</v>
      </c>
      <c r="CK418" s="43">
        <v>0</v>
      </c>
      <c r="CL418" s="43">
        <v>0</v>
      </c>
      <c r="CM418" s="43">
        <v>0</v>
      </c>
      <c r="CN418" s="43">
        <v>0</v>
      </c>
      <c r="CO418" s="43">
        <v>0</v>
      </c>
      <c r="CP418" s="43">
        <v>0</v>
      </c>
      <c r="CQ418" s="43">
        <v>0</v>
      </c>
      <c r="CR418" s="43">
        <v>0</v>
      </c>
      <c r="CS418" s="43">
        <v>0</v>
      </c>
      <c r="CT418" s="44">
        <f t="shared" si="27"/>
        <v>7000000</v>
      </c>
      <c r="CU418" s="43">
        <v>0</v>
      </c>
      <c r="CV418" s="43">
        <v>0</v>
      </c>
      <c r="CW418" s="43">
        <v>0</v>
      </c>
      <c r="CX418" s="43">
        <v>0</v>
      </c>
      <c r="CY418" s="43">
        <v>8000000</v>
      </c>
      <c r="CZ418" s="43">
        <v>0</v>
      </c>
      <c r="DA418" s="43">
        <v>0</v>
      </c>
      <c r="DB418" s="43">
        <v>0</v>
      </c>
      <c r="DC418" s="43">
        <v>0</v>
      </c>
      <c r="DD418" s="43">
        <v>0</v>
      </c>
      <c r="DE418" s="43">
        <v>0</v>
      </c>
      <c r="DF418" s="43">
        <v>0</v>
      </c>
      <c r="DG418" s="43">
        <v>0</v>
      </c>
      <c r="DH418" s="43">
        <v>0</v>
      </c>
      <c r="DI418" s="43">
        <v>0</v>
      </c>
      <c r="DJ418" s="44">
        <f t="shared" si="28"/>
        <v>8000000</v>
      </c>
      <c r="DK418" s="45">
        <f t="shared" si="24"/>
        <v>26600000</v>
      </c>
    </row>
    <row r="419" spans="1:116" s="2" customFormat="1" ht="75" x14ac:dyDescent="0.25">
      <c r="A419" s="1"/>
      <c r="B419" s="40" t="s">
        <v>765</v>
      </c>
      <c r="C419" s="41" t="s">
        <v>1445</v>
      </c>
      <c r="D419" s="30" t="s">
        <v>1429</v>
      </c>
      <c r="E419" s="30" t="s">
        <v>766</v>
      </c>
      <c r="F419" s="30" t="s">
        <v>1428</v>
      </c>
      <c r="G419" s="30" t="s">
        <v>2373</v>
      </c>
      <c r="H419" s="41" t="s">
        <v>787</v>
      </c>
      <c r="I419" s="41" t="s">
        <v>1298</v>
      </c>
      <c r="J419" s="41" t="s">
        <v>1298</v>
      </c>
      <c r="K419" s="41">
        <v>2019</v>
      </c>
      <c r="L419" s="41">
        <v>60</v>
      </c>
      <c r="M419" s="42">
        <v>5</v>
      </c>
      <c r="N419" s="42">
        <v>15</v>
      </c>
      <c r="O419" s="42">
        <v>20</v>
      </c>
      <c r="P419" s="42">
        <v>20</v>
      </c>
      <c r="Q419" s="42" t="s">
        <v>132</v>
      </c>
      <c r="R419" s="41" t="s">
        <v>100</v>
      </c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 t="s">
        <v>766</v>
      </c>
      <c r="AI419" s="52" t="s">
        <v>1470</v>
      </c>
      <c r="AJ419" s="40">
        <v>4301</v>
      </c>
      <c r="AK419" s="17" t="s">
        <v>1908</v>
      </c>
      <c r="AL419" s="17" t="s">
        <v>791</v>
      </c>
      <c r="AM419" s="42" t="s">
        <v>2623</v>
      </c>
      <c r="AN419" s="42">
        <v>4301038</v>
      </c>
      <c r="AO419" s="42" t="s">
        <v>2687</v>
      </c>
      <c r="AP419" s="41" t="s">
        <v>1298</v>
      </c>
      <c r="AQ419" s="41">
        <v>5</v>
      </c>
      <c r="AR419" s="42" t="s">
        <v>131</v>
      </c>
      <c r="AS419" s="42" t="s">
        <v>765</v>
      </c>
      <c r="AT419" s="42">
        <v>0</v>
      </c>
      <c r="AU419" s="42">
        <v>1</v>
      </c>
      <c r="AV419" s="42">
        <v>0</v>
      </c>
      <c r="AW419" s="42">
        <v>0</v>
      </c>
      <c r="AX419" s="43">
        <v>0</v>
      </c>
      <c r="AY419" s="43">
        <v>0</v>
      </c>
      <c r="AZ419" s="43">
        <v>0</v>
      </c>
      <c r="BA419" s="43">
        <v>0</v>
      </c>
      <c r="BB419" s="43">
        <v>0</v>
      </c>
      <c r="BC419" s="43">
        <v>6000000</v>
      </c>
      <c r="BD419" s="43">
        <v>0</v>
      </c>
      <c r="BE419" s="43">
        <v>0</v>
      </c>
      <c r="BF419" s="43">
        <v>0</v>
      </c>
      <c r="BG419" s="43">
        <v>0</v>
      </c>
      <c r="BH419" s="43">
        <v>0</v>
      </c>
      <c r="BI419" s="43">
        <v>0</v>
      </c>
      <c r="BJ419" s="43">
        <v>0</v>
      </c>
      <c r="BK419" s="43">
        <v>0</v>
      </c>
      <c r="BL419" s="43">
        <v>0</v>
      </c>
      <c r="BM419" s="43">
        <v>0</v>
      </c>
      <c r="BN419" s="44">
        <f t="shared" si="25"/>
        <v>6000000</v>
      </c>
      <c r="BO419" s="43">
        <v>0</v>
      </c>
      <c r="BP419" s="43">
        <v>0</v>
      </c>
      <c r="BQ419" s="43">
        <v>0</v>
      </c>
      <c r="BR419" s="43">
        <v>0</v>
      </c>
      <c r="BS419" s="43">
        <v>6000000</v>
      </c>
      <c r="BT419" s="43">
        <v>0</v>
      </c>
      <c r="BU419" s="43">
        <v>0</v>
      </c>
      <c r="BV419" s="43">
        <v>0</v>
      </c>
      <c r="BW419" s="43">
        <v>0</v>
      </c>
      <c r="BX419" s="43">
        <v>0</v>
      </c>
      <c r="BY419" s="43">
        <v>0</v>
      </c>
      <c r="BZ419" s="43">
        <v>0</v>
      </c>
      <c r="CA419" s="43">
        <v>0</v>
      </c>
      <c r="CB419" s="43">
        <v>0</v>
      </c>
      <c r="CC419" s="43">
        <v>0</v>
      </c>
      <c r="CD419" s="44">
        <f t="shared" si="26"/>
        <v>6000000</v>
      </c>
      <c r="CE419" s="43">
        <v>0</v>
      </c>
      <c r="CF419" s="43">
        <v>0</v>
      </c>
      <c r="CG419" s="43">
        <v>0</v>
      </c>
      <c r="CH419" s="43">
        <v>0</v>
      </c>
      <c r="CI419" s="43">
        <v>7000000</v>
      </c>
      <c r="CJ419" s="43">
        <v>0</v>
      </c>
      <c r="CK419" s="43">
        <v>0</v>
      </c>
      <c r="CL419" s="43">
        <v>0</v>
      </c>
      <c r="CM419" s="43">
        <v>0</v>
      </c>
      <c r="CN419" s="43">
        <v>0</v>
      </c>
      <c r="CO419" s="43">
        <v>0</v>
      </c>
      <c r="CP419" s="43">
        <v>0</v>
      </c>
      <c r="CQ419" s="43">
        <v>0</v>
      </c>
      <c r="CR419" s="43">
        <v>0</v>
      </c>
      <c r="CS419" s="43">
        <v>0</v>
      </c>
      <c r="CT419" s="44">
        <f t="shared" si="27"/>
        <v>7000000</v>
      </c>
      <c r="CU419" s="43">
        <v>0</v>
      </c>
      <c r="CV419" s="43">
        <v>0</v>
      </c>
      <c r="CW419" s="43">
        <v>0</v>
      </c>
      <c r="CX419" s="43">
        <v>0</v>
      </c>
      <c r="CY419" s="43">
        <v>8000000</v>
      </c>
      <c r="CZ419" s="43">
        <v>0</v>
      </c>
      <c r="DA419" s="43">
        <v>0</v>
      </c>
      <c r="DB419" s="43">
        <v>0</v>
      </c>
      <c r="DC419" s="43">
        <v>0</v>
      </c>
      <c r="DD419" s="43">
        <v>0</v>
      </c>
      <c r="DE419" s="43">
        <v>0</v>
      </c>
      <c r="DF419" s="43">
        <v>0</v>
      </c>
      <c r="DG419" s="43">
        <v>0</v>
      </c>
      <c r="DH419" s="43">
        <v>0</v>
      </c>
      <c r="DI419" s="43">
        <v>0</v>
      </c>
      <c r="DJ419" s="44">
        <f t="shared" si="28"/>
        <v>8000000</v>
      </c>
      <c r="DK419" s="45">
        <f t="shared" si="24"/>
        <v>27000000</v>
      </c>
    </row>
    <row r="420" spans="1:116" s="11" customFormat="1" ht="75" x14ac:dyDescent="0.25">
      <c r="B420" s="51" t="s">
        <v>792</v>
      </c>
      <c r="C420" s="52" t="s">
        <v>1446</v>
      </c>
      <c r="D420" s="31" t="s">
        <v>1432</v>
      </c>
      <c r="E420" s="31" t="s">
        <v>2470</v>
      </c>
      <c r="F420" s="31" t="s">
        <v>1430</v>
      </c>
      <c r="G420" s="31" t="s">
        <v>2374</v>
      </c>
      <c r="H420" s="52" t="s">
        <v>793</v>
      </c>
      <c r="I420" s="52">
        <v>0</v>
      </c>
      <c r="J420" s="52" t="s">
        <v>1298</v>
      </c>
      <c r="K420" s="52">
        <v>2019</v>
      </c>
      <c r="L420" s="52">
        <v>100</v>
      </c>
      <c r="M420" s="53">
        <v>15</v>
      </c>
      <c r="N420" s="53">
        <v>30</v>
      </c>
      <c r="O420" s="53">
        <v>30</v>
      </c>
      <c r="P420" s="53">
        <v>25</v>
      </c>
      <c r="Q420" s="53" t="s">
        <v>132</v>
      </c>
      <c r="R420" s="52" t="s">
        <v>100</v>
      </c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 t="s">
        <v>1413</v>
      </c>
      <c r="AI420" s="52" t="s">
        <v>1471</v>
      </c>
      <c r="AJ420" s="51">
        <v>3502</v>
      </c>
      <c r="AK420" s="54" t="s">
        <v>1909</v>
      </c>
      <c r="AL420" s="54" t="s">
        <v>228</v>
      </c>
      <c r="AM420" s="53" t="s">
        <v>2915</v>
      </c>
      <c r="AN420" s="53">
        <v>4101046</v>
      </c>
      <c r="AO420" s="53" t="s">
        <v>2956</v>
      </c>
      <c r="AP420" s="52">
        <v>0</v>
      </c>
      <c r="AQ420" s="52">
        <v>1</v>
      </c>
      <c r="AR420" s="53" t="s">
        <v>130</v>
      </c>
      <c r="AS420" s="53" t="s">
        <v>792</v>
      </c>
      <c r="AT420" s="53">
        <v>1</v>
      </c>
      <c r="AU420" s="53">
        <v>1</v>
      </c>
      <c r="AV420" s="53">
        <v>1</v>
      </c>
      <c r="AW420" s="53">
        <v>1</v>
      </c>
      <c r="AX420" s="55">
        <v>0</v>
      </c>
      <c r="AY420" s="55">
        <v>0</v>
      </c>
      <c r="AZ420" s="55">
        <v>0</v>
      </c>
      <c r="BA420" s="55">
        <v>0</v>
      </c>
      <c r="BB420" s="55">
        <v>0</v>
      </c>
      <c r="BC420" s="55">
        <v>30000</v>
      </c>
      <c r="BD420" s="55"/>
      <c r="BE420" s="55">
        <v>0</v>
      </c>
      <c r="BF420" s="55">
        <v>0</v>
      </c>
      <c r="BG420" s="55">
        <v>0</v>
      </c>
      <c r="BH420" s="55">
        <v>0</v>
      </c>
      <c r="BI420" s="55">
        <v>0</v>
      </c>
      <c r="BJ420" s="55">
        <v>0</v>
      </c>
      <c r="BK420" s="55">
        <v>0</v>
      </c>
      <c r="BL420" s="55">
        <v>0</v>
      </c>
      <c r="BM420" s="55">
        <v>0</v>
      </c>
      <c r="BN420" s="56">
        <f t="shared" si="25"/>
        <v>30000</v>
      </c>
      <c r="BO420" s="55">
        <v>0</v>
      </c>
      <c r="BP420" s="55">
        <v>0</v>
      </c>
      <c r="BQ420" s="55">
        <v>0</v>
      </c>
      <c r="BR420" s="55">
        <v>0</v>
      </c>
      <c r="BS420" s="55"/>
      <c r="BT420" s="55">
        <v>0</v>
      </c>
      <c r="BU420" s="55">
        <v>0</v>
      </c>
      <c r="BV420" s="55">
        <v>0</v>
      </c>
      <c r="BW420" s="55">
        <v>0</v>
      </c>
      <c r="BX420" s="55">
        <v>0</v>
      </c>
      <c r="BY420" s="55">
        <v>0</v>
      </c>
      <c r="BZ420" s="55">
        <v>30000</v>
      </c>
      <c r="CA420" s="55">
        <v>0</v>
      </c>
      <c r="CB420" s="55">
        <v>0</v>
      </c>
      <c r="CC420" s="55">
        <v>0</v>
      </c>
      <c r="CD420" s="56">
        <f t="shared" si="26"/>
        <v>30000</v>
      </c>
      <c r="CE420" s="55">
        <v>0</v>
      </c>
      <c r="CF420" s="55">
        <v>0</v>
      </c>
      <c r="CG420" s="55">
        <v>0</v>
      </c>
      <c r="CH420" s="55">
        <v>0</v>
      </c>
      <c r="CI420" s="55"/>
      <c r="CJ420" s="55">
        <v>0</v>
      </c>
      <c r="CK420" s="55">
        <v>0</v>
      </c>
      <c r="CL420" s="55">
        <v>0</v>
      </c>
      <c r="CM420" s="55">
        <v>0</v>
      </c>
      <c r="CN420" s="55">
        <v>0</v>
      </c>
      <c r="CO420" s="55">
        <v>0</v>
      </c>
      <c r="CP420" s="55">
        <v>30000</v>
      </c>
      <c r="CQ420" s="55">
        <v>0</v>
      </c>
      <c r="CR420" s="55">
        <v>0</v>
      </c>
      <c r="CS420" s="55">
        <v>0</v>
      </c>
      <c r="CT420" s="56">
        <f t="shared" si="27"/>
        <v>30000</v>
      </c>
      <c r="CU420" s="55">
        <v>0</v>
      </c>
      <c r="CV420" s="55">
        <v>0</v>
      </c>
      <c r="CW420" s="55">
        <v>0</v>
      </c>
      <c r="CX420" s="55">
        <v>0</v>
      </c>
      <c r="CY420" s="55"/>
      <c r="CZ420" s="55">
        <v>0</v>
      </c>
      <c r="DA420" s="55">
        <v>0</v>
      </c>
      <c r="DB420" s="55">
        <v>0</v>
      </c>
      <c r="DC420" s="55">
        <v>0</v>
      </c>
      <c r="DD420" s="55">
        <v>0</v>
      </c>
      <c r="DE420" s="55">
        <v>0</v>
      </c>
      <c r="DF420" s="55">
        <v>30000</v>
      </c>
      <c r="DG420" s="55">
        <v>0</v>
      </c>
      <c r="DH420" s="55">
        <v>0</v>
      </c>
      <c r="DI420" s="55">
        <v>0</v>
      </c>
      <c r="DJ420" s="56">
        <f t="shared" si="28"/>
        <v>30000</v>
      </c>
      <c r="DK420" s="57">
        <f t="shared" si="24"/>
        <v>120000</v>
      </c>
      <c r="DL420" s="81">
        <f>DK420*1000</f>
        <v>120000000</v>
      </c>
    </row>
    <row r="421" spans="1:116" s="2" customFormat="1" ht="75" x14ac:dyDescent="0.25">
      <c r="A421" s="1"/>
      <c r="B421" s="40" t="s">
        <v>792</v>
      </c>
      <c r="C421" s="41" t="s">
        <v>1446</v>
      </c>
      <c r="D421" s="30" t="s">
        <v>1432</v>
      </c>
      <c r="E421" s="30" t="s">
        <v>2470</v>
      </c>
      <c r="F421" s="30" t="s">
        <v>1430</v>
      </c>
      <c r="G421" s="30" t="s">
        <v>2375</v>
      </c>
      <c r="H421" s="41" t="s">
        <v>793</v>
      </c>
      <c r="I421" s="41">
        <v>0</v>
      </c>
      <c r="J421" s="41" t="s">
        <v>1298</v>
      </c>
      <c r="K421" s="41">
        <v>2019</v>
      </c>
      <c r="L421" s="41">
        <v>100</v>
      </c>
      <c r="M421" s="42">
        <v>15</v>
      </c>
      <c r="N421" s="42">
        <v>30</v>
      </c>
      <c r="O421" s="42">
        <v>30</v>
      </c>
      <c r="P421" s="42">
        <v>25</v>
      </c>
      <c r="Q421" s="42" t="s">
        <v>132</v>
      </c>
      <c r="R421" s="41" t="s">
        <v>100</v>
      </c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 t="s">
        <v>1413</v>
      </c>
      <c r="AI421" s="52" t="s">
        <v>1471</v>
      </c>
      <c r="AJ421" s="40">
        <v>3502</v>
      </c>
      <c r="AK421" s="17" t="s">
        <v>1910</v>
      </c>
      <c r="AL421" s="17" t="s">
        <v>229</v>
      </c>
      <c r="AM421" s="42" t="s">
        <v>2915</v>
      </c>
      <c r="AN421" s="42">
        <v>4101046</v>
      </c>
      <c r="AO421" s="42" t="s">
        <v>2956</v>
      </c>
      <c r="AP421" s="41">
        <v>0</v>
      </c>
      <c r="AQ421" s="41">
        <v>1</v>
      </c>
      <c r="AR421" s="42" t="s">
        <v>130</v>
      </c>
      <c r="AS421" s="42" t="s">
        <v>792</v>
      </c>
      <c r="AT421" s="42" t="s">
        <v>2718</v>
      </c>
      <c r="AU421" s="42">
        <v>1</v>
      </c>
      <c r="AV421" s="42">
        <v>1</v>
      </c>
      <c r="AW421" s="42">
        <v>1</v>
      </c>
      <c r="AX421" s="43">
        <v>0</v>
      </c>
      <c r="AY421" s="43">
        <v>0</v>
      </c>
      <c r="AZ421" s="43">
        <v>0</v>
      </c>
      <c r="BA421" s="43">
        <v>0</v>
      </c>
      <c r="BB421" s="43">
        <v>0</v>
      </c>
      <c r="BC421" s="43">
        <v>0</v>
      </c>
      <c r="BD421" s="43">
        <v>0</v>
      </c>
      <c r="BE421" s="43">
        <v>0</v>
      </c>
      <c r="BF421" s="43">
        <v>0</v>
      </c>
      <c r="BG421" s="43">
        <v>0</v>
      </c>
      <c r="BH421" s="43">
        <v>0</v>
      </c>
      <c r="BI421" s="43">
        <v>0</v>
      </c>
      <c r="BJ421" s="43">
        <v>0</v>
      </c>
      <c r="BK421" s="43">
        <v>0</v>
      </c>
      <c r="BL421" s="43">
        <v>0</v>
      </c>
      <c r="BM421" s="43">
        <v>0</v>
      </c>
      <c r="BN421" s="44">
        <f t="shared" si="25"/>
        <v>0</v>
      </c>
      <c r="BO421" s="43">
        <v>0</v>
      </c>
      <c r="BP421" s="43">
        <v>0</v>
      </c>
      <c r="BQ421" s="43">
        <v>0</v>
      </c>
      <c r="BR421" s="43">
        <v>0</v>
      </c>
      <c r="BS421" s="43">
        <v>30000</v>
      </c>
      <c r="BT421" s="43">
        <v>0</v>
      </c>
      <c r="BU421" s="43">
        <v>0</v>
      </c>
      <c r="BV421" s="43">
        <v>0</v>
      </c>
      <c r="BW421" s="43">
        <v>0</v>
      </c>
      <c r="BX421" s="43">
        <v>0</v>
      </c>
      <c r="BY421" s="43">
        <v>0</v>
      </c>
      <c r="BZ421" s="43">
        <v>0</v>
      </c>
      <c r="CA421" s="43">
        <v>0</v>
      </c>
      <c r="CB421" s="43">
        <v>0</v>
      </c>
      <c r="CC421" s="43">
        <v>0</v>
      </c>
      <c r="CD421" s="44">
        <f t="shared" si="26"/>
        <v>30000</v>
      </c>
      <c r="CE421" s="43">
        <v>0</v>
      </c>
      <c r="CF421" s="43">
        <v>0</v>
      </c>
      <c r="CG421" s="43">
        <v>0</v>
      </c>
      <c r="CH421" s="43">
        <v>0</v>
      </c>
      <c r="CI421" s="43">
        <v>30000</v>
      </c>
      <c r="CJ421" s="43">
        <v>0</v>
      </c>
      <c r="CK421" s="43">
        <v>0</v>
      </c>
      <c r="CL421" s="43">
        <v>0</v>
      </c>
      <c r="CM421" s="43">
        <v>0</v>
      </c>
      <c r="CN421" s="43">
        <v>0</v>
      </c>
      <c r="CO421" s="43">
        <v>0</v>
      </c>
      <c r="CP421" s="43">
        <v>0</v>
      </c>
      <c r="CQ421" s="43">
        <v>0</v>
      </c>
      <c r="CR421" s="43">
        <v>0</v>
      </c>
      <c r="CS421" s="43">
        <v>0</v>
      </c>
      <c r="CT421" s="44">
        <f t="shared" si="27"/>
        <v>30000</v>
      </c>
      <c r="CU421" s="43">
        <v>0</v>
      </c>
      <c r="CV421" s="43">
        <v>0</v>
      </c>
      <c r="CW421" s="43">
        <v>0</v>
      </c>
      <c r="CX421" s="43">
        <v>0</v>
      </c>
      <c r="CY421" s="43">
        <v>30000</v>
      </c>
      <c r="CZ421" s="43">
        <v>0</v>
      </c>
      <c r="DA421" s="43">
        <v>0</v>
      </c>
      <c r="DB421" s="43">
        <v>0</v>
      </c>
      <c r="DC421" s="43">
        <v>0</v>
      </c>
      <c r="DD421" s="43">
        <v>0</v>
      </c>
      <c r="DE421" s="43">
        <v>0</v>
      </c>
      <c r="DF421" s="43">
        <v>0</v>
      </c>
      <c r="DG421" s="43">
        <v>0</v>
      </c>
      <c r="DH421" s="43">
        <v>0</v>
      </c>
      <c r="DI421" s="43">
        <v>0</v>
      </c>
      <c r="DJ421" s="44">
        <f t="shared" si="28"/>
        <v>30000</v>
      </c>
      <c r="DK421" s="45">
        <f t="shared" si="24"/>
        <v>90000</v>
      </c>
      <c r="DL421" s="81">
        <f t="shared" ref="DL421:DL426" si="29">DK421*1000</f>
        <v>90000000</v>
      </c>
    </row>
    <row r="422" spans="1:116" s="2" customFormat="1" ht="105" x14ac:dyDescent="0.25">
      <c r="A422" s="1"/>
      <c r="B422" s="40" t="s">
        <v>792</v>
      </c>
      <c r="C422" s="41" t="s">
        <v>1446</v>
      </c>
      <c r="D422" s="30" t="s">
        <v>1432</v>
      </c>
      <c r="E422" s="30" t="s">
        <v>2470</v>
      </c>
      <c r="F422" s="30" t="s">
        <v>1430</v>
      </c>
      <c r="G422" s="30" t="s">
        <v>2375</v>
      </c>
      <c r="H422" s="41" t="s">
        <v>793</v>
      </c>
      <c r="I422" s="41">
        <v>0</v>
      </c>
      <c r="J422" s="41" t="s">
        <v>1298</v>
      </c>
      <c r="K422" s="41">
        <v>2019</v>
      </c>
      <c r="L422" s="41">
        <v>100</v>
      </c>
      <c r="M422" s="42">
        <v>15</v>
      </c>
      <c r="N422" s="42">
        <v>30</v>
      </c>
      <c r="O422" s="42">
        <v>30</v>
      </c>
      <c r="P422" s="42">
        <v>25</v>
      </c>
      <c r="Q422" s="42" t="s">
        <v>132</v>
      </c>
      <c r="R422" s="41" t="s">
        <v>100</v>
      </c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 t="s">
        <v>1413</v>
      </c>
      <c r="AI422" s="52" t="s">
        <v>1471</v>
      </c>
      <c r="AJ422" s="40">
        <v>3502</v>
      </c>
      <c r="AK422" s="17" t="s">
        <v>1911</v>
      </c>
      <c r="AL422" s="17" t="s">
        <v>794</v>
      </c>
      <c r="AM422" s="42" t="s">
        <v>2957</v>
      </c>
      <c r="AN422" s="42">
        <v>1903025</v>
      </c>
      <c r="AO422" s="42" t="s">
        <v>2958</v>
      </c>
      <c r="AP422" s="41">
        <v>0</v>
      </c>
      <c r="AQ422" s="41">
        <v>1</v>
      </c>
      <c r="AR422" s="42" t="s">
        <v>130</v>
      </c>
      <c r="AS422" s="42" t="s">
        <v>792</v>
      </c>
      <c r="AT422" s="42">
        <v>1</v>
      </c>
      <c r="AU422" s="42">
        <v>1</v>
      </c>
      <c r="AV422" s="42">
        <v>1</v>
      </c>
      <c r="AW422" s="42">
        <v>1</v>
      </c>
      <c r="AX422" s="43">
        <v>0</v>
      </c>
      <c r="AY422" s="43">
        <v>0</v>
      </c>
      <c r="AZ422" s="43">
        <v>0</v>
      </c>
      <c r="BA422" s="43">
        <v>0</v>
      </c>
      <c r="BB422" s="43">
        <v>0</v>
      </c>
      <c r="BC422" s="43">
        <v>20000</v>
      </c>
      <c r="BD422" s="43"/>
      <c r="BE422" s="43">
        <v>0</v>
      </c>
      <c r="BF422" s="43">
        <v>0</v>
      </c>
      <c r="BG422" s="43">
        <v>0</v>
      </c>
      <c r="BH422" s="43">
        <v>0</v>
      </c>
      <c r="BI422" s="43">
        <v>0</v>
      </c>
      <c r="BJ422" s="43">
        <v>0</v>
      </c>
      <c r="BK422" s="43">
        <v>0</v>
      </c>
      <c r="BL422" s="43">
        <v>0</v>
      </c>
      <c r="BM422" s="43">
        <v>0</v>
      </c>
      <c r="BN422" s="44">
        <f t="shared" si="25"/>
        <v>20000</v>
      </c>
      <c r="BO422" s="43">
        <v>0</v>
      </c>
      <c r="BP422" s="43">
        <v>0</v>
      </c>
      <c r="BQ422" s="43">
        <v>0</v>
      </c>
      <c r="BR422" s="43">
        <v>0</v>
      </c>
      <c r="BS422" s="43">
        <v>20000</v>
      </c>
      <c r="BT422" s="43">
        <v>0</v>
      </c>
      <c r="BU422" s="43">
        <v>0</v>
      </c>
      <c r="BV422" s="43">
        <v>0</v>
      </c>
      <c r="BW422" s="43">
        <v>0</v>
      </c>
      <c r="BX422" s="43">
        <v>0</v>
      </c>
      <c r="BY422" s="43">
        <v>0</v>
      </c>
      <c r="BZ422" s="43">
        <v>0</v>
      </c>
      <c r="CA422" s="43">
        <v>0</v>
      </c>
      <c r="CB422" s="43">
        <v>0</v>
      </c>
      <c r="CC422" s="43">
        <v>0</v>
      </c>
      <c r="CD422" s="44">
        <f t="shared" si="26"/>
        <v>20000</v>
      </c>
      <c r="CE422" s="43">
        <v>0</v>
      </c>
      <c r="CF422" s="43">
        <v>0</v>
      </c>
      <c r="CG422" s="43">
        <v>0</v>
      </c>
      <c r="CH422" s="43">
        <v>0</v>
      </c>
      <c r="CI422" s="43">
        <v>20000</v>
      </c>
      <c r="CJ422" s="43">
        <v>0</v>
      </c>
      <c r="CK422" s="43">
        <v>0</v>
      </c>
      <c r="CL422" s="43">
        <v>0</v>
      </c>
      <c r="CM422" s="43">
        <v>0</v>
      </c>
      <c r="CN422" s="43">
        <v>0</v>
      </c>
      <c r="CO422" s="43">
        <v>0</v>
      </c>
      <c r="CP422" s="43">
        <v>0</v>
      </c>
      <c r="CQ422" s="43">
        <v>0</v>
      </c>
      <c r="CR422" s="43">
        <v>0</v>
      </c>
      <c r="CS422" s="43">
        <v>0</v>
      </c>
      <c r="CT422" s="44">
        <f t="shared" si="27"/>
        <v>20000</v>
      </c>
      <c r="CU422" s="43">
        <v>0</v>
      </c>
      <c r="CV422" s="43">
        <v>0</v>
      </c>
      <c r="CW422" s="43">
        <v>0</v>
      </c>
      <c r="CX422" s="43">
        <v>0</v>
      </c>
      <c r="CY422" s="43">
        <v>20000</v>
      </c>
      <c r="CZ422" s="43">
        <v>0</v>
      </c>
      <c r="DA422" s="43">
        <v>0</v>
      </c>
      <c r="DB422" s="43">
        <v>0</v>
      </c>
      <c r="DC422" s="43">
        <v>0</v>
      </c>
      <c r="DD422" s="43">
        <v>0</v>
      </c>
      <c r="DE422" s="43">
        <v>0</v>
      </c>
      <c r="DF422" s="43">
        <v>0</v>
      </c>
      <c r="DG422" s="43">
        <v>0</v>
      </c>
      <c r="DH422" s="43">
        <v>0</v>
      </c>
      <c r="DI422" s="43">
        <v>0</v>
      </c>
      <c r="DJ422" s="44">
        <f t="shared" si="28"/>
        <v>20000</v>
      </c>
      <c r="DK422" s="45">
        <f t="shared" si="24"/>
        <v>80000</v>
      </c>
      <c r="DL422" s="81">
        <f t="shared" si="29"/>
        <v>80000000</v>
      </c>
    </row>
    <row r="423" spans="1:116" s="2" customFormat="1" ht="90" x14ac:dyDescent="0.25">
      <c r="A423" s="1"/>
      <c r="B423" s="40" t="s">
        <v>792</v>
      </c>
      <c r="C423" s="41" t="s">
        <v>1446</v>
      </c>
      <c r="D423" s="30" t="s">
        <v>1448</v>
      </c>
      <c r="E423" s="30" t="s">
        <v>2470</v>
      </c>
      <c r="F423" s="30" t="s">
        <v>1430</v>
      </c>
      <c r="G423" s="30" t="s">
        <v>2375</v>
      </c>
      <c r="H423" s="41" t="s">
        <v>793</v>
      </c>
      <c r="I423" s="41">
        <v>0</v>
      </c>
      <c r="J423" s="41" t="s">
        <v>1298</v>
      </c>
      <c r="K423" s="41">
        <v>2019</v>
      </c>
      <c r="L423" s="41">
        <v>100</v>
      </c>
      <c r="M423" s="42">
        <v>15</v>
      </c>
      <c r="N423" s="42">
        <v>30</v>
      </c>
      <c r="O423" s="42">
        <v>30</v>
      </c>
      <c r="P423" s="42">
        <v>25</v>
      </c>
      <c r="Q423" s="42" t="s">
        <v>132</v>
      </c>
      <c r="R423" s="41" t="s">
        <v>100</v>
      </c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 t="s">
        <v>1413</v>
      </c>
      <c r="AI423" s="52" t="s">
        <v>1471</v>
      </c>
      <c r="AJ423" s="40">
        <v>3502</v>
      </c>
      <c r="AK423" s="17" t="s">
        <v>1912</v>
      </c>
      <c r="AL423" s="17" t="s">
        <v>795</v>
      </c>
      <c r="AM423" s="42" t="s">
        <v>2477</v>
      </c>
      <c r="AN423" s="42">
        <v>1903015</v>
      </c>
      <c r="AO423" s="42" t="s">
        <v>2479</v>
      </c>
      <c r="AP423" s="41">
        <v>0</v>
      </c>
      <c r="AQ423" s="41">
        <v>1</v>
      </c>
      <c r="AR423" s="42" t="s">
        <v>130</v>
      </c>
      <c r="AS423" s="42" t="s">
        <v>792</v>
      </c>
      <c r="AT423" s="42">
        <v>0.01</v>
      </c>
      <c r="AU423" s="42">
        <v>1</v>
      </c>
      <c r="AV423" s="42">
        <v>1</v>
      </c>
      <c r="AW423" s="42">
        <v>1</v>
      </c>
      <c r="AX423" s="43">
        <v>0</v>
      </c>
      <c r="AY423" s="43">
        <v>0</v>
      </c>
      <c r="AZ423" s="43">
        <v>0</v>
      </c>
      <c r="BA423" s="43">
        <v>0</v>
      </c>
      <c r="BB423" s="43">
        <v>0</v>
      </c>
      <c r="BC423" s="43">
        <v>300000</v>
      </c>
      <c r="BD423" s="43"/>
      <c r="BE423" s="43">
        <v>0</v>
      </c>
      <c r="BF423" s="43">
        <v>0</v>
      </c>
      <c r="BG423" s="43">
        <v>0</v>
      </c>
      <c r="BH423" s="43">
        <v>0</v>
      </c>
      <c r="BI423" s="43">
        <v>0</v>
      </c>
      <c r="BJ423" s="43">
        <v>0</v>
      </c>
      <c r="BK423" s="43">
        <v>0</v>
      </c>
      <c r="BL423" s="43">
        <v>0</v>
      </c>
      <c r="BM423" s="43">
        <v>0</v>
      </c>
      <c r="BN423" s="44">
        <f t="shared" si="25"/>
        <v>300000</v>
      </c>
      <c r="BO423" s="43">
        <v>0</v>
      </c>
      <c r="BP423" s="43">
        <v>0</v>
      </c>
      <c r="BQ423" s="43">
        <v>0</v>
      </c>
      <c r="BR423" s="43">
        <v>0</v>
      </c>
      <c r="BS423" s="43">
        <v>100000</v>
      </c>
      <c r="BT423" s="43">
        <v>0</v>
      </c>
      <c r="BU423" s="43">
        <v>0</v>
      </c>
      <c r="BV423" s="43">
        <v>0</v>
      </c>
      <c r="BW423" s="43">
        <v>0</v>
      </c>
      <c r="BX423" s="43">
        <v>0</v>
      </c>
      <c r="BY423" s="43">
        <v>0</v>
      </c>
      <c r="BZ423" s="43">
        <v>0</v>
      </c>
      <c r="CA423" s="43">
        <v>0</v>
      </c>
      <c r="CB423" s="43">
        <v>0</v>
      </c>
      <c r="CC423" s="43">
        <v>0</v>
      </c>
      <c r="CD423" s="44">
        <f t="shared" si="26"/>
        <v>100000</v>
      </c>
      <c r="CE423" s="43">
        <v>0</v>
      </c>
      <c r="CF423" s="43">
        <v>0</v>
      </c>
      <c r="CG423" s="43">
        <v>0</v>
      </c>
      <c r="CH423" s="43">
        <v>0</v>
      </c>
      <c r="CI423" s="43">
        <v>100000</v>
      </c>
      <c r="CJ423" s="43">
        <v>0</v>
      </c>
      <c r="CK423" s="43">
        <v>0</v>
      </c>
      <c r="CL423" s="43">
        <v>0</v>
      </c>
      <c r="CM423" s="43">
        <v>0</v>
      </c>
      <c r="CN423" s="43">
        <v>0</v>
      </c>
      <c r="CO423" s="43">
        <v>0</v>
      </c>
      <c r="CP423" s="43">
        <v>0</v>
      </c>
      <c r="CQ423" s="43">
        <v>0</v>
      </c>
      <c r="CR423" s="43">
        <v>0</v>
      </c>
      <c r="CS423" s="43">
        <v>0</v>
      </c>
      <c r="CT423" s="44">
        <f t="shared" si="27"/>
        <v>100000</v>
      </c>
      <c r="CU423" s="43">
        <v>0</v>
      </c>
      <c r="CV423" s="43">
        <v>0</v>
      </c>
      <c r="CW423" s="43">
        <v>0</v>
      </c>
      <c r="CX423" s="43">
        <v>0</v>
      </c>
      <c r="CY423" s="43">
        <v>100000</v>
      </c>
      <c r="CZ423" s="43">
        <v>0</v>
      </c>
      <c r="DA423" s="43">
        <v>0</v>
      </c>
      <c r="DB423" s="43">
        <v>0</v>
      </c>
      <c r="DC423" s="43">
        <v>0</v>
      </c>
      <c r="DD423" s="43">
        <v>0</v>
      </c>
      <c r="DE423" s="43">
        <v>0</v>
      </c>
      <c r="DF423" s="43">
        <v>0</v>
      </c>
      <c r="DG423" s="43">
        <v>0</v>
      </c>
      <c r="DH423" s="43">
        <v>0</v>
      </c>
      <c r="DI423" s="43">
        <v>0</v>
      </c>
      <c r="DJ423" s="44">
        <f t="shared" si="28"/>
        <v>100000</v>
      </c>
      <c r="DK423" s="45">
        <f t="shared" si="24"/>
        <v>600000</v>
      </c>
      <c r="DL423" s="81">
        <f t="shared" si="29"/>
        <v>600000000</v>
      </c>
    </row>
    <row r="424" spans="1:116" s="2" customFormat="1" ht="165" x14ac:dyDescent="0.25">
      <c r="A424" s="1"/>
      <c r="B424" s="40" t="s">
        <v>792</v>
      </c>
      <c r="C424" s="41" t="s">
        <v>1446</v>
      </c>
      <c r="D424" s="30" t="s">
        <v>1448</v>
      </c>
      <c r="E424" s="30" t="s">
        <v>2470</v>
      </c>
      <c r="F424" s="30" t="s">
        <v>1430</v>
      </c>
      <c r="G424" s="30" t="s">
        <v>2375</v>
      </c>
      <c r="H424" s="41" t="s">
        <v>793</v>
      </c>
      <c r="I424" s="41">
        <v>0</v>
      </c>
      <c r="J424" s="41" t="s">
        <v>1298</v>
      </c>
      <c r="K424" s="41">
        <v>2019</v>
      </c>
      <c r="L424" s="41">
        <v>100</v>
      </c>
      <c r="M424" s="42">
        <v>15</v>
      </c>
      <c r="N424" s="42">
        <v>30</v>
      </c>
      <c r="O424" s="42">
        <v>30</v>
      </c>
      <c r="P424" s="42">
        <v>25</v>
      </c>
      <c r="Q424" s="42" t="s">
        <v>132</v>
      </c>
      <c r="R424" s="41" t="s">
        <v>100</v>
      </c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 t="s">
        <v>1413</v>
      </c>
      <c r="AI424" s="52" t="s">
        <v>1471</v>
      </c>
      <c r="AJ424" s="40">
        <v>3502</v>
      </c>
      <c r="AK424" s="17" t="s">
        <v>1499</v>
      </c>
      <c r="AL424" s="17" t="s">
        <v>231</v>
      </c>
      <c r="AM424" s="42" t="s">
        <v>2959</v>
      </c>
      <c r="AN424" s="42">
        <v>1903042</v>
      </c>
      <c r="AO424" s="42" t="s">
        <v>2960</v>
      </c>
      <c r="AP424" s="41">
        <v>0</v>
      </c>
      <c r="AQ424" s="41">
        <v>1</v>
      </c>
      <c r="AR424" s="42" t="s">
        <v>130</v>
      </c>
      <c r="AS424" s="42" t="s">
        <v>792</v>
      </c>
      <c r="AT424" s="42">
        <v>1</v>
      </c>
      <c r="AU424" s="42">
        <v>1</v>
      </c>
      <c r="AV424" s="42">
        <v>1</v>
      </c>
      <c r="AW424" s="42">
        <v>1</v>
      </c>
      <c r="AX424" s="43">
        <v>0</v>
      </c>
      <c r="AY424" s="43">
        <v>0</v>
      </c>
      <c r="AZ424" s="43">
        <v>0</v>
      </c>
      <c r="BA424" s="43">
        <v>0</v>
      </c>
      <c r="BB424" s="43">
        <v>0</v>
      </c>
      <c r="BC424" s="43">
        <v>190731.47399999999</v>
      </c>
      <c r="BD424" s="43"/>
      <c r="BE424" s="43">
        <v>0</v>
      </c>
      <c r="BF424" s="43">
        <v>0</v>
      </c>
      <c r="BG424" s="43">
        <v>0</v>
      </c>
      <c r="BH424" s="43">
        <v>0</v>
      </c>
      <c r="BI424" s="43">
        <v>0</v>
      </c>
      <c r="BJ424" s="43">
        <v>0</v>
      </c>
      <c r="BK424" s="43">
        <v>0</v>
      </c>
      <c r="BL424" s="43">
        <v>0</v>
      </c>
      <c r="BM424" s="43">
        <v>0</v>
      </c>
      <c r="BN424" s="44">
        <f t="shared" si="25"/>
        <v>190731.47399999999</v>
      </c>
      <c r="BO424" s="43">
        <v>0</v>
      </c>
      <c r="BP424" s="43">
        <v>0</v>
      </c>
      <c r="BQ424" s="43">
        <v>0</v>
      </c>
      <c r="BR424" s="43">
        <v>0</v>
      </c>
      <c r="BS424" s="43">
        <v>200000</v>
      </c>
      <c r="BT424" s="43">
        <v>0</v>
      </c>
      <c r="BU424" s="43">
        <v>0</v>
      </c>
      <c r="BV424" s="43">
        <v>0</v>
      </c>
      <c r="BW424" s="43">
        <v>0</v>
      </c>
      <c r="BX424" s="43">
        <v>0</v>
      </c>
      <c r="BY424" s="43">
        <v>0</v>
      </c>
      <c r="BZ424" s="43">
        <v>0</v>
      </c>
      <c r="CA424" s="43">
        <v>0</v>
      </c>
      <c r="CB424" s="43">
        <v>0</v>
      </c>
      <c r="CC424" s="43">
        <v>0</v>
      </c>
      <c r="CD424" s="44">
        <f>SUM(BO424:CC424)</f>
        <v>200000</v>
      </c>
      <c r="CE424" s="43">
        <v>0</v>
      </c>
      <c r="CF424" s="43">
        <v>0</v>
      </c>
      <c r="CG424" s="43">
        <v>0</v>
      </c>
      <c r="CH424" s="43">
        <v>0</v>
      </c>
      <c r="CI424" s="43">
        <v>200000</v>
      </c>
      <c r="CJ424" s="43">
        <v>0</v>
      </c>
      <c r="CK424" s="43">
        <v>0</v>
      </c>
      <c r="CL424" s="43">
        <v>0</v>
      </c>
      <c r="CM424" s="43">
        <v>0</v>
      </c>
      <c r="CN424" s="43">
        <v>0</v>
      </c>
      <c r="CO424" s="43">
        <v>0</v>
      </c>
      <c r="CP424" s="43">
        <v>0</v>
      </c>
      <c r="CQ424" s="43">
        <v>0</v>
      </c>
      <c r="CR424" s="43">
        <v>0</v>
      </c>
      <c r="CS424" s="43">
        <v>0</v>
      </c>
      <c r="CT424" s="44">
        <f t="shared" si="27"/>
        <v>200000</v>
      </c>
      <c r="CU424" s="43">
        <v>0</v>
      </c>
      <c r="CV424" s="43">
        <v>0</v>
      </c>
      <c r="CW424" s="43">
        <v>0</v>
      </c>
      <c r="CX424" s="43">
        <v>0</v>
      </c>
      <c r="CY424" s="43">
        <v>200000</v>
      </c>
      <c r="CZ424" s="43">
        <v>0</v>
      </c>
      <c r="DA424" s="43">
        <v>0</v>
      </c>
      <c r="DB424" s="43">
        <v>0</v>
      </c>
      <c r="DC424" s="43">
        <v>0</v>
      </c>
      <c r="DD424" s="43">
        <v>0</v>
      </c>
      <c r="DE424" s="43">
        <v>0</v>
      </c>
      <c r="DF424" s="43">
        <v>0</v>
      </c>
      <c r="DG424" s="43">
        <v>0</v>
      </c>
      <c r="DH424" s="43">
        <v>0</v>
      </c>
      <c r="DI424" s="43">
        <v>0</v>
      </c>
      <c r="DJ424" s="44">
        <f t="shared" si="28"/>
        <v>200000</v>
      </c>
      <c r="DK424" s="45">
        <f t="shared" si="24"/>
        <v>790731.47399999993</v>
      </c>
      <c r="DL424" s="81">
        <f t="shared" si="29"/>
        <v>790731473.99999988</v>
      </c>
    </row>
    <row r="425" spans="1:116" s="2" customFormat="1" ht="165" x14ac:dyDescent="0.25">
      <c r="A425" s="1"/>
      <c r="B425" s="40" t="s">
        <v>792</v>
      </c>
      <c r="C425" s="41" t="s">
        <v>1446</v>
      </c>
      <c r="D425" s="30" t="s">
        <v>1432</v>
      </c>
      <c r="E425" s="30" t="s">
        <v>796</v>
      </c>
      <c r="F425" s="30" t="s">
        <v>1430</v>
      </c>
      <c r="G425" s="30" t="s">
        <v>797</v>
      </c>
      <c r="H425" s="41" t="s">
        <v>797</v>
      </c>
      <c r="I425" s="41">
        <v>4.5</v>
      </c>
      <c r="J425" s="41" t="s">
        <v>1371</v>
      </c>
      <c r="K425" s="41">
        <v>2019</v>
      </c>
      <c r="L425" s="41">
        <v>5</v>
      </c>
      <c r="M425" s="42">
        <v>5</v>
      </c>
      <c r="N425" s="42">
        <v>5</v>
      </c>
      <c r="O425" s="42">
        <v>5</v>
      </c>
      <c r="P425" s="42">
        <v>5</v>
      </c>
      <c r="Q425" s="42" t="s">
        <v>130</v>
      </c>
      <c r="R425" s="41" t="s">
        <v>106</v>
      </c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 t="s">
        <v>796</v>
      </c>
      <c r="AI425" s="52" t="s">
        <v>1471</v>
      </c>
      <c r="AJ425" s="40">
        <v>3502</v>
      </c>
      <c r="AK425" s="17" t="s">
        <v>1913</v>
      </c>
      <c r="AL425" s="17" t="s">
        <v>798</v>
      </c>
      <c r="AM425" s="42" t="s">
        <v>2961</v>
      </c>
      <c r="AN425" s="42">
        <v>2402106</v>
      </c>
      <c r="AO425" s="42" t="s">
        <v>2962</v>
      </c>
      <c r="AP425" s="41" t="s">
        <v>1298</v>
      </c>
      <c r="AQ425" s="41">
        <v>4</v>
      </c>
      <c r="AR425" s="42" t="s">
        <v>2471</v>
      </c>
      <c r="AS425" s="42" t="s">
        <v>792</v>
      </c>
      <c r="AT425" s="42" t="s">
        <v>2472</v>
      </c>
      <c r="AU425" s="42">
        <v>1</v>
      </c>
      <c r="AV425" s="42">
        <v>2</v>
      </c>
      <c r="AW425" s="42">
        <v>1</v>
      </c>
      <c r="AX425" s="43">
        <v>0</v>
      </c>
      <c r="AY425" s="43">
        <v>0</v>
      </c>
      <c r="AZ425" s="43">
        <v>0</v>
      </c>
      <c r="BA425" s="43">
        <v>0</v>
      </c>
      <c r="BB425" s="43">
        <v>0</v>
      </c>
      <c r="BC425" s="43">
        <v>0</v>
      </c>
      <c r="BD425" s="43">
        <v>0</v>
      </c>
      <c r="BE425" s="43">
        <v>0</v>
      </c>
      <c r="BF425" s="43">
        <v>0</v>
      </c>
      <c r="BG425" s="43">
        <v>0</v>
      </c>
      <c r="BH425" s="43">
        <v>0</v>
      </c>
      <c r="BI425" s="43">
        <v>0</v>
      </c>
      <c r="BJ425" s="43">
        <v>0</v>
      </c>
      <c r="BK425" s="43">
        <v>0</v>
      </c>
      <c r="BL425" s="43">
        <v>0</v>
      </c>
      <c r="BM425" s="43">
        <v>0</v>
      </c>
      <c r="BN425" s="44">
        <f t="shared" si="25"/>
        <v>0</v>
      </c>
      <c r="BO425" s="43">
        <v>0</v>
      </c>
      <c r="BP425" s="43">
        <v>0</v>
      </c>
      <c r="BQ425" s="43">
        <v>0</v>
      </c>
      <c r="BR425" s="43">
        <v>0</v>
      </c>
      <c r="BS425" s="43">
        <v>20000</v>
      </c>
      <c r="BT425" s="43">
        <v>0</v>
      </c>
      <c r="BU425" s="43">
        <v>0</v>
      </c>
      <c r="BV425" s="43">
        <v>0</v>
      </c>
      <c r="BW425" s="43">
        <v>0</v>
      </c>
      <c r="BX425" s="43">
        <v>0</v>
      </c>
      <c r="BY425" s="43">
        <v>0</v>
      </c>
      <c r="BZ425" s="43">
        <v>0</v>
      </c>
      <c r="CA425" s="43">
        <v>0</v>
      </c>
      <c r="CB425" s="43">
        <v>0</v>
      </c>
      <c r="CC425" s="43">
        <v>0</v>
      </c>
      <c r="CD425" s="44">
        <f t="shared" si="26"/>
        <v>20000</v>
      </c>
      <c r="CE425" s="43">
        <v>0</v>
      </c>
      <c r="CF425" s="43">
        <v>0</v>
      </c>
      <c r="CG425" s="43">
        <v>0</v>
      </c>
      <c r="CH425" s="43">
        <v>0</v>
      </c>
      <c r="CI425" s="43">
        <v>20000</v>
      </c>
      <c r="CJ425" s="43">
        <v>0</v>
      </c>
      <c r="CK425" s="43">
        <v>0</v>
      </c>
      <c r="CL425" s="43">
        <v>0</v>
      </c>
      <c r="CM425" s="43">
        <v>0</v>
      </c>
      <c r="CN425" s="43">
        <v>0</v>
      </c>
      <c r="CO425" s="43">
        <v>0</v>
      </c>
      <c r="CP425" s="43">
        <v>0</v>
      </c>
      <c r="CQ425" s="43">
        <v>0</v>
      </c>
      <c r="CR425" s="43">
        <v>0</v>
      </c>
      <c r="CS425" s="43">
        <v>0</v>
      </c>
      <c r="CT425" s="44">
        <f t="shared" si="27"/>
        <v>20000</v>
      </c>
      <c r="CU425" s="43">
        <v>0</v>
      </c>
      <c r="CV425" s="43">
        <v>0</v>
      </c>
      <c r="CW425" s="43">
        <v>0</v>
      </c>
      <c r="CX425" s="43">
        <v>0</v>
      </c>
      <c r="CY425" s="43">
        <v>20000</v>
      </c>
      <c r="CZ425" s="43">
        <v>0</v>
      </c>
      <c r="DA425" s="43">
        <v>0</v>
      </c>
      <c r="DB425" s="43">
        <v>0</v>
      </c>
      <c r="DC425" s="43">
        <v>0</v>
      </c>
      <c r="DD425" s="43">
        <v>0</v>
      </c>
      <c r="DE425" s="43">
        <v>0</v>
      </c>
      <c r="DF425" s="43">
        <v>0</v>
      </c>
      <c r="DG425" s="43">
        <v>0</v>
      </c>
      <c r="DH425" s="43">
        <v>0</v>
      </c>
      <c r="DI425" s="43">
        <v>0</v>
      </c>
      <c r="DJ425" s="44">
        <f t="shared" si="28"/>
        <v>20000</v>
      </c>
      <c r="DK425" s="45">
        <f t="shared" si="24"/>
        <v>60000</v>
      </c>
      <c r="DL425" s="81">
        <f>DK425*1000</f>
        <v>60000000</v>
      </c>
    </row>
    <row r="426" spans="1:116" s="2" customFormat="1" ht="165" x14ac:dyDescent="0.25">
      <c r="A426" s="1"/>
      <c r="B426" s="40" t="s">
        <v>792</v>
      </c>
      <c r="C426" s="41" t="s">
        <v>1446</v>
      </c>
      <c r="D426" s="30" t="s">
        <v>1432</v>
      </c>
      <c r="E426" s="30" t="s">
        <v>796</v>
      </c>
      <c r="F426" s="30" t="s">
        <v>1430</v>
      </c>
      <c r="G426" s="30" t="s">
        <v>797</v>
      </c>
      <c r="H426" s="41" t="s">
        <v>797</v>
      </c>
      <c r="I426" s="41">
        <v>4.5</v>
      </c>
      <c r="J426" s="41" t="s">
        <v>1371</v>
      </c>
      <c r="K426" s="41">
        <v>2019</v>
      </c>
      <c r="L426" s="41">
        <v>5</v>
      </c>
      <c r="M426" s="42">
        <v>5</v>
      </c>
      <c r="N426" s="42">
        <v>5</v>
      </c>
      <c r="O426" s="42">
        <v>5</v>
      </c>
      <c r="P426" s="42">
        <v>5</v>
      </c>
      <c r="Q426" s="42" t="s">
        <v>130</v>
      </c>
      <c r="R426" s="41" t="s">
        <v>106</v>
      </c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 t="s">
        <v>796</v>
      </c>
      <c r="AI426" s="52" t="s">
        <v>1471</v>
      </c>
      <c r="AJ426" s="40">
        <v>3502</v>
      </c>
      <c r="AK426" s="17" t="s">
        <v>1914</v>
      </c>
      <c r="AL426" s="17" t="s">
        <v>799</v>
      </c>
      <c r="AM426" s="42" t="s">
        <v>2963</v>
      </c>
      <c r="AN426" s="42">
        <v>2302021</v>
      </c>
      <c r="AO426" s="42" t="s">
        <v>2964</v>
      </c>
      <c r="AP426" s="41" t="s">
        <v>1298</v>
      </c>
      <c r="AQ426" s="41">
        <v>1</v>
      </c>
      <c r="AR426" s="42" t="s">
        <v>130</v>
      </c>
      <c r="AS426" s="42" t="s">
        <v>792</v>
      </c>
      <c r="AT426" s="42">
        <v>1</v>
      </c>
      <c r="AU426" s="42">
        <v>1</v>
      </c>
      <c r="AV426" s="42">
        <v>1</v>
      </c>
      <c r="AW426" s="42">
        <v>1</v>
      </c>
      <c r="AX426" s="43">
        <v>0</v>
      </c>
      <c r="AY426" s="43">
        <v>0</v>
      </c>
      <c r="AZ426" s="43">
        <v>0</v>
      </c>
      <c r="BA426" s="43">
        <v>0</v>
      </c>
      <c r="BB426" s="43">
        <v>0</v>
      </c>
      <c r="BC426" s="43">
        <v>150000</v>
      </c>
      <c r="BD426" s="43">
        <v>0</v>
      </c>
      <c r="BE426" s="43"/>
      <c r="BF426" s="43">
        <v>0</v>
      </c>
      <c r="BG426" s="43">
        <v>0</v>
      </c>
      <c r="BH426" s="43">
        <v>0</v>
      </c>
      <c r="BI426" s="43">
        <v>0</v>
      </c>
      <c r="BJ426" s="43">
        <v>0</v>
      </c>
      <c r="BK426" s="43">
        <v>0</v>
      </c>
      <c r="BL426" s="43">
        <v>0</v>
      </c>
      <c r="BM426" s="43">
        <v>0</v>
      </c>
      <c r="BN426" s="44">
        <f t="shared" si="25"/>
        <v>150000</v>
      </c>
      <c r="BO426" s="43">
        <v>0</v>
      </c>
      <c r="BP426" s="43">
        <v>0</v>
      </c>
      <c r="BQ426" s="43">
        <v>0</v>
      </c>
      <c r="BR426" s="43">
        <v>0</v>
      </c>
      <c r="BS426" s="43">
        <v>100000</v>
      </c>
      <c r="BT426" s="43">
        <v>0</v>
      </c>
      <c r="BU426" s="43">
        <v>0</v>
      </c>
      <c r="BV426" s="43">
        <v>0</v>
      </c>
      <c r="BW426" s="43">
        <v>0</v>
      </c>
      <c r="BX426" s="43">
        <v>0</v>
      </c>
      <c r="BY426" s="43">
        <v>0</v>
      </c>
      <c r="BZ426" s="43">
        <v>0</v>
      </c>
      <c r="CA426" s="43">
        <v>0</v>
      </c>
      <c r="CB426" s="43">
        <v>0</v>
      </c>
      <c r="CC426" s="43">
        <v>4500000</v>
      </c>
      <c r="CD426" s="44">
        <f t="shared" si="26"/>
        <v>4600000</v>
      </c>
      <c r="CE426" s="43">
        <v>0</v>
      </c>
      <c r="CF426" s="43">
        <v>0</v>
      </c>
      <c r="CG426" s="43">
        <v>0</v>
      </c>
      <c r="CH426" s="43">
        <v>0</v>
      </c>
      <c r="CI426" s="43">
        <v>100000</v>
      </c>
      <c r="CJ426" s="43">
        <v>0</v>
      </c>
      <c r="CK426" s="43">
        <v>0</v>
      </c>
      <c r="CL426" s="43">
        <v>0</v>
      </c>
      <c r="CM426" s="43">
        <v>0</v>
      </c>
      <c r="CN426" s="43">
        <v>0</v>
      </c>
      <c r="CO426" s="43">
        <v>0</v>
      </c>
      <c r="CP426" s="43">
        <v>0</v>
      </c>
      <c r="CQ426" s="43">
        <v>0</v>
      </c>
      <c r="CR426" s="43">
        <v>0</v>
      </c>
      <c r="CS426" s="43">
        <v>5000000</v>
      </c>
      <c r="CT426" s="44">
        <f t="shared" si="27"/>
        <v>5100000</v>
      </c>
      <c r="CU426" s="43">
        <v>0</v>
      </c>
      <c r="CV426" s="43">
        <v>0</v>
      </c>
      <c r="CW426" s="43">
        <v>0</v>
      </c>
      <c r="CX426" s="43">
        <v>0</v>
      </c>
      <c r="CY426" s="43">
        <v>100000</v>
      </c>
      <c r="CZ426" s="43">
        <v>0</v>
      </c>
      <c r="DA426" s="43">
        <v>0</v>
      </c>
      <c r="DB426" s="43">
        <v>0</v>
      </c>
      <c r="DC426" s="43">
        <v>0</v>
      </c>
      <c r="DD426" s="43">
        <v>0</v>
      </c>
      <c r="DE426" s="43">
        <v>0</v>
      </c>
      <c r="DF426" s="43">
        <v>0</v>
      </c>
      <c r="DG426" s="43">
        <v>0</v>
      </c>
      <c r="DH426" s="43">
        <v>0</v>
      </c>
      <c r="DI426" s="43">
        <v>5000000</v>
      </c>
      <c r="DJ426" s="44">
        <f t="shared" si="28"/>
        <v>5100000</v>
      </c>
      <c r="DK426" s="45">
        <f t="shared" si="24"/>
        <v>14950000</v>
      </c>
      <c r="DL426" s="81">
        <f t="shared" si="29"/>
        <v>14950000000</v>
      </c>
    </row>
    <row r="427" spans="1:116" s="2" customFormat="1" ht="165" x14ac:dyDescent="0.25">
      <c r="A427" s="1"/>
      <c r="B427" s="40" t="s">
        <v>792</v>
      </c>
      <c r="C427" s="41" t="s">
        <v>1446</v>
      </c>
      <c r="D427" s="30" t="s">
        <v>1432</v>
      </c>
      <c r="E427" s="30" t="s">
        <v>796</v>
      </c>
      <c r="F427" s="30" t="s">
        <v>1430</v>
      </c>
      <c r="G427" s="30" t="s">
        <v>797</v>
      </c>
      <c r="H427" s="41" t="s">
        <v>797</v>
      </c>
      <c r="I427" s="41">
        <v>4.5</v>
      </c>
      <c r="J427" s="41" t="s">
        <v>1371</v>
      </c>
      <c r="K427" s="41">
        <v>2019</v>
      </c>
      <c r="L427" s="41">
        <v>5</v>
      </c>
      <c r="M427" s="42">
        <v>5</v>
      </c>
      <c r="N427" s="42">
        <v>5</v>
      </c>
      <c r="O427" s="42">
        <v>5</v>
      </c>
      <c r="P427" s="42">
        <v>5</v>
      </c>
      <c r="Q427" s="42" t="s">
        <v>130</v>
      </c>
      <c r="R427" s="41" t="s">
        <v>106</v>
      </c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 t="s">
        <v>796</v>
      </c>
      <c r="AI427" s="52" t="s">
        <v>1471</v>
      </c>
      <c r="AJ427" s="40">
        <v>3502</v>
      </c>
      <c r="AK427" s="17" t="s">
        <v>1915</v>
      </c>
      <c r="AL427" s="17" t="s">
        <v>800</v>
      </c>
      <c r="AM427" s="42" t="s">
        <v>2965</v>
      </c>
      <c r="AN427" s="42">
        <v>3502007</v>
      </c>
      <c r="AO427" s="42" t="s">
        <v>2966</v>
      </c>
      <c r="AP427" s="41" t="s">
        <v>1298</v>
      </c>
      <c r="AQ427" s="41">
        <v>4</v>
      </c>
      <c r="AR427" s="42" t="s">
        <v>2471</v>
      </c>
      <c r="AS427" s="42" t="s">
        <v>792</v>
      </c>
      <c r="AT427" s="42">
        <v>1</v>
      </c>
      <c r="AU427" s="42">
        <v>2</v>
      </c>
      <c r="AV427" s="42">
        <v>1</v>
      </c>
      <c r="AW427" s="42">
        <v>0</v>
      </c>
      <c r="AX427" s="43">
        <v>0</v>
      </c>
      <c r="AY427" s="43">
        <v>0</v>
      </c>
      <c r="AZ427" s="43">
        <v>0</v>
      </c>
      <c r="BA427" s="43">
        <v>0</v>
      </c>
      <c r="BB427" s="43">
        <v>0</v>
      </c>
      <c r="BC427" s="43">
        <v>15000</v>
      </c>
      <c r="BD427" s="43">
        <v>0</v>
      </c>
      <c r="BE427" s="43">
        <v>0</v>
      </c>
      <c r="BF427" s="43">
        <v>0</v>
      </c>
      <c r="BG427" s="43">
        <v>0</v>
      </c>
      <c r="BH427" s="43">
        <v>0</v>
      </c>
      <c r="BI427" s="43">
        <v>0</v>
      </c>
      <c r="BJ427" s="43">
        <v>0</v>
      </c>
      <c r="BK427" s="43">
        <v>0</v>
      </c>
      <c r="BL427" s="43">
        <v>0</v>
      </c>
      <c r="BM427" s="43">
        <v>0</v>
      </c>
      <c r="BN427" s="44">
        <f t="shared" si="25"/>
        <v>15000</v>
      </c>
      <c r="BO427" s="43">
        <v>0</v>
      </c>
      <c r="BP427" s="43">
        <v>0</v>
      </c>
      <c r="BQ427" s="43">
        <v>0</v>
      </c>
      <c r="BR427" s="43">
        <v>0</v>
      </c>
      <c r="BS427" s="43">
        <v>15000</v>
      </c>
      <c r="BT427" s="43">
        <v>0</v>
      </c>
      <c r="BU427" s="43">
        <v>0</v>
      </c>
      <c r="BV427" s="43">
        <v>0</v>
      </c>
      <c r="BW427" s="43">
        <v>0</v>
      </c>
      <c r="BX427" s="43">
        <v>0</v>
      </c>
      <c r="BY427" s="43">
        <v>0</v>
      </c>
      <c r="BZ427" s="43">
        <v>0</v>
      </c>
      <c r="CA427" s="43">
        <v>0</v>
      </c>
      <c r="CB427" s="43">
        <v>0</v>
      </c>
      <c r="CC427" s="43">
        <v>0</v>
      </c>
      <c r="CD427" s="44">
        <f t="shared" si="26"/>
        <v>15000</v>
      </c>
      <c r="CE427" s="43">
        <v>0</v>
      </c>
      <c r="CF427" s="43">
        <v>0</v>
      </c>
      <c r="CG427" s="43">
        <v>0</v>
      </c>
      <c r="CH427" s="43">
        <v>0</v>
      </c>
      <c r="CI427" s="43">
        <v>15000</v>
      </c>
      <c r="CJ427" s="43">
        <v>0</v>
      </c>
      <c r="CK427" s="43">
        <v>0</v>
      </c>
      <c r="CL427" s="43">
        <v>0</v>
      </c>
      <c r="CM427" s="43">
        <v>0</v>
      </c>
      <c r="CN427" s="43">
        <v>0</v>
      </c>
      <c r="CO427" s="43">
        <v>0</v>
      </c>
      <c r="CP427" s="43">
        <v>0</v>
      </c>
      <c r="CQ427" s="43">
        <v>0</v>
      </c>
      <c r="CR427" s="43">
        <v>0</v>
      </c>
      <c r="CS427" s="43">
        <v>0</v>
      </c>
      <c r="CT427" s="44">
        <f t="shared" si="27"/>
        <v>15000</v>
      </c>
      <c r="CU427" s="43">
        <v>0</v>
      </c>
      <c r="CV427" s="43">
        <v>0</v>
      </c>
      <c r="CW427" s="43">
        <v>0</v>
      </c>
      <c r="CX427" s="43">
        <v>0</v>
      </c>
      <c r="CY427" s="43"/>
      <c r="CZ427" s="43">
        <v>0</v>
      </c>
      <c r="DA427" s="43">
        <v>0</v>
      </c>
      <c r="DB427" s="43">
        <v>0</v>
      </c>
      <c r="DC427" s="43">
        <v>0</v>
      </c>
      <c r="DD427" s="43">
        <v>0</v>
      </c>
      <c r="DE427" s="43">
        <v>0</v>
      </c>
      <c r="DF427" s="43">
        <v>0</v>
      </c>
      <c r="DG427" s="43">
        <v>0</v>
      </c>
      <c r="DH427" s="43">
        <v>0</v>
      </c>
      <c r="DI427" s="43">
        <v>0</v>
      </c>
      <c r="DJ427" s="44">
        <f t="shared" si="28"/>
        <v>0</v>
      </c>
      <c r="DK427" s="45">
        <f t="shared" si="24"/>
        <v>45000</v>
      </c>
      <c r="DL427" s="81">
        <f>DK427*1000</f>
        <v>45000000</v>
      </c>
    </row>
    <row r="428" spans="1:116" s="2" customFormat="1" ht="165" x14ac:dyDescent="0.25">
      <c r="A428" s="1"/>
      <c r="B428" s="40" t="s">
        <v>792</v>
      </c>
      <c r="C428" s="41" t="s">
        <v>1446</v>
      </c>
      <c r="D428" s="30" t="s">
        <v>1432</v>
      </c>
      <c r="E428" s="30" t="s">
        <v>796</v>
      </c>
      <c r="F428" s="30" t="s">
        <v>1430</v>
      </c>
      <c r="G428" s="30" t="s">
        <v>797</v>
      </c>
      <c r="H428" s="41" t="s">
        <v>797</v>
      </c>
      <c r="I428" s="41">
        <v>4.5</v>
      </c>
      <c r="J428" s="41" t="s">
        <v>1371</v>
      </c>
      <c r="K428" s="41">
        <v>2019</v>
      </c>
      <c r="L428" s="41">
        <v>5</v>
      </c>
      <c r="M428" s="42">
        <v>5</v>
      </c>
      <c r="N428" s="42">
        <v>5</v>
      </c>
      <c r="O428" s="42">
        <v>5</v>
      </c>
      <c r="P428" s="42">
        <v>5</v>
      </c>
      <c r="Q428" s="42" t="s">
        <v>130</v>
      </c>
      <c r="R428" s="41" t="s">
        <v>106</v>
      </c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 t="s">
        <v>796</v>
      </c>
      <c r="AI428" s="52" t="s">
        <v>1471</v>
      </c>
      <c r="AJ428" s="40">
        <v>3502</v>
      </c>
      <c r="AK428" s="17" t="s">
        <v>1916</v>
      </c>
      <c r="AL428" s="17" t="s">
        <v>801</v>
      </c>
      <c r="AM428" s="42" t="s">
        <v>2701</v>
      </c>
      <c r="AN428" s="42">
        <v>3602022</v>
      </c>
      <c r="AO428" s="42" t="s">
        <v>2702</v>
      </c>
      <c r="AP428" s="41">
        <v>4</v>
      </c>
      <c r="AQ428" s="41">
        <v>10</v>
      </c>
      <c r="AR428" s="42" t="s">
        <v>2471</v>
      </c>
      <c r="AS428" s="42" t="s">
        <v>792</v>
      </c>
      <c r="AT428" s="42">
        <v>1</v>
      </c>
      <c r="AU428" s="42">
        <v>4</v>
      </c>
      <c r="AV428" s="42">
        <v>3</v>
      </c>
      <c r="AW428" s="42">
        <v>2</v>
      </c>
      <c r="AX428" s="43">
        <v>0</v>
      </c>
      <c r="AY428" s="43">
        <v>0</v>
      </c>
      <c r="AZ428" s="43">
        <v>0</v>
      </c>
      <c r="BA428" s="43">
        <v>0</v>
      </c>
      <c r="BB428" s="43"/>
      <c r="BC428" s="43">
        <v>50000</v>
      </c>
      <c r="BD428" s="43">
        <v>0</v>
      </c>
      <c r="BE428" s="43">
        <v>0</v>
      </c>
      <c r="BF428" s="43">
        <v>0</v>
      </c>
      <c r="BG428" s="43">
        <v>0</v>
      </c>
      <c r="BH428" s="43">
        <v>0</v>
      </c>
      <c r="BI428" s="43">
        <v>0</v>
      </c>
      <c r="BJ428" s="43">
        <v>0</v>
      </c>
      <c r="BK428" s="43">
        <v>0</v>
      </c>
      <c r="BL428" s="43">
        <v>0</v>
      </c>
      <c r="BM428" s="43">
        <v>0</v>
      </c>
      <c r="BN428" s="44">
        <f t="shared" si="25"/>
        <v>50000</v>
      </c>
      <c r="BO428" s="43">
        <v>0</v>
      </c>
      <c r="BP428" s="43">
        <v>0</v>
      </c>
      <c r="BQ428" s="43">
        <v>0</v>
      </c>
      <c r="BR428" s="43">
        <v>0</v>
      </c>
      <c r="BS428" s="43">
        <v>50000</v>
      </c>
      <c r="BT428" s="43">
        <v>0</v>
      </c>
      <c r="BU428" s="43">
        <v>0</v>
      </c>
      <c r="BV428" s="43">
        <v>0</v>
      </c>
      <c r="BW428" s="43">
        <v>0</v>
      </c>
      <c r="BX428" s="43">
        <v>0</v>
      </c>
      <c r="BY428" s="43">
        <v>0</v>
      </c>
      <c r="BZ428" s="43">
        <v>0</v>
      </c>
      <c r="CA428" s="43">
        <v>0</v>
      </c>
      <c r="CB428" s="43">
        <v>0</v>
      </c>
      <c r="CC428" s="43">
        <v>0</v>
      </c>
      <c r="CD428" s="44">
        <f t="shared" si="26"/>
        <v>50000</v>
      </c>
      <c r="CE428" s="43">
        <v>0</v>
      </c>
      <c r="CF428" s="43">
        <v>0</v>
      </c>
      <c r="CG428" s="43">
        <v>0</v>
      </c>
      <c r="CH428" s="43">
        <v>0</v>
      </c>
      <c r="CI428" s="43">
        <v>50000</v>
      </c>
      <c r="CJ428" s="43">
        <v>0</v>
      </c>
      <c r="CK428" s="43">
        <v>0</v>
      </c>
      <c r="CL428" s="43">
        <v>0</v>
      </c>
      <c r="CM428" s="43">
        <v>0</v>
      </c>
      <c r="CN428" s="43">
        <v>0</v>
      </c>
      <c r="CO428" s="43">
        <v>0</v>
      </c>
      <c r="CP428" s="43">
        <v>0</v>
      </c>
      <c r="CQ428" s="43">
        <v>0</v>
      </c>
      <c r="CR428" s="43">
        <v>0</v>
      </c>
      <c r="CS428" s="43">
        <v>0</v>
      </c>
      <c r="CT428" s="44">
        <f t="shared" si="27"/>
        <v>50000</v>
      </c>
      <c r="CU428" s="43">
        <v>0</v>
      </c>
      <c r="CV428" s="43">
        <v>0</v>
      </c>
      <c r="CW428" s="43">
        <v>0</v>
      </c>
      <c r="CX428" s="43">
        <v>0</v>
      </c>
      <c r="CY428" s="43">
        <v>50000</v>
      </c>
      <c r="CZ428" s="43">
        <v>0</v>
      </c>
      <c r="DA428" s="43">
        <v>0</v>
      </c>
      <c r="DB428" s="43">
        <v>0</v>
      </c>
      <c r="DC428" s="43">
        <v>0</v>
      </c>
      <c r="DD428" s="43">
        <v>0</v>
      </c>
      <c r="DE428" s="43">
        <v>0</v>
      </c>
      <c r="DF428" s="43">
        <v>0</v>
      </c>
      <c r="DG428" s="43">
        <v>0</v>
      </c>
      <c r="DH428" s="43">
        <v>0</v>
      </c>
      <c r="DI428" s="43">
        <v>0</v>
      </c>
      <c r="DJ428" s="44">
        <f t="shared" si="28"/>
        <v>50000</v>
      </c>
      <c r="DK428" s="45">
        <f t="shared" si="24"/>
        <v>200000</v>
      </c>
      <c r="DL428" s="81">
        <f t="shared" ref="DL428:DL470" si="30">DK428*1000</f>
        <v>200000000</v>
      </c>
    </row>
    <row r="429" spans="1:116" s="2" customFormat="1" ht="165" x14ac:dyDescent="0.25">
      <c r="A429" s="1"/>
      <c r="B429" s="40" t="s">
        <v>792</v>
      </c>
      <c r="C429" s="41" t="s">
        <v>1446</v>
      </c>
      <c r="D429" s="30" t="s">
        <v>1432</v>
      </c>
      <c r="E429" s="30" t="s">
        <v>796</v>
      </c>
      <c r="F429" s="30" t="s">
        <v>1430</v>
      </c>
      <c r="G429" s="30" t="s">
        <v>797</v>
      </c>
      <c r="H429" s="41" t="s">
        <v>797</v>
      </c>
      <c r="I429" s="41">
        <v>4.5</v>
      </c>
      <c r="J429" s="41" t="s">
        <v>1371</v>
      </c>
      <c r="K429" s="41">
        <v>2019</v>
      </c>
      <c r="L429" s="41">
        <v>5</v>
      </c>
      <c r="M429" s="42">
        <v>5</v>
      </c>
      <c r="N429" s="42">
        <v>5</v>
      </c>
      <c r="O429" s="42">
        <v>5</v>
      </c>
      <c r="P429" s="42">
        <v>5</v>
      </c>
      <c r="Q429" s="42" t="s">
        <v>130</v>
      </c>
      <c r="R429" s="41" t="s">
        <v>106</v>
      </c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 t="s">
        <v>796</v>
      </c>
      <c r="AI429" s="52" t="s">
        <v>1471</v>
      </c>
      <c r="AJ429" s="40">
        <v>3502</v>
      </c>
      <c r="AK429" s="17" t="s">
        <v>1917</v>
      </c>
      <c r="AL429" s="17" t="s">
        <v>802</v>
      </c>
      <c r="AM429" s="42" t="s">
        <v>2967</v>
      </c>
      <c r="AN429" s="42">
        <v>3502046</v>
      </c>
      <c r="AO429" s="42" t="s">
        <v>2968</v>
      </c>
      <c r="AP429" s="41">
        <v>72</v>
      </c>
      <c r="AQ429" s="41">
        <v>72</v>
      </c>
      <c r="AR429" s="42" t="s">
        <v>2471</v>
      </c>
      <c r="AS429" s="42" t="s">
        <v>792</v>
      </c>
      <c r="AT429" s="42">
        <v>10</v>
      </c>
      <c r="AU429" s="42">
        <v>20</v>
      </c>
      <c r="AV429" s="42">
        <v>22</v>
      </c>
      <c r="AW429" s="42">
        <v>20</v>
      </c>
      <c r="AX429" s="43">
        <v>0</v>
      </c>
      <c r="AY429" s="43">
        <v>0</v>
      </c>
      <c r="AZ429" s="43">
        <v>0</v>
      </c>
      <c r="BA429" s="43">
        <v>0</v>
      </c>
      <c r="BB429" s="43">
        <v>0</v>
      </c>
      <c r="BC429" s="43">
        <v>120000</v>
      </c>
      <c r="BD429" s="43">
        <v>0</v>
      </c>
      <c r="BE429" s="43">
        <v>0</v>
      </c>
      <c r="BF429" s="43">
        <v>0</v>
      </c>
      <c r="BG429" s="43">
        <v>0</v>
      </c>
      <c r="BH429" s="43">
        <v>0</v>
      </c>
      <c r="BI429" s="43">
        <v>0</v>
      </c>
      <c r="BJ429" s="43">
        <v>0</v>
      </c>
      <c r="BK429" s="43">
        <v>0</v>
      </c>
      <c r="BL429" s="43">
        <v>0</v>
      </c>
      <c r="BM429" s="43">
        <v>0</v>
      </c>
      <c r="BN429" s="44">
        <f t="shared" si="25"/>
        <v>120000</v>
      </c>
      <c r="BO429" s="43">
        <v>0</v>
      </c>
      <c r="BP429" s="43">
        <v>0</v>
      </c>
      <c r="BQ429" s="43">
        <v>0</v>
      </c>
      <c r="BR429" s="43">
        <v>0</v>
      </c>
      <c r="BS429" s="43">
        <v>120000</v>
      </c>
      <c r="BT429" s="43">
        <v>0</v>
      </c>
      <c r="BU429" s="43">
        <v>0</v>
      </c>
      <c r="BV429" s="43">
        <v>0</v>
      </c>
      <c r="BW429" s="43">
        <v>0</v>
      </c>
      <c r="BX429" s="43">
        <v>0</v>
      </c>
      <c r="BY429" s="43">
        <v>0</v>
      </c>
      <c r="BZ429" s="43">
        <v>0</v>
      </c>
      <c r="CA429" s="43">
        <v>0</v>
      </c>
      <c r="CB429" s="43">
        <v>0</v>
      </c>
      <c r="CC429" s="43">
        <v>0</v>
      </c>
      <c r="CD429" s="44">
        <f t="shared" si="26"/>
        <v>120000</v>
      </c>
      <c r="CE429" s="43">
        <v>0</v>
      </c>
      <c r="CF429" s="43">
        <v>0</v>
      </c>
      <c r="CG429" s="43">
        <v>0</v>
      </c>
      <c r="CH429" s="43">
        <v>0</v>
      </c>
      <c r="CI429" s="43">
        <v>120000</v>
      </c>
      <c r="CJ429" s="43">
        <v>0</v>
      </c>
      <c r="CK429" s="43">
        <v>0</v>
      </c>
      <c r="CL429" s="43">
        <v>0</v>
      </c>
      <c r="CM429" s="43">
        <v>0</v>
      </c>
      <c r="CN429" s="43">
        <v>0</v>
      </c>
      <c r="CO429" s="43">
        <v>0</v>
      </c>
      <c r="CP429" s="43">
        <v>0</v>
      </c>
      <c r="CQ429" s="43">
        <v>0</v>
      </c>
      <c r="CR429" s="43">
        <v>0</v>
      </c>
      <c r="CS429" s="43">
        <v>0</v>
      </c>
      <c r="CT429" s="44">
        <f t="shared" si="27"/>
        <v>120000</v>
      </c>
      <c r="CU429" s="43">
        <v>0</v>
      </c>
      <c r="CV429" s="43">
        <v>0</v>
      </c>
      <c r="CW429" s="43">
        <v>0</v>
      </c>
      <c r="CX429" s="43">
        <v>0</v>
      </c>
      <c r="CY429" s="43">
        <v>120000</v>
      </c>
      <c r="CZ429" s="43">
        <v>0</v>
      </c>
      <c r="DA429" s="43">
        <v>0</v>
      </c>
      <c r="DB429" s="43">
        <v>0</v>
      </c>
      <c r="DC429" s="43">
        <v>0</v>
      </c>
      <c r="DD429" s="43">
        <v>0</v>
      </c>
      <c r="DE429" s="43">
        <v>0</v>
      </c>
      <c r="DF429" s="43">
        <v>0</v>
      </c>
      <c r="DG429" s="43">
        <v>0</v>
      </c>
      <c r="DH429" s="43">
        <v>0</v>
      </c>
      <c r="DI429" s="43">
        <v>0</v>
      </c>
      <c r="DJ429" s="44">
        <f t="shared" si="28"/>
        <v>120000</v>
      </c>
      <c r="DK429" s="45">
        <f t="shared" si="24"/>
        <v>480000</v>
      </c>
      <c r="DL429" s="81">
        <f t="shared" si="30"/>
        <v>480000000</v>
      </c>
    </row>
    <row r="430" spans="1:116" s="2" customFormat="1" ht="165" x14ac:dyDescent="0.25">
      <c r="A430" s="1"/>
      <c r="B430" s="40" t="s">
        <v>792</v>
      </c>
      <c r="C430" s="41" t="s">
        <v>1446</v>
      </c>
      <c r="D430" s="30" t="s">
        <v>1432</v>
      </c>
      <c r="E430" s="30" t="s">
        <v>796</v>
      </c>
      <c r="F430" s="30" t="s">
        <v>1430</v>
      </c>
      <c r="G430" s="30" t="s">
        <v>797</v>
      </c>
      <c r="H430" s="41" t="s">
        <v>797</v>
      </c>
      <c r="I430" s="41">
        <v>4.5</v>
      </c>
      <c r="J430" s="41" t="s">
        <v>1371</v>
      </c>
      <c r="K430" s="41">
        <v>2019</v>
      </c>
      <c r="L430" s="41">
        <v>5</v>
      </c>
      <c r="M430" s="42">
        <v>5</v>
      </c>
      <c r="N430" s="42">
        <v>5</v>
      </c>
      <c r="O430" s="42">
        <v>5</v>
      </c>
      <c r="P430" s="42">
        <v>5</v>
      </c>
      <c r="Q430" s="42" t="s">
        <v>130</v>
      </c>
      <c r="R430" s="41" t="s">
        <v>106</v>
      </c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 t="s">
        <v>796</v>
      </c>
      <c r="AI430" s="52" t="s">
        <v>1471</v>
      </c>
      <c r="AJ430" s="40">
        <v>3502</v>
      </c>
      <c r="AK430" s="17" t="s">
        <v>1918</v>
      </c>
      <c r="AL430" s="17" t="s">
        <v>803</v>
      </c>
      <c r="AM430" s="42" t="s">
        <v>2596</v>
      </c>
      <c r="AN430" s="42">
        <v>1702037</v>
      </c>
      <c r="AO430" s="42" t="s">
        <v>2598</v>
      </c>
      <c r="AP430" s="41" t="s">
        <v>1298</v>
      </c>
      <c r="AQ430" s="41">
        <v>1</v>
      </c>
      <c r="AR430" s="42" t="s">
        <v>130</v>
      </c>
      <c r="AS430" s="42" t="s">
        <v>792</v>
      </c>
      <c r="AT430" s="42" t="s">
        <v>2472</v>
      </c>
      <c r="AU430" s="42">
        <v>1</v>
      </c>
      <c r="AV430" s="42">
        <v>1</v>
      </c>
      <c r="AW430" s="42">
        <v>1</v>
      </c>
      <c r="AX430" s="43">
        <v>0</v>
      </c>
      <c r="AY430" s="43">
        <v>0</v>
      </c>
      <c r="AZ430" s="43">
        <v>0</v>
      </c>
      <c r="BA430" s="43">
        <v>0</v>
      </c>
      <c r="BB430" s="43">
        <v>0</v>
      </c>
      <c r="BC430" s="43">
        <v>0</v>
      </c>
      <c r="BD430" s="43">
        <v>0</v>
      </c>
      <c r="BE430" s="43">
        <v>0</v>
      </c>
      <c r="BF430" s="43">
        <v>0</v>
      </c>
      <c r="BG430" s="43">
        <v>0</v>
      </c>
      <c r="BH430" s="43">
        <v>0</v>
      </c>
      <c r="BI430" s="43">
        <v>0</v>
      </c>
      <c r="BJ430" s="43">
        <v>0</v>
      </c>
      <c r="BK430" s="43">
        <v>0</v>
      </c>
      <c r="BL430" s="43">
        <v>0</v>
      </c>
      <c r="BM430" s="43">
        <v>0</v>
      </c>
      <c r="BN430" s="44">
        <f t="shared" si="25"/>
        <v>0</v>
      </c>
      <c r="BO430" s="43">
        <v>0</v>
      </c>
      <c r="BP430" s="43">
        <v>0</v>
      </c>
      <c r="BQ430" s="43">
        <v>0</v>
      </c>
      <c r="BR430" s="43">
        <v>0</v>
      </c>
      <c r="BS430" s="43">
        <v>15000</v>
      </c>
      <c r="BT430" s="43">
        <v>0</v>
      </c>
      <c r="BU430" s="43">
        <v>0</v>
      </c>
      <c r="BV430" s="43">
        <v>0</v>
      </c>
      <c r="BW430" s="43">
        <v>0</v>
      </c>
      <c r="BX430" s="43">
        <v>0</v>
      </c>
      <c r="BY430" s="43">
        <v>0</v>
      </c>
      <c r="BZ430" s="43">
        <v>0</v>
      </c>
      <c r="CA430" s="43">
        <v>0</v>
      </c>
      <c r="CB430" s="43">
        <v>0</v>
      </c>
      <c r="CC430" s="43">
        <v>0</v>
      </c>
      <c r="CD430" s="44">
        <f t="shared" si="26"/>
        <v>15000</v>
      </c>
      <c r="CE430" s="43">
        <v>0</v>
      </c>
      <c r="CF430" s="43">
        <v>0</v>
      </c>
      <c r="CG430" s="43">
        <v>0</v>
      </c>
      <c r="CH430" s="43">
        <v>0</v>
      </c>
      <c r="CI430" s="43">
        <v>15000</v>
      </c>
      <c r="CJ430" s="43">
        <v>0</v>
      </c>
      <c r="CK430" s="43">
        <v>0</v>
      </c>
      <c r="CL430" s="43">
        <v>0</v>
      </c>
      <c r="CM430" s="43">
        <v>0</v>
      </c>
      <c r="CN430" s="43">
        <v>0</v>
      </c>
      <c r="CO430" s="43">
        <v>0</v>
      </c>
      <c r="CP430" s="43">
        <v>0</v>
      </c>
      <c r="CQ430" s="43">
        <v>0</v>
      </c>
      <c r="CR430" s="43">
        <v>0</v>
      </c>
      <c r="CS430" s="43">
        <v>0</v>
      </c>
      <c r="CT430" s="44">
        <f t="shared" si="27"/>
        <v>15000</v>
      </c>
      <c r="CU430" s="43">
        <v>0</v>
      </c>
      <c r="CV430" s="43">
        <v>0</v>
      </c>
      <c r="CW430" s="43">
        <v>0</v>
      </c>
      <c r="CX430" s="43">
        <v>0</v>
      </c>
      <c r="CY430" s="43">
        <v>15000</v>
      </c>
      <c r="CZ430" s="43">
        <v>0</v>
      </c>
      <c r="DA430" s="43">
        <v>0</v>
      </c>
      <c r="DB430" s="43">
        <v>0</v>
      </c>
      <c r="DC430" s="43">
        <v>0</v>
      </c>
      <c r="DD430" s="43">
        <v>0</v>
      </c>
      <c r="DE430" s="43">
        <v>0</v>
      </c>
      <c r="DF430" s="43">
        <v>0</v>
      </c>
      <c r="DG430" s="43">
        <v>0</v>
      </c>
      <c r="DH430" s="43">
        <v>0</v>
      </c>
      <c r="DI430" s="43">
        <v>0</v>
      </c>
      <c r="DJ430" s="44">
        <f t="shared" si="28"/>
        <v>15000</v>
      </c>
      <c r="DK430" s="45">
        <f t="shared" si="24"/>
        <v>45000</v>
      </c>
      <c r="DL430" s="81">
        <f t="shared" si="30"/>
        <v>45000000</v>
      </c>
    </row>
    <row r="431" spans="1:116" s="2" customFormat="1" ht="165" x14ac:dyDescent="0.25">
      <c r="A431" s="1"/>
      <c r="B431" s="40" t="s">
        <v>792</v>
      </c>
      <c r="C431" s="41" t="s">
        <v>1446</v>
      </c>
      <c r="D431" s="30" t="s">
        <v>1432</v>
      </c>
      <c r="E431" s="30" t="s">
        <v>796</v>
      </c>
      <c r="F431" s="30" t="s">
        <v>1430</v>
      </c>
      <c r="G431" s="30" t="s">
        <v>797</v>
      </c>
      <c r="H431" s="41" t="s">
        <v>797</v>
      </c>
      <c r="I431" s="41">
        <v>4.5</v>
      </c>
      <c r="J431" s="41" t="s">
        <v>1371</v>
      </c>
      <c r="K431" s="41">
        <v>2019</v>
      </c>
      <c r="L431" s="41">
        <v>5</v>
      </c>
      <c r="M431" s="42">
        <v>5</v>
      </c>
      <c r="N431" s="42">
        <v>5</v>
      </c>
      <c r="O431" s="42">
        <v>5</v>
      </c>
      <c r="P431" s="42">
        <v>5</v>
      </c>
      <c r="Q431" s="42" t="s">
        <v>130</v>
      </c>
      <c r="R431" s="41" t="s">
        <v>106</v>
      </c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 t="s">
        <v>796</v>
      </c>
      <c r="AI431" s="52" t="s">
        <v>1471</v>
      </c>
      <c r="AJ431" s="40">
        <v>3502</v>
      </c>
      <c r="AK431" s="17" t="s">
        <v>1919</v>
      </c>
      <c r="AL431" s="17" t="s">
        <v>804</v>
      </c>
      <c r="AM431" s="42" t="s">
        <v>2969</v>
      </c>
      <c r="AN431" s="42">
        <v>3502022</v>
      </c>
      <c r="AO431" s="42" t="s">
        <v>2970</v>
      </c>
      <c r="AP431" s="41" t="s">
        <v>1298</v>
      </c>
      <c r="AQ431" s="41">
        <v>10</v>
      </c>
      <c r="AR431" s="42" t="s">
        <v>2471</v>
      </c>
      <c r="AS431" s="42" t="s">
        <v>792</v>
      </c>
      <c r="AT431" s="42" t="s">
        <v>2472</v>
      </c>
      <c r="AU431" s="42">
        <v>3</v>
      </c>
      <c r="AV431" s="42">
        <v>4</v>
      </c>
      <c r="AW431" s="42">
        <v>3</v>
      </c>
      <c r="AX431" s="43">
        <v>0</v>
      </c>
      <c r="AY431" s="43">
        <v>0</v>
      </c>
      <c r="AZ431" s="43">
        <v>0</v>
      </c>
      <c r="BA431" s="43">
        <v>0</v>
      </c>
      <c r="BB431" s="43">
        <v>0</v>
      </c>
      <c r="BC431" s="43">
        <v>0</v>
      </c>
      <c r="BD431" s="43">
        <v>0</v>
      </c>
      <c r="BE431" s="43">
        <v>0</v>
      </c>
      <c r="BF431" s="43">
        <v>0</v>
      </c>
      <c r="BG431" s="43">
        <v>0</v>
      </c>
      <c r="BH431" s="43">
        <v>0</v>
      </c>
      <c r="BI431" s="43">
        <v>0</v>
      </c>
      <c r="BJ431" s="43">
        <v>0</v>
      </c>
      <c r="BK431" s="43">
        <v>0</v>
      </c>
      <c r="BL431" s="43">
        <v>0</v>
      </c>
      <c r="BM431" s="43">
        <v>0</v>
      </c>
      <c r="BN431" s="44">
        <f t="shared" si="25"/>
        <v>0</v>
      </c>
      <c r="BO431" s="43">
        <v>0</v>
      </c>
      <c r="BP431" s="43">
        <v>0</v>
      </c>
      <c r="BQ431" s="43">
        <v>0</v>
      </c>
      <c r="BR431" s="43">
        <v>0</v>
      </c>
      <c r="BS431" s="43">
        <v>20000</v>
      </c>
      <c r="BT431" s="43">
        <v>0</v>
      </c>
      <c r="BU431" s="43">
        <v>0</v>
      </c>
      <c r="BV431" s="43">
        <v>0</v>
      </c>
      <c r="BW431" s="43">
        <v>0</v>
      </c>
      <c r="BX431" s="43">
        <v>0</v>
      </c>
      <c r="BY431" s="43">
        <v>0</v>
      </c>
      <c r="BZ431" s="43">
        <v>0</v>
      </c>
      <c r="CA431" s="43">
        <v>0</v>
      </c>
      <c r="CB431" s="43">
        <v>0</v>
      </c>
      <c r="CC431" s="43">
        <v>0</v>
      </c>
      <c r="CD431" s="44">
        <f t="shared" si="26"/>
        <v>20000</v>
      </c>
      <c r="CE431" s="43">
        <v>0</v>
      </c>
      <c r="CF431" s="43">
        <v>0</v>
      </c>
      <c r="CG431" s="43">
        <v>0</v>
      </c>
      <c r="CH431" s="43">
        <v>0</v>
      </c>
      <c r="CI431" s="43">
        <v>20000</v>
      </c>
      <c r="CJ431" s="43">
        <v>0</v>
      </c>
      <c r="CK431" s="43">
        <v>0</v>
      </c>
      <c r="CL431" s="43">
        <v>0</v>
      </c>
      <c r="CM431" s="43">
        <v>0</v>
      </c>
      <c r="CN431" s="43">
        <v>0</v>
      </c>
      <c r="CO431" s="43">
        <v>0</v>
      </c>
      <c r="CP431" s="43">
        <v>0</v>
      </c>
      <c r="CQ431" s="43">
        <v>0</v>
      </c>
      <c r="CR431" s="43">
        <v>0</v>
      </c>
      <c r="CS431" s="43">
        <v>0</v>
      </c>
      <c r="CT431" s="44">
        <f t="shared" si="27"/>
        <v>20000</v>
      </c>
      <c r="CU431" s="43">
        <v>0</v>
      </c>
      <c r="CV431" s="43">
        <v>0</v>
      </c>
      <c r="CW431" s="43">
        <v>0</v>
      </c>
      <c r="CX431" s="43">
        <v>0</v>
      </c>
      <c r="CY431" s="43">
        <v>20000</v>
      </c>
      <c r="CZ431" s="43">
        <v>0</v>
      </c>
      <c r="DA431" s="43">
        <v>0</v>
      </c>
      <c r="DB431" s="43">
        <v>0</v>
      </c>
      <c r="DC431" s="43">
        <v>0</v>
      </c>
      <c r="DD431" s="43">
        <v>0</v>
      </c>
      <c r="DE431" s="43">
        <v>0</v>
      </c>
      <c r="DF431" s="43">
        <v>0</v>
      </c>
      <c r="DG431" s="43">
        <v>0</v>
      </c>
      <c r="DH431" s="43">
        <v>0</v>
      </c>
      <c r="DI431" s="43">
        <v>0</v>
      </c>
      <c r="DJ431" s="44">
        <f t="shared" si="28"/>
        <v>20000</v>
      </c>
      <c r="DK431" s="45">
        <f t="shared" si="24"/>
        <v>60000</v>
      </c>
      <c r="DL431" s="81">
        <f t="shared" si="30"/>
        <v>60000000</v>
      </c>
    </row>
    <row r="432" spans="1:116" s="2" customFormat="1" ht="165" x14ac:dyDescent="0.25">
      <c r="A432" s="1"/>
      <c r="B432" s="40" t="s">
        <v>792</v>
      </c>
      <c r="C432" s="41" t="s">
        <v>1446</v>
      </c>
      <c r="D432" s="30" t="s">
        <v>1432</v>
      </c>
      <c r="E432" s="30" t="s">
        <v>796</v>
      </c>
      <c r="F432" s="30" t="s">
        <v>1430</v>
      </c>
      <c r="G432" s="30" t="s">
        <v>797</v>
      </c>
      <c r="H432" s="41" t="s">
        <v>797</v>
      </c>
      <c r="I432" s="41">
        <v>4.5</v>
      </c>
      <c r="J432" s="41" t="s">
        <v>1371</v>
      </c>
      <c r="K432" s="41">
        <v>2019</v>
      </c>
      <c r="L432" s="41">
        <v>5</v>
      </c>
      <c r="M432" s="42">
        <v>5</v>
      </c>
      <c r="N432" s="42">
        <v>5</v>
      </c>
      <c r="O432" s="42">
        <v>5</v>
      </c>
      <c r="P432" s="42">
        <v>5</v>
      </c>
      <c r="Q432" s="42" t="s">
        <v>130</v>
      </c>
      <c r="R432" s="41" t="s">
        <v>106</v>
      </c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 t="s">
        <v>796</v>
      </c>
      <c r="AI432" s="52" t="s">
        <v>1471</v>
      </c>
      <c r="AJ432" s="40">
        <v>3502</v>
      </c>
      <c r="AK432" s="17" t="s">
        <v>1920</v>
      </c>
      <c r="AL432" s="17" t="s">
        <v>805</v>
      </c>
      <c r="AM432" s="42" t="s">
        <v>2971</v>
      </c>
      <c r="AN432" s="42">
        <v>1702038</v>
      </c>
      <c r="AO432" s="42" t="s">
        <v>2972</v>
      </c>
      <c r="AP432" s="41" t="s">
        <v>1298</v>
      </c>
      <c r="AQ432" s="41">
        <v>80</v>
      </c>
      <c r="AR432" s="42" t="s">
        <v>2471</v>
      </c>
      <c r="AS432" s="42" t="s">
        <v>792</v>
      </c>
      <c r="AT432" s="42">
        <v>20</v>
      </c>
      <c r="AU432" s="42">
        <v>20</v>
      </c>
      <c r="AV432" s="42">
        <v>30</v>
      </c>
      <c r="AW432" s="42">
        <v>10</v>
      </c>
      <c r="AX432" s="43">
        <v>0</v>
      </c>
      <c r="AY432" s="43">
        <v>0</v>
      </c>
      <c r="AZ432" s="43">
        <v>0</v>
      </c>
      <c r="BA432" s="43">
        <v>0</v>
      </c>
      <c r="BB432" s="43">
        <v>0</v>
      </c>
      <c r="BC432" s="43">
        <v>50000</v>
      </c>
      <c r="BD432" s="43"/>
      <c r="BE432" s="43">
        <v>0</v>
      </c>
      <c r="BF432" s="43">
        <v>0</v>
      </c>
      <c r="BG432" s="43">
        <v>0</v>
      </c>
      <c r="BH432" s="43">
        <v>0</v>
      </c>
      <c r="BI432" s="43">
        <v>0</v>
      </c>
      <c r="BJ432" s="43">
        <v>0</v>
      </c>
      <c r="BK432" s="43">
        <v>0</v>
      </c>
      <c r="BL432" s="43">
        <v>0</v>
      </c>
      <c r="BM432" s="43">
        <v>0</v>
      </c>
      <c r="BN432" s="44">
        <f t="shared" si="25"/>
        <v>50000</v>
      </c>
      <c r="BO432" s="43">
        <v>0</v>
      </c>
      <c r="BP432" s="43">
        <v>0</v>
      </c>
      <c r="BQ432" s="43">
        <v>0</v>
      </c>
      <c r="BR432" s="43">
        <v>0</v>
      </c>
      <c r="BS432" s="43">
        <v>20000</v>
      </c>
      <c r="BT432" s="43">
        <v>0</v>
      </c>
      <c r="BU432" s="43">
        <v>0</v>
      </c>
      <c r="BV432" s="43">
        <v>0</v>
      </c>
      <c r="BW432" s="43">
        <v>0</v>
      </c>
      <c r="BX432" s="43">
        <v>0</v>
      </c>
      <c r="BY432" s="43">
        <v>0</v>
      </c>
      <c r="BZ432" s="43">
        <v>0</v>
      </c>
      <c r="CA432" s="43">
        <v>0</v>
      </c>
      <c r="CB432" s="43">
        <v>0</v>
      </c>
      <c r="CC432" s="43">
        <v>0</v>
      </c>
      <c r="CD432" s="44">
        <f t="shared" si="26"/>
        <v>20000</v>
      </c>
      <c r="CE432" s="43">
        <v>0</v>
      </c>
      <c r="CF432" s="43">
        <v>0</v>
      </c>
      <c r="CG432" s="43">
        <v>0</v>
      </c>
      <c r="CH432" s="43">
        <v>0</v>
      </c>
      <c r="CI432" s="43">
        <v>20000</v>
      </c>
      <c r="CJ432" s="43">
        <v>0</v>
      </c>
      <c r="CK432" s="43">
        <v>0</v>
      </c>
      <c r="CL432" s="43">
        <v>0</v>
      </c>
      <c r="CM432" s="43">
        <v>0</v>
      </c>
      <c r="CN432" s="43">
        <v>0</v>
      </c>
      <c r="CO432" s="43">
        <v>0</v>
      </c>
      <c r="CP432" s="43">
        <v>0</v>
      </c>
      <c r="CQ432" s="43">
        <v>0</v>
      </c>
      <c r="CR432" s="43">
        <v>0</v>
      </c>
      <c r="CS432" s="43">
        <v>0</v>
      </c>
      <c r="CT432" s="44">
        <f t="shared" si="27"/>
        <v>20000</v>
      </c>
      <c r="CU432" s="43">
        <v>0</v>
      </c>
      <c r="CV432" s="43">
        <v>0</v>
      </c>
      <c r="CW432" s="43">
        <v>0</v>
      </c>
      <c r="CX432" s="43">
        <v>0</v>
      </c>
      <c r="CY432" s="43">
        <v>20000</v>
      </c>
      <c r="CZ432" s="43">
        <v>0</v>
      </c>
      <c r="DA432" s="43">
        <v>0</v>
      </c>
      <c r="DB432" s="43">
        <v>0</v>
      </c>
      <c r="DC432" s="43">
        <v>0</v>
      </c>
      <c r="DD432" s="43">
        <v>0</v>
      </c>
      <c r="DE432" s="43">
        <v>0</v>
      </c>
      <c r="DF432" s="43">
        <v>0</v>
      </c>
      <c r="DG432" s="43">
        <v>0</v>
      </c>
      <c r="DH432" s="43">
        <v>0</v>
      </c>
      <c r="DI432" s="43">
        <v>0</v>
      </c>
      <c r="DJ432" s="44">
        <f t="shared" si="28"/>
        <v>20000</v>
      </c>
      <c r="DK432" s="45">
        <f t="shared" si="24"/>
        <v>110000</v>
      </c>
      <c r="DL432" s="81">
        <f t="shared" si="30"/>
        <v>110000000</v>
      </c>
    </row>
    <row r="433" spans="1:116" s="2" customFormat="1" ht="165" x14ac:dyDescent="0.25">
      <c r="A433" s="1"/>
      <c r="B433" s="40" t="s">
        <v>792</v>
      </c>
      <c r="C433" s="41" t="s">
        <v>1446</v>
      </c>
      <c r="D433" s="30" t="s">
        <v>1432</v>
      </c>
      <c r="E433" s="30" t="s">
        <v>796</v>
      </c>
      <c r="F433" s="30" t="s">
        <v>1430</v>
      </c>
      <c r="G433" s="30" t="s">
        <v>797</v>
      </c>
      <c r="H433" s="41" t="s">
        <v>797</v>
      </c>
      <c r="I433" s="41">
        <v>4.5</v>
      </c>
      <c r="J433" s="41" t="s">
        <v>1371</v>
      </c>
      <c r="K433" s="41">
        <v>2019</v>
      </c>
      <c r="L433" s="41">
        <v>5</v>
      </c>
      <c r="M433" s="42">
        <v>5</v>
      </c>
      <c r="N433" s="42">
        <v>5</v>
      </c>
      <c r="O433" s="42">
        <v>5</v>
      </c>
      <c r="P433" s="42">
        <v>5</v>
      </c>
      <c r="Q433" s="42" t="s">
        <v>130</v>
      </c>
      <c r="R433" s="41" t="s">
        <v>106</v>
      </c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 t="s">
        <v>796</v>
      </c>
      <c r="AI433" s="52" t="s">
        <v>1471</v>
      </c>
      <c r="AJ433" s="40">
        <v>3502</v>
      </c>
      <c r="AK433" s="17" t="s">
        <v>1921</v>
      </c>
      <c r="AL433" s="17" t="s">
        <v>806</v>
      </c>
      <c r="AM433" s="42" t="s">
        <v>2971</v>
      </c>
      <c r="AN433" s="42">
        <v>1702038</v>
      </c>
      <c r="AO433" s="42" t="s">
        <v>2972</v>
      </c>
      <c r="AP433" s="41" t="s">
        <v>1298</v>
      </c>
      <c r="AQ433" s="41">
        <v>25</v>
      </c>
      <c r="AR433" s="42" t="s">
        <v>2471</v>
      </c>
      <c r="AS433" s="42" t="s">
        <v>792</v>
      </c>
      <c r="AT433" s="42">
        <v>3</v>
      </c>
      <c r="AU433" s="42">
        <v>8</v>
      </c>
      <c r="AV433" s="42">
        <v>8</v>
      </c>
      <c r="AW433" s="42">
        <v>6</v>
      </c>
      <c r="AX433" s="43">
        <v>0</v>
      </c>
      <c r="AY433" s="43">
        <v>0</v>
      </c>
      <c r="AZ433" s="43">
        <v>0</v>
      </c>
      <c r="BA433" s="43">
        <v>0</v>
      </c>
      <c r="BB433" s="43">
        <v>0</v>
      </c>
      <c r="BC433" s="43">
        <v>30000</v>
      </c>
      <c r="BD433" s="43">
        <v>0</v>
      </c>
      <c r="BE433" s="43"/>
      <c r="BF433" s="43">
        <v>0</v>
      </c>
      <c r="BG433" s="43">
        <v>0</v>
      </c>
      <c r="BH433" s="43">
        <v>0</v>
      </c>
      <c r="BI433" s="43">
        <v>0</v>
      </c>
      <c r="BJ433" s="43">
        <v>0</v>
      </c>
      <c r="BK433" s="43">
        <v>0</v>
      </c>
      <c r="BL433" s="43">
        <v>0</v>
      </c>
      <c r="BM433" s="43">
        <v>0</v>
      </c>
      <c r="BN433" s="44">
        <f t="shared" si="25"/>
        <v>30000</v>
      </c>
      <c r="BO433" s="43">
        <v>0</v>
      </c>
      <c r="BP433" s="43">
        <v>0</v>
      </c>
      <c r="BQ433" s="43">
        <v>0</v>
      </c>
      <c r="BR433" s="43">
        <v>0</v>
      </c>
      <c r="BS433" s="43">
        <v>20000</v>
      </c>
      <c r="BT433" s="43">
        <v>0</v>
      </c>
      <c r="BU433" s="43">
        <v>0</v>
      </c>
      <c r="BV433" s="43">
        <v>0</v>
      </c>
      <c r="BW433" s="43">
        <v>0</v>
      </c>
      <c r="BX433" s="43">
        <v>0</v>
      </c>
      <c r="BY433" s="43">
        <v>0</v>
      </c>
      <c r="BZ433" s="43">
        <v>0</v>
      </c>
      <c r="CA433" s="43">
        <v>0</v>
      </c>
      <c r="CB433" s="43">
        <v>0</v>
      </c>
      <c r="CC433" s="43">
        <v>0</v>
      </c>
      <c r="CD433" s="44">
        <f t="shared" si="26"/>
        <v>20000</v>
      </c>
      <c r="CE433" s="43">
        <v>0</v>
      </c>
      <c r="CF433" s="43">
        <v>0</v>
      </c>
      <c r="CG433" s="43">
        <v>0</v>
      </c>
      <c r="CH433" s="43">
        <v>0</v>
      </c>
      <c r="CI433" s="43">
        <v>20000</v>
      </c>
      <c r="CJ433" s="43">
        <v>0</v>
      </c>
      <c r="CK433" s="43">
        <v>0</v>
      </c>
      <c r="CL433" s="43">
        <v>0</v>
      </c>
      <c r="CM433" s="43">
        <v>0</v>
      </c>
      <c r="CN433" s="43">
        <v>0</v>
      </c>
      <c r="CO433" s="43">
        <v>0</v>
      </c>
      <c r="CP433" s="43">
        <v>0</v>
      </c>
      <c r="CQ433" s="43">
        <v>0</v>
      </c>
      <c r="CR433" s="43">
        <v>0</v>
      </c>
      <c r="CS433" s="43">
        <v>0</v>
      </c>
      <c r="CT433" s="44">
        <f t="shared" si="27"/>
        <v>20000</v>
      </c>
      <c r="CU433" s="43">
        <v>0</v>
      </c>
      <c r="CV433" s="43">
        <v>0</v>
      </c>
      <c r="CW433" s="43">
        <v>0</v>
      </c>
      <c r="CX433" s="43">
        <v>0</v>
      </c>
      <c r="CY433" s="43">
        <v>20000</v>
      </c>
      <c r="CZ433" s="43">
        <v>0</v>
      </c>
      <c r="DA433" s="43">
        <v>0</v>
      </c>
      <c r="DB433" s="43">
        <v>0</v>
      </c>
      <c r="DC433" s="43">
        <v>0</v>
      </c>
      <c r="DD433" s="43">
        <v>0</v>
      </c>
      <c r="DE433" s="43">
        <v>0</v>
      </c>
      <c r="DF433" s="43">
        <v>0</v>
      </c>
      <c r="DG433" s="43">
        <v>0</v>
      </c>
      <c r="DH433" s="43">
        <v>0</v>
      </c>
      <c r="DI433" s="43">
        <v>0</v>
      </c>
      <c r="DJ433" s="44">
        <f t="shared" si="28"/>
        <v>20000</v>
      </c>
      <c r="DK433" s="45">
        <f t="shared" si="24"/>
        <v>90000</v>
      </c>
      <c r="DL433" s="81">
        <f t="shared" si="30"/>
        <v>90000000</v>
      </c>
    </row>
    <row r="434" spans="1:116" s="2" customFormat="1" ht="165" x14ac:dyDescent="0.25">
      <c r="A434" s="1"/>
      <c r="B434" s="40" t="s">
        <v>792</v>
      </c>
      <c r="C434" s="41" t="s">
        <v>1446</v>
      </c>
      <c r="D434" s="30" t="s">
        <v>1432</v>
      </c>
      <c r="E434" s="30" t="s">
        <v>796</v>
      </c>
      <c r="F434" s="30" t="s">
        <v>1430</v>
      </c>
      <c r="G434" s="30" t="s">
        <v>797</v>
      </c>
      <c r="H434" s="41" t="s">
        <v>797</v>
      </c>
      <c r="I434" s="41">
        <v>4.5</v>
      </c>
      <c r="J434" s="41" t="s">
        <v>1371</v>
      </c>
      <c r="K434" s="41">
        <v>2019</v>
      </c>
      <c r="L434" s="41">
        <v>5</v>
      </c>
      <c r="M434" s="42">
        <v>5</v>
      </c>
      <c r="N434" s="42">
        <v>5</v>
      </c>
      <c r="O434" s="42">
        <v>5</v>
      </c>
      <c r="P434" s="42">
        <v>5</v>
      </c>
      <c r="Q434" s="42" t="s">
        <v>130</v>
      </c>
      <c r="R434" s="41" t="s">
        <v>106</v>
      </c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 t="s">
        <v>796</v>
      </c>
      <c r="AI434" s="52" t="s">
        <v>1471</v>
      </c>
      <c r="AJ434" s="40">
        <v>3502</v>
      </c>
      <c r="AK434" s="17" t="s">
        <v>1922</v>
      </c>
      <c r="AL434" s="17" t="s">
        <v>807</v>
      </c>
      <c r="AM434" s="42" t="s">
        <v>2973</v>
      </c>
      <c r="AN434" s="42">
        <v>3502045</v>
      </c>
      <c r="AO434" s="42" t="s">
        <v>2639</v>
      </c>
      <c r="AP434" s="41" t="s">
        <v>1298</v>
      </c>
      <c r="AQ434" s="41">
        <v>10</v>
      </c>
      <c r="AR434" s="42" t="s">
        <v>2471</v>
      </c>
      <c r="AS434" s="42" t="s">
        <v>792</v>
      </c>
      <c r="AT434" s="42">
        <v>2</v>
      </c>
      <c r="AU434" s="42">
        <v>3</v>
      </c>
      <c r="AV434" s="42">
        <v>3</v>
      </c>
      <c r="AW434" s="42">
        <v>2</v>
      </c>
      <c r="AX434" s="43">
        <v>0</v>
      </c>
      <c r="AY434" s="43">
        <v>0</v>
      </c>
      <c r="AZ434" s="43">
        <v>0</v>
      </c>
      <c r="BA434" s="43">
        <v>0</v>
      </c>
      <c r="BB434" s="43"/>
      <c r="BC434" s="43">
        <v>70000</v>
      </c>
      <c r="BD434" s="43">
        <v>0</v>
      </c>
      <c r="BE434" s="43">
        <v>0</v>
      </c>
      <c r="BF434" s="43">
        <v>0</v>
      </c>
      <c r="BG434" s="43">
        <v>0</v>
      </c>
      <c r="BH434" s="43">
        <v>0</v>
      </c>
      <c r="BI434" s="43">
        <v>0</v>
      </c>
      <c r="BJ434" s="43">
        <v>0</v>
      </c>
      <c r="BK434" s="43">
        <v>0</v>
      </c>
      <c r="BL434" s="43">
        <v>0</v>
      </c>
      <c r="BM434" s="43">
        <v>0</v>
      </c>
      <c r="BN434" s="44">
        <f t="shared" si="25"/>
        <v>70000</v>
      </c>
      <c r="BO434" s="43">
        <v>0</v>
      </c>
      <c r="BP434" s="43">
        <v>0</v>
      </c>
      <c r="BQ434" s="43">
        <v>0</v>
      </c>
      <c r="BR434" s="43">
        <v>0</v>
      </c>
      <c r="BS434" s="43">
        <v>20000</v>
      </c>
      <c r="BT434" s="43">
        <v>0</v>
      </c>
      <c r="BU434" s="43">
        <v>0</v>
      </c>
      <c r="BV434" s="43">
        <v>0</v>
      </c>
      <c r="BW434" s="43">
        <v>0</v>
      </c>
      <c r="BX434" s="43">
        <v>0</v>
      </c>
      <c r="BY434" s="43">
        <v>0</v>
      </c>
      <c r="BZ434" s="43">
        <v>0</v>
      </c>
      <c r="CA434" s="43">
        <v>0</v>
      </c>
      <c r="CB434" s="43">
        <v>0</v>
      </c>
      <c r="CC434" s="43">
        <v>0</v>
      </c>
      <c r="CD434" s="44">
        <f t="shared" si="26"/>
        <v>20000</v>
      </c>
      <c r="CE434" s="43">
        <v>0</v>
      </c>
      <c r="CF434" s="43">
        <v>0</v>
      </c>
      <c r="CG434" s="43">
        <v>0</v>
      </c>
      <c r="CH434" s="43">
        <v>0</v>
      </c>
      <c r="CI434" s="43"/>
      <c r="CJ434" s="43">
        <v>0</v>
      </c>
      <c r="CK434" s="43">
        <v>0</v>
      </c>
      <c r="CL434" s="43">
        <v>0</v>
      </c>
      <c r="CM434" s="43">
        <v>0</v>
      </c>
      <c r="CN434" s="43">
        <v>0</v>
      </c>
      <c r="CO434" s="43">
        <v>0</v>
      </c>
      <c r="CP434" s="43">
        <v>20000</v>
      </c>
      <c r="CQ434" s="43">
        <v>0</v>
      </c>
      <c r="CR434" s="43">
        <v>0</v>
      </c>
      <c r="CS434" s="43">
        <v>0</v>
      </c>
      <c r="CT434" s="44">
        <f t="shared" si="27"/>
        <v>20000</v>
      </c>
      <c r="CU434" s="43">
        <v>0</v>
      </c>
      <c r="CV434" s="43">
        <v>0</v>
      </c>
      <c r="CW434" s="43">
        <v>0</v>
      </c>
      <c r="CX434" s="43">
        <v>0</v>
      </c>
      <c r="CY434" s="43"/>
      <c r="CZ434" s="43">
        <v>0</v>
      </c>
      <c r="DA434" s="43">
        <v>0</v>
      </c>
      <c r="DB434" s="43">
        <v>0</v>
      </c>
      <c r="DC434" s="43">
        <v>0</v>
      </c>
      <c r="DD434" s="43">
        <v>0</v>
      </c>
      <c r="DE434" s="43">
        <v>0</v>
      </c>
      <c r="DF434" s="43">
        <v>20000</v>
      </c>
      <c r="DG434" s="43">
        <v>0</v>
      </c>
      <c r="DH434" s="43">
        <v>0</v>
      </c>
      <c r="DI434" s="43">
        <v>0</v>
      </c>
      <c r="DJ434" s="44">
        <f t="shared" si="28"/>
        <v>20000</v>
      </c>
      <c r="DK434" s="45">
        <f t="shared" si="24"/>
        <v>130000</v>
      </c>
      <c r="DL434" s="81">
        <f t="shared" si="30"/>
        <v>130000000</v>
      </c>
    </row>
    <row r="435" spans="1:116" s="2" customFormat="1" ht="165" x14ac:dyDescent="0.25">
      <c r="A435" s="1"/>
      <c r="B435" s="40" t="s">
        <v>792</v>
      </c>
      <c r="C435" s="41" t="s">
        <v>1446</v>
      </c>
      <c r="D435" s="30" t="s">
        <v>1432</v>
      </c>
      <c r="E435" s="30" t="s">
        <v>796</v>
      </c>
      <c r="F435" s="30" t="s">
        <v>1430</v>
      </c>
      <c r="G435" s="30" t="s">
        <v>797</v>
      </c>
      <c r="H435" s="41" t="s">
        <v>797</v>
      </c>
      <c r="I435" s="41">
        <v>4.5</v>
      </c>
      <c r="J435" s="41" t="s">
        <v>1371</v>
      </c>
      <c r="K435" s="41">
        <v>2019</v>
      </c>
      <c r="L435" s="41">
        <v>5</v>
      </c>
      <c r="M435" s="42">
        <v>5</v>
      </c>
      <c r="N435" s="42">
        <v>5</v>
      </c>
      <c r="O435" s="42">
        <v>5</v>
      </c>
      <c r="P435" s="42">
        <v>5</v>
      </c>
      <c r="Q435" s="42" t="s">
        <v>130</v>
      </c>
      <c r="R435" s="41" t="s">
        <v>106</v>
      </c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 t="s">
        <v>796</v>
      </c>
      <c r="AI435" s="52" t="s">
        <v>1471</v>
      </c>
      <c r="AJ435" s="40">
        <v>3502</v>
      </c>
      <c r="AK435" s="17" t="s">
        <v>1923</v>
      </c>
      <c r="AL435" s="17" t="s">
        <v>808</v>
      </c>
      <c r="AM435" s="42" t="s">
        <v>2974</v>
      </c>
      <c r="AN435" s="42">
        <v>2302052</v>
      </c>
      <c r="AO435" s="42" t="s">
        <v>2975</v>
      </c>
      <c r="AP435" s="41" t="s">
        <v>1298</v>
      </c>
      <c r="AQ435" s="41">
        <v>50</v>
      </c>
      <c r="AR435" s="42" t="s">
        <v>2471</v>
      </c>
      <c r="AS435" s="42" t="s">
        <v>792</v>
      </c>
      <c r="AT435" s="42">
        <v>10</v>
      </c>
      <c r="AU435" s="42">
        <v>15</v>
      </c>
      <c r="AV435" s="42">
        <v>15</v>
      </c>
      <c r="AW435" s="42">
        <v>10</v>
      </c>
      <c r="AX435" s="43">
        <v>0</v>
      </c>
      <c r="AY435" s="43">
        <v>0</v>
      </c>
      <c r="AZ435" s="43">
        <v>0</v>
      </c>
      <c r="BA435" s="43">
        <v>0</v>
      </c>
      <c r="BB435" s="43">
        <v>0</v>
      </c>
      <c r="BC435" s="43">
        <v>50000</v>
      </c>
      <c r="BD435" s="43">
        <v>0</v>
      </c>
      <c r="BE435" s="43">
        <v>0</v>
      </c>
      <c r="BF435" s="43">
        <v>0</v>
      </c>
      <c r="BG435" s="43">
        <v>0</v>
      </c>
      <c r="BH435" s="43">
        <v>0</v>
      </c>
      <c r="BI435" s="43">
        <v>0</v>
      </c>
      <c r="BJ435" s="43">
        <v>0</v>
      </c>
      <c r="BK435" s="43">
        <v>0</v>
      </c>
      <c r="BL435" s="43">
        <v>0</v>
      </c>
      <c r="BM435" s="43">
        <v>0</v>
      </c>
      <c r="BN435" s="44">
        <f t="shared" si="25"/>
        <v>50000</v>
      </c>
      <c r="BO435" s="43">
        <v>0</v>
      </c>
      <c r="BP435" s="43">
        <v>0</v>
      </c>
      <c r="BQ435" s="43">
        <v>0</v>
      </c>
      <c r="BR435" s="43">
        <v>0</v>
      </c>
      <c r="BS435" s="43">
        <v>20000</v>
      </c>
      <c r="BT435" s="43">
        <v>0</v>
      </c>
      <c r="BU435" s="43">
        <v>0</v>
      </c>
      <c r="BV435" s="43">
        <v>0</v>
      </c>
      <c r="BW435" s="43">
        <v>0</v>
      </c>
      <c r="BX435" s="43">
        <v>0</v>
      </c>
      <c r="BY435" s="43">
        <v>0</v>
      </c>
      <c r="BZ435" s="43">
        <v>0</v>
      </c>
      <c r="CA435" s="43">
        <v>0</v>
      </c>
      <c r="CB435" s="43">
        <v>0</v>
      </c>
      <c r="CC435" s="43">
        <v>0</v>
      </c>
      <c r="CD435" s="44">
        <f t="shared" si="26"/>
        <v>20000</v>
      </c>
      <c r="CE435" s="43">
        <v>0</v>
      </c>
      <c r="CF435" s="43">
        <v>0</v>
      </c>
      <c r="CG435" s="43">
        <v>0</v>
      </c>
      <c r="CH435" s="43">
        <v>0</v>
      </c>
      <c r="CI435" s="43"/>
      <c r="CJ435" s="43">
        <v>0</v>
      </c>
      <c r="CK435" s="43">
        <v>0</v>
      </c>
      <c r="CL435" s="43">
        <v>0</v>
      </c>
      <c r="CM435" s="43">
        <v>0</v>
      </c>
      <c r="CN435" s="43">
        <v>0</v>
      </c>
      <c r="CO435" s="43">
        <v>0</v>
      </c>
      <c r="CP435" s="43">
        <v>20000</v>
      </c>
      <c r="CQ435" s="43">
        <v>0</v>
      </c>
      <c r="CR435" s="43">
        <v>0</v>
      </c>
      <c r="CS435" s="43">
        <v>0</v>
      </c>
      <c r="CT435" s="44">
        <f t="shared" si="27"/>
        <v>20000</v>
      </c>
      <c r="CU435" s="43">
        <v>0</v>
      </c>
      <c r="CV435" s="43">
        <v>0</v>
      </c>
      <c r="CW435" s="43">
        <v>0</v>
      </c>
      <c r="CX435" s="43">
        <v>0</v>
      </c>
      <c r="CY435" s="43"/>
      <c r="CZ435" s="43">
        <v>0</v>
      </c>
      <c r="DA435" s="43">
        <v>0</v>
      </c>
      <c r="DB435" s="43">
        <v>0</v>
      </c>
      <c r="DC435" s="43">
        <v>0</v>
      </c>
      <c r="DD435" s="43">
        <v>0</v>
      </c>
      <c r="DE435" s="43">
        <v>0</v>
      </c>
      <c r="DF435" s="43">
        <v>20000</v>
      </c>
      <c r="DG435" s="43">
        <v>0</v>
      </c>
      <c r="DH435" s="43">
        <v>0</v>
      </c>
      <c r="DI435" s="43">
        <v>0</v>
      </c>
      <c r="DJ435" s="44">
        <f t="shared" si="28"/>
        <v>20000</v>
      </c>
      <c r="DK435" s="45">
        <f t="shared" si="24"/>
        <v>110000</v>
      </c>
      <c r="DL435" s="81">
        <f t="shared" si="30"/>
        <v>110000000</v>
      </c>
    </row>
    <row r="436" spans="1:116" s="2" customFormat="1" ht="165" x14ac:dyDescent="0.25">
      <c r="A436" s="1"/>
      <c r="B436" s="40" t="s">
        <v>792</v>
      </c>
      <c r="C436" s="41" t="s">
        <v>1446</v>
      </c>
      <c r="D436" s="30" t="s">
        <v>1432</v>
      </c>
      <c r="E436" s="30" t="s">
        <v>796</v>
      </c>
      <c r="F436" s="30" t="s">
        <v>1430</v>
      </c>
      <c r="G436" s="30" t="s">
        <v>797</v>
      </c>
      <c r="H436" s="41" t="s">
        <v>797</v>
      </c>
      <c r="I436" s="41">
        <v>4.5</v>
      </c>
      <c r="J436" s="41" t="s">
        <v>1371</v>
      </c>
      <c r="K436" s="41">
        <v>2019</v>
      </c>
      <c r="L436" s="41">
        <v>5</v>
      </c>
      <c r="M436" s="42">
        <v>5</v>
      </c>
      <c r="N436" s="42">
        <v>5</v>
      </c>
      <c r="O436" s="42">
        <v>5</v>
      </c>
      <c r="P436" s="42">
        <v>5</v>
      </c>
      <c r="Q436" s="42" t="s">
        <v>130</v>
      </c>
      <c r="R436" s="41" t="s">
        <v>106</v>
      </c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 t="s">
        <v>796</v>
      </c>
      <c r="AI436" s="52" t="s">
        <v>1471</v>
      </c>
      <c r="AJ436" s="40">
        <v>3502</v>
      </c>
      <c r="AK436" s="17" t="s">
        <v>1924</v>
      </c>
      <c r="AL436" s="17" t="s">
        <v>809</v>
      </c>
      <c r="AM436" s="42" t="s">
        <v>2957</v>
      </c>
      <c r="AN436" s="42">
        <v>1903025</v>
      </c>
      <c r="AO436" s="42" t="s">
        <v>2958</v>
      </c>
      <c r="AP436" s="41" t="s">
        <v>1298</v>
      </c>
      <c r="AQ436" s="41">
        <v>100</v>
      </c>
      <c r="AR436" s="42" t="s">
        <v>2471</v>
      </c>
      <c r="AS436" s="42" t="s">
        <v>792</v>
      </c>
      <c r="AT436" s="42">
        <v>25</v>
      </c>
      <c r="AU436" s="42">
        <v>50</v>
      </c>
      <c r="AV436" s="42">
        <v>20</v>
      </c>
      <c r="AW436" s="42">
        <v>5</v>
      </c>
      <c r="AX436" s="43">
        <v>0</v>
      </c>
      <c r="AY436" s="43">
        <v>0</v>
      </c>
      <c r="AZ436" s="43">
        <v>0</v>
      </c>
      <c r="BA436" s="43">
        <v>0</v>
      </c>
      <c r="BB436" s="43">
        <v>0</v>
      </c>
      <c r="BC436" s="43">
        <v>130000</v>
      </c>
      <c r="BD436" s="43"/>
      <c r="BE436" s="43">
        <v>0</v>
      </c>
      <c r="BF436" s="43">
        <v>0</v>
      </c>
      <c r="BG436" s="43">
        <v>0</v>
      </c>
      <c r="BH436" s="43">
        <v>0</v>
      </c>
      <c r="BI436" s="43">
        <v>0</v>
      </c>
      <c r="BJ436" s="43">
        <v>0</v>
      </c>
      <c r="BK436" s="43">
        <v>0</v>
      </c>
      <c r="BL436" s="43">
        <v>0</v>
      </c>
      <c r="BM436" s="43">
        <v>0</v>
      </c>
      <c r="BN436" s="44">
        <f t="shared" si="25"/>
        <v>130000</v>
      </c>
      <c r="BO436" s="43">
        <v>0</v>
      </c>
      <c r="BP436" s="43">
        <v>0</v>
      </c>
      <c r="BQ436" s="43">
        <v>0</v>
      </c>
      <c r="BR436" s="43">
        <v>0</v>
      </c>
      <c r="BS436" s="43">
        <v>40000</v>
      </c>
      <c r="BT436" s="43">
        <v>0</v>
      </c>
      <c r="BU436" s="43">
        <v>0</v>
      </c>
      <c r="BV436" s="43">
        <v>0</v>
      </c>
      <c r="BW436" s="43">
        <v>0</v>
      </c>
      <c r="BX436" s="43">
        <v>0</v>
      </c>
      <c r="BY436" s="43">
        <v>0</v>
      </c>
      <c r="BZ436" s="43">
        <v>0</v>
      </c>
      <c r="CA436" s="43">
        <v>0</v>
      </c>
      <c r="CB436" s="43">
        <v>0</v>
      </c>
      <c r="CC436" s="43">
        <v>0</v>
      </c>
      <c r="CD436" s="44">
        <f t="shared" si="26"/>
        <v>40000</v>
      </c>
      <c r="CE436" s="43">
        <v>0</v>
      </c>
      <c r="CF436" s="43">
        <v>0</v>
      </c>
      <c r="CG436" s="43">
        <v>0</v>
      </c>
      <c r="CH436" s="43">
        <v>0</v>
      </c>
      <c r="CI436" s="43"/>
      <c r="CJ436" s="43">
        <v>0</v>
      </c>
      <c r="CK436" s="43">
        <v>0</v>
      </c>
      <c r="CL436" s="43">
        <v>0</v>
      </c>
      <c r="CM436" s="43">
        <v>0</v>
      </c>
      <c r="CN436" s="43">
        <v>0</v>
      </c>
      <c r="CO436" s="43">
        <v>0</v>
      </c>
      <c r="CP436" s="43">
        <v>40000</v>
      </c>
      <c r="CQ436" s="43">
        <v>0</v>
      </c>
      <c r="CR436" s="43">
        <v>0</v>
      </c>
      <c r="CS436" s="43">
        <v>0</v>
      </c>
      <c r="CT436" s="44">
        <f t="shared" si="27"/>
        <v>40000</v>
      </c>
      <c r="CU436" s="43">
        <v>0</v>
      </c>
      <c r="CV436" s="43">
        <v>0</v>
      </c>
      <c r="CW436" s="43">
        <v>0</v>
      </c>
      <c r="CX436" s="43">
        <v>0</v>
      </c>
      <c r="CY436" s="43"/>
      <c r="CZ436" s="43">
        <v>0</v>
      </c>
      <c r="DA436" s="43">
        <v>0</v>
      </c>
      <c r="DB436" s="43">
        <v>0</v>
      </c>
      <c r="DC436" s="43">
        <v>0</v>
      </c>
      <c r="DD436" s="43">
        <v>0</v>
      </c>
      <c r="DE436" s="43">
        <v>0</v>
      </c>
      <c r="DF436" s="43">
        <v>40000</v>
      </c>
      <c r="DG436" s="43">
        <v>0</v>
      </c>
      <c r="DH436" s="43">
        <v>0</v>
      </c>
      <c r="DI436" s="43">
        <v>0</v>
      </c>
      <c r="DJ436" s="44">
        <f t="shared" si="28"/>
        <v>40000</v>
      </c>
      <c r="DK436" s="45">
        <f t="shared" si="24"/>
        <v>250000</v>
      </c>
      <c r="DL436" s="81">
        <f t="shared" si="30"/>
        <v>250000000</v>
      </c>
    </row>
    <row r="437" spans="1:116" s="2" customFormat="1" ht="165" x14ac:dyDescent="0.25">
      <c r="A437" s="1"/>
      <c r="B437" s="40" t="s">
        <v>792</v>
      </c>
      <c r="C437" s="41" t="s">
        <v>1446</v>
      </c>
      <c r="D437" s="30" t="s">
        <v>1432</v>
      </c>
      <c r="E437" s="30" t="s">
        <v>796</v>
      </c>
      <c r="F437" s="30" t="s">
        <v>1430</v>
      </c>
      <c r="G437" s="30" t="s">
        <v>797</v>
      </c>
      <c r="H437" s="41" t="s">
        <v>797</v>
      </c>
      <c r="I437" s="41">
        <v>4.5</v>
      </c>
      <c r="J437" s="41" t="s">
        <v>1371</v>
      </c>
      <c r="K437" s="41">
        <v>2019</v>
      </c>
      <c r="L437" s="41">
        <v>5</v>
      </c>
      <c r="M437" s="42">
        <v>5</v>
      </c>
      <c r="N437" s="42">
        <v>5</v>
      </c>
      <c r="O437" s="42">
        <v>5</v>
      </c>
      <c r="P437" s="42">
        <v>5</v>
      </c>
      <c r="Q437" s="42" t="s">
        <v>130</v>
      </c>
      <c r="R437" s="41" t="s">
        <v>106</v>
      </c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 t="s">
        <v>796</v>
      </c>
      <c r="AI437" s="52" t="s">
        <v>1471</v>
      </c>
      <c r="AJ437" s="40">
        <v>3502</v>
      </c>
      <c r="AK437" s="17" t="s">
        <v>1925</v>
      </c>
      <c r="AL437" s="17" t="s">
        <v>810</v>
      </c>
      <c r="AM437" s="42" t="s">
        <v>2967</v>
      </c>
      <c r="AN437" s="42">
        <v>3502046</v>
      </c>
      <c r="AO437" s="42" t="s">
        <v>2968</v>
      </c>
      <c r="AP437" s="41">
        <v>2</v>
      </c>
      <c r="AQ437" s="41">
        <v>10</v>
      </c>
      <c r="AR437" s="42" t="s">
        <v>2471</v>
      </c>
      <c r="AS437" s="42" t="s">
        <v>792</v>
      </c>
      <c r="AT437" s="42">
        <v>1</v>
      </c>
      <c r="AU437" s="42">
        <v>3</v>
      </c>
      <c r="AV437" s="42">
        <v>4</v>
      </c>
      <c r="AW437" s="42">
        <v>2</v>
      </c>
      <c r="AX437" s="43">
        <v>0</v>
      </c>
      <c r="AY437" s="43">
        <v>0</v>
      </c>
      <c r="AZ437" s="43">
        <v>0</v>
      </c>
      <c r="BA437" s="43">
        <v>0</v>
      </c>
      <c r="BB437" s="43"/>
      <c r="BC437" s="43">
        <v>230000</v>
      </c>
      <c r="BD437" s="43">
        <v>0</v>
      </c>
      <c r="BE437" s="43">
        <v>0</v>
      </c>
      <c r="BF437" s="43">
        <v>0</v>
      </c>
      <c r="BG437" s="43">
        <v>0</v>
      </c>
      <c r="BH437" s="43">
        <v>0</v>
      </c>
      <c r="BI437" s="43">
        <v>0</v>
      </c>
      <c r="BJ437" s="43">
        <v>0</v>
      </c>
      <c r="BK437" s="43">
        <v>0</v>
      </c>
      <c r="BL437" s="43">
        <v>0</v>
      </c>
      <c r="BM437" s="43">
        <v>0</v>
      </c>
      <c r="BN437" s="44">
        <f t="shared" si="25"/>
        <v>230000</v>
      </c>
      <c r="BO437" s="43">
        <v>0</v>
      </c>
      <c r="BP437" s="43">
        <v>0</v>
      </c>
      <c r="BQ437" s="43">
        <v>0</v>
      </c>
      <c r="BR437" s="43">
        <v>0</v>
      </c>
      <c r="BS437" s="43">
        <v>150000</v>
      </c>
      <c r="BT437" s="43">
        <v>0</v>
      </c>
      <c r="BU437" s="43">
        <v>0</v>
      </c>
      <c r="BV437" s="43">
        <v>0</v>
      </c>
      <c r="BW437" s="43">
        <v>0</v>
      </c>
      <c r="BX437" s="43">
        <v>0</v>
      </c>
      <c r="BY437" s="43">
        <v>0</v>
      </c>
      <c r="BZ437" s="43">
        <v>0</v>
      </c>
      <c r="CA437" s="43">
        <v>0</v>
      </c>
      <c r="CB437" s="43">
        <v>0</v>
      </c>
      <c r="CC437" s="43">
        <v>0</v>
      </c>
      <c r="CD437" s="44">
        <f t="shared" si="26"/>
        <v>150000</v>
      </c>
      <c r="CE437" s="43">
        <v>0</v>
      </c>
      <c r="CF437" s="43">
        <v>0</v>
      </c>
      <c r="CG437" s="43">
        <v>0</v>
      </c>
      <c r="CH437" s="43">
        <v>0</v>
      </c>
      <c r="CI437" s="43">
        <v>150000</v>
      </c>
      <c r="CJ437" s="43">
        <v>0</v>
      </c>
      <c r="CK437" s="43">
        <v>0</v>
      </c>
      <c r="CL437" s="43">
        <v>0</v>
      </c>
      <c r="CM437" s="43">
        <v>0</v>
      </c>
      <c r="CN437" s="43">
        <v>0</v>
      </c>
      <c r="CO437" s="43">
        <v>0</v>
      </c>
      <c r="CP437" s="43">
        <v>0</v>
      </c>
      <c r="CQ437" s="43">
        <v>0</v>
      </c>
      <c r="CR437" s="43">
        <v>0</v>
      </c>
      <c r="CS437" s="43">
        <v>0</v>
      </c>
      <c r="CT437" s="44">
        <f t="shared" si="27"/>
        <v>150000</v>
      </c>
      <c r="CU437" s="43">
        <v>0</v>
      </c>
      <c r="CV437" s="43">
        <v>0</v>
      </c>
      <c r="CW437" s="43">
        <v>0</v>
      </c>
      <c r="CX437" s="43">
        <v>0</v>
      </c>
      <c r="CY437" s="43">
        <v>150000</v>
      </c>
      <c r="CZ437" s="43">
        <v>0</v>
      </c>
      <c r="DA437" s="43">
        <v>0</v>
      </c>
      <c r="DB437" s="43">
        <v>0</v>
      </c>
      <c r="DC437" s="43">
        <v>0</v>
      </c>
      <c r="DD437" s="43">
        <v>0</v>
      </c>
      <c r="DE437" s="43">
        <v>0</v>
      </c>
      <c r="DF437" s="43">
        <v>0</v>
      </c>
      <c r="DG437" s="43">
        <v>0</v>
      </c>
      <c r="DH437" s="43">
        <v>0</v>
      </c>
      <c r="DI437" s="43">
        <v>0</v>
      </c>
      <c r="DJ437" s="44">
        <f t="shared" si="28"/>
        <v>150000</v>
      </c>
      <c r="DK437" s="45">
        <f t="shared" si="24"/>
        <v>680000</v>
      </c>
      <c r="DL437" s="81">
        <f t="shared" si="30"/>
        <v>680000000</v>
      </c>
    </row>
    <row r="438" spans="1:116" s="2" customFormat="1" ht="165" x14ac:dyDescent="0.25">
      <c r="A438" s="1"/>
      <c r="B438" s="40" t="s">
        <v>792</v>
      </c>
      <c r="C438" s="41" t="s">
        <v>1446</v>
      </c>
      <c r="D438" s="30" t="s">
        <v>1432</v>
      </c>
      <c r="E438" s="30" t="s">
        <v>796</v>
      </c>
      <c r="F438" s="30" t="s">
        <v>1430</v>
      </c>
      <c r="G438" s="30" t="s">
        <v>797</v>
      </c>
      <c r="H438" s="41" t="s">
        <v>797</v>
      </c>
      <c r="I438" s="41">
        <v>4.5</v>
      </c>
      <c r="J438" s="41" t="s">
        <v>1371</v>
      </c>
      <c r="K438" s="41">
        <v>2019</v>
      </c>
      <c r="L438" s="41">
        <v>5</v>
      </c>
      <c r="M438" s="42">
        <v>5</v>
      </c>
      <c r="N438" s="42">
        <v>5</v>
      </c>
      <c r="O438" s="42">
        <v>5</v>
      </c>
      <c r="P438" s="42">
        <v>5</v>
      </c>
      <c r="Q438" s="42" t="s">
        <v>130</v>
      </c>
      <c r="R438" s="41" t="s">
        <v>106</v>
      </c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 t="s">
        <v>796</v>
      </c>
      <c r="AI438" s="52" t="s">
        <v>1471</v>
      </c>
      <c r="AJ438" s="40">
        <v>3502</v>
      </c>
      <c r="AK438" s="17" t="s">
        <v>1926</v>
      </c>
      <c r="AL438" s="17" t="s">
        <v>811</v>
      </c>
      <c r="AM438" s="42" t="s">
        <v>2976</v>
      </c>
      <c r="AN438" s="42">
        <v>3502049</v>
      </c>
      <c r="AO438" s="42" t="s">
        <v>2977</v>
      </c>
      <c r="AP438" s="41" t="s">
        <v>1298</v>
      </c>
      <c r="AQ438" s="41">
        <v>4</v>
      </c>
      <c r="AR438" s="42" t="s">
        <v>2471</v>
      </c>
      <c r="AS438" s="42" t="s">
        <v>792</v>
      </c>
      <c r="AT438" s="42">
        <v>1</v>
      </c>
      <c r="AU438" s="42">
        <v>1</v>
      </c>
      <c r="AV438" s="42">
        <v>1</v>
      </c>
      <c r="AW438" s="42">
        <v>1</v>
      </c>
      <c r="AX438" s="43">
        <v>0</v>
      </c>
      <c r="AY438" s="43">
        <v>0</v>
      </c>
      <c r="AZ438" s="43">
        <v>0</v>
      </c>
      <c r="BA438" s="43">
        <v>0</v>
      </c>
      <c r="BB438" s="43">
        <v>0</v>
      </c>
      <c r="BC438" s="43">
        <v>50000</v>
      </c>
      <c r="BD438" s="43">
        <v>0</v>
      </c>
      <c r="BE438" s="43">
        <v>0</v>
      </c>
      <c r="BF438" s="43">
        <v>0</v>
      </c>
      <c r="BG438" s="43">
        <v>0</v>
      </c>
      <c r="BH438" s="43">
        <v>0</v>
      </c>
      <c r="BI438" s="43">
        <v>0</v>
      </c>
      <c r="BJ438" s="43">
        <v>0</v>
      </c>
      <c r="BK438" s="43">
        <v>0</v>
      </c>
      <c r="BL438" s="43">
        <v>0</v>
      </c>
      <c r="BM438" s="43">
        <v>0</v>
      </c>
      <c r="BN438" s="44">
        <f t="shared" si="25"/>
        <v>50000</v>
      </c>
      <c r="BO438" s="43">
        <v>0</v>
      </c>
      <c r="BP438" s="43">
        <v>0</v>
      </c>
      <c r="BQ438" s="43">
        <v>0</v>
      </c>
      <c r="BR438" s="43">
        <v>0</v>
      </c>
      <c r="BS438" s="43">
        <v>10000</v>
      </c>
      <c r="BT438" s="43">
        <v>0</v>
      </c>
      <c r="BU438" s="43">
        <v>0</v>
      </c>
      <c r="BV438" s="43">
        <v>0</v>
      </c>
      <c r="BW438" s="43">
        <v>0</v>
      </c>
      <c r="BX438" s="43">
        <v>0</v>
      </c>
      <c r="BY438" s="43">
        <v>0</v>
      </c>
      <c r="BZ438" s="43">
        <v>0</v>
      </c>
      <c r="CA438" s="43">
        <v>0</v>
      </c>
      <c r="CB438" s="43">
        <v>0</v>
      </c>
      <c r="CC438" s="43">
        <v>0</v>
      </c>
      <c r="CD438" s="44">
        <f t="shared" si="26"/>
        <v>10000</v>
      </c>
      <c r="CE438" s="43">
        <v>0</v>
      </c>
      <c r="CF438" s="43">
        <v>0</v>
      </c>
      <c r="CG438" s="43">
        <v>0</v>
      </c>
      <c r="CH438" s="43">
        <v>0</v>
      </c>
      <c r="CI438" s="43">
        <v>10000</v>
      </c>
      <c r="CJ438" s="43">
        <v>0</v>
      </c>
      <c r="CK438" s="43">
        <v>0</v>
      </c>
      <c r="CL438" s="43">
        <v>0</v>
      </c>
      <c r="CM438" s="43">
        <v>0</v>
      </c>
      <c r="CN438" s="43">
        <v>0</v>
      </c>
      <c r="CO438" s="43">
        <v>0</v>
      </c>
      <c r="CP438" s="43">
        <v>0</v>
      </c>
      <c r="CQ438" s="43">
        <v>0</v>
      </c>
      <c r="CR438" s="43">
        <v>0</v>
      </c>
      <c r="CS438" s="43">
        <v>0</v>
      </c>
      <c r="CT438" s="44">
        <f t="shared" si="27"/>
        <v>10000</v>
      </c>
      <c r="CU438" s="43">
        <v>0</v>
      </c>
      <c r="CV438" s="43">
        <v>0</v>
      </c>
      <c r="CW438" s="43">
        <v>0</v>
      </c>
      <c r="CX438" s="43">
        <v>0</v>
      </c>
      <c r="CY438" s="43">
        <v>10000</v>
      </c>
      <c r="CZ438" s="43">
        <v>0</v>
      </c>
      <c r="DA438" s="43">
        <v>0</v>
      </c>
      <c r="DB438" s="43">
        <v>0</v>
      </c>
      <c r="DC438" s="43">
        <v>0</v>
      </c>
      <c r="DD438" s="43">
        <v>0</v>
      </c>
      <c r="DE438" s="43">
        <v>0</v>
      </c>
      <c r="DF438" s="43">
        <v>0</v>
      </c>
      <c r="DG438" s="43">
        <v>0</v>
      </c>
      <c r="DH438" s="43">
        <v>0</v>
      </c>
      <c r="DI438" s="43">
        <v>0</v>
      </c>
      <c r="DJ438" s="44">
        <f t="shared" si="28"/>
        <v>10000</v>
      </c>
      <c r="DK438" s="45">
        <f t="shared" si="24"/>
        <v>80000</v>
      </c>
      <c r="DL438" s="81">
        <f t="shared" si="30"/>
        <v>80000000</v>
      </c>
    </row>
    <row r="439" spans="1:116" s="2" customFormat="1" ht="165" x14ac:dyDescent="0.25">
      <c r="A439" s="1"/>
      <c r="B439" s="40" t="s">
        <v>792</v>
      </c>
      <c r="C439" s="41" t="s">
        <v>1446</v>
      </c>
      <c r="D439" s="30" t="s">
        <v>1432</v>
      </c>
      <c r="E439" s="30" t="s">
        <v>796</v>
      </c>
      <c r="F439" s="30" t="s">
        <v>1430</v>
      </c>
      <c r="G439" s="30" t="s">
        <v>797</v>
      </c>
      <c r="H439" s="41" t="s">
        <v>797</v>
      </c>
      <c r="I439" s="41">
        <v>4.5</v>
      </c>
      <c r="J439" s="41" t="s">
        <v>1371</v>
      </c>
      <c r="K439" s="41">
        <v>2019</v>
      </c>
      <c r="L439" s="41">
        <v>5</v>
      </c>
      <c r="M439" s="42">
        <v>5</v>
      </c>
      <c r="N439" s="42">
        <v>5</v>
      </c>
      <c r="O439" s="42">
        <v>5</v>
      </c>
      <c r="P439" s="42">
        <v>5</v>
      </c>
      <c r="Q439" s="42" t="s">
        <v>130</v>
      </c>
      <c r="R439" s="41" t="s">
        <v>106</v>
      </c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 t="s">
        <v>796</v>
      </c>
      <c r="AI439" s="52" t="s">
        <v>1471</v>
      </c>
      <c r="AJ439" s="40">
        <v>3502</v>
      </c>
      <c r="AK439" s="17" t="s">
        <v>1927</v>
      </c>
      <c r="AL439" s="17" t="s">
        <v>812</v>
      </c>
      <c r="AM439" s="42" t="s">
        <v>2967</v>
      </c>
      <c r="AN439" s="42">
        <v>3502046</v>
      </c>
      <c r="AO439" s="42" t="s">
        <v>2968</v>
      </c>
      <c r="AP439" s="41" t="s">
        <v>1298</v>
      </c>
      <c r="AQ439" s="41">
        <v>8</v>
      </c>
      <c r="AR439" s="42" t="s">
        <v>2471</v>
      </c>
      <c r="AS439" s="42" t="s">
        <v>792</v>
      </c>
      <c r="AT439" s="42">
        <v>2</v>
      </c>
      <c r="AU439" s="42">
        <v>2</v>
      </c>
      <c r="AV439" s="42">
        <v>2</v>
      </c>
      <c r="AW439" s="42">
        <v>2</v>
      </c>
      <c r="AX439" s="43">
        <v>0</v>
      </c>
      <c r="AY439" s="43">
        <v>0</v>
      </c>
      <c r="AZ439" s="43">
        <v>0</v>
      </c>
      <c r="BA439" s="43">
        <v>0</v>
      </c>
      <c r="BB439" s="43"/>
      <c r="BC439" s="43">
        <v>100000</v>
      </c>
      <c r="BD439" s="43">
        <v>0</v>
      </c>
      <c r="BE439" s="43">
        <v>0</v>
      </c>
      <c r="BF439" s="43">
        <v>0</v>
      </c>
      <c r="BG439" s="43">
        <v>0</v>
      </c>
      <c r="BH439" s="43">
        <v>0</v>
      </c>
      <c r="BI439" s="43">
        <v>0</v>
      </c>
      <c r="BJ439" s="43">
        <v>0</v>
      </c>
      <c r="BK439" s="43">
        <v>0</v>
      </c>
      <c r="BL439" s="43">
        <v>0</v>
      </c>
      <c r="BM439" s="43">
        <v>0</v>
      </c>
      <c r="BN439" s="44">
        <f t="shared" si="25"/>
        <v>100000</v>
      </c>
      <c r="BO439" s="43">
        <v>0</v>
      </c>
      <c r="BP439" s="43">
        <v>0</v>
      </c>
      <c r="BQ439" s="43">
        <v>0</v>
      </c>
      <c r="BR439" s="43">
        <v>0</v>
      </c>
      <c r="BS439" s="43">
        <v>20000</v>
      </c>
      <c r="BT439" s="43">
        <v>0</v>
      </c>
      <c r="BU439" s="43">
        <v>0</v>
      </c>
      <c r="BV439" s="43">
        <v>0</v>
      </c>
      <c r="BW439" s="43">
        <v>0</v>
      </c>
      <c r="BX439" s="43">
        <v>0</v>
      </c>
      <c r="BY439" s="43">
        <v>0</v>
      </c>
      <c r="BZ439" s="43">
        <v>0</v>
      </c>
      <c r="CA439" s="43">
        <v>0</v>
      </c>
      <c r="CB439" s="43">
        <v>0</v>
      </c>
      <c r="CC439" s="43">
        <v>0</v>
      </c>
      <c r="CD439" s="44">
        <f t="shared" si="26"/>
        <v>20000</v>
      </c>
      <c r="CE439" s="43">
        <v>0</v>
      </c>
      <c r="CF439" s="43">
        <v>0</v>
      </c>
      <c r="CG439" s="43">
        <v>0</v>
      </c>
      <c r="CH439" s="43">
        <v>0</v>
      </c>
      <c r="CI439" s="43"/>
      <c r="CJ439" s="43">
        <v>0</v>
      </c>
      <c r="CK439" s="43">
        <v>0</v>
      </c>
      <c r="CL439" s="43">
        <v>0</v>
      </c>
      <c r="CM439" s="43">
        <v>0</v>
      </c>
      <c r="CN439" s="43">
        <v>0</v>
      </c>
      <c r="CO439" s="43">
        <v>0</v>
      </c>
      <c r="CP439" s="43">
        <v>20000</v>
      </c>
      <c r="CQ439" s="43">
        <v>0</v>
      </c>
      <c r="CR439" s="43">
        <v>0</v>
      </c>
      <c r="CS439" s="43">
        <v>0</v>
      </c>
      <c r="CT439" s="44">
        <f t="shared" si="27"/>
        <v>20000</v>
      </c>
      <c r="CU439" s="43">
        <v>0</v>
      </c>
      <c r="CV439" s="43">
        <v>0</v>
      </c>
      <c r="CW439" s="43">
        <v>0</v>
      </c>
      <c r="CX439" s="43">
        <v>0</v>
      </c>
      <c r="CY439" s="43">
        <v>135000</v>
      </c>
      <c r="CZ439" s="43">
        <v>0</v>
      </c>
      <c r="DA439" s="43">
        <v>0</v>
      </c>
      <c r="DB439" s="43">
        <v>0</v>
      </c>
      <c r="DC439" s="43">
        <v>0</v>
      </c>
      <c r="DD439" s="43">
        <v>0</v>
      </c>
      <c r="DE439" s="43">
        <v>0</v>
      </c>
      <c r="DF439" s="43">
        <v>20000</v>
      </c>
      <c r="DG439" s="43">
        <v>0</v>
      </c>
      <c r="DH439" s="43">
        <v>0</v>
      </c>
      <c r="DI439" s="43">
        <v>0</v>
      </c>
      <c r="DJ439" s="44">
        <f t="shared" si="28"/>
        <v>155000</v>
      </c>
      <c r="DK439" s="45">
        <f t="shared" si="24"/>
        <v>295000</v>
      </c>
      <c r="DL439" s="81">
        <f t="shared" si="30"/>
        <v>295000000</v>
      </c>
    </row>
    <row r="440" spans="1:116" s="2" customFormat="1" ht="165" x14ac:dyDescent="0.25">
      <c r="A440" s="1"/>
      <c r="B440" s="40" t="s">
        <v>792</v>
      </c>
      <c r="C440" s="41" t="s">
        <v>1446</v>
      </c>
      <c r="D440" s="30" t="s">
        <v>1432</v>
      </c>
      <c r="E440" s="30" t="s">
        <v>796</v>
      </c>
      <c r="F440" s="30" t="s">
        <v>1430</v>
      </c>
      <c r="G440" s="30" t="s">
        <v>797</v>
      </c>
      <c r="H440" s="41" t="s">
        <v>797</v>
      </c>
      <c r="I440" s="41">
        <v>4.5</v>
      </c>
      <c r="J440" s="41" t="s">
        <v>1371</v>
      </c>
      <c r="K440" s="41">
        <v>2019</v>
      </c>
      <c r="L440" s="41">
        <v>5</v>
      </c>
      <c r="M440" s="42">
        <v>5</v>
      </c>
      <c r="N440" s="42">
        <v>5</v>
      </c>
      <c r="O440" s="42">
        <v>5</v>
      </c>
      <c r="P440" s="42">
        <v>5</v>
      </c>
      <c r="Q440" s="42" t="s">
        <v>130</v>
      </c>
      <c r="R440" s="41" t="s">
        <v>106</v>
      </c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 t="s">
        <v>796</v>
      </c>
      <c r="AI440" s="52" t="s">
        <v>1471</v>
      </c>
      <c r="AJ440" s="40">
        <v>3502</v>
      </c>
      <c r="AK440" s="17" t="s">
        <v>1928</v>
      </c>
      <c r="AL440" s="17" t="s">
        <v>813</v>
      </c>
      <c r="AM440" s="42" t="s">
        <v>2978</v>
      </c>
      <c r="AN440" s="42">
        <v>2105019</v>
      </c>
      <c r="AO440" s="42" t="s">
        <v>2646</v>
      </c>
      <c r="AP440" s="41" t="s">
        <v>1298</v>
      </c>
      <c r="AQ440" s="41">
        <v>1</v>
      </c>
      <c r="AR440" s="42" t="s">
        <v>130</v>
      </c>
      <c r="AS440" s="42" t="s">
        <v>792</v>
      </c>
      <c r="AT440" s="42" t="s">
        <v>2472</v>
      </c>
      <c r="AU440" s="42">
        <v>1</v>
      </c>
      <c r="AV440" s="42">
        <v>1</v>
      </c>
      <c r="AW440" s="42">
        <v>1</v>
      </c>
      <c r="AX440" s="43">
        <v>0</v>
      </c>
      <c r="AY440" s="43">
        <v>0</v>
      </c>
      <c r="AZ440" s="43">
        <v>0</v>
      </c>
      <c r="BA440" s="43">
        <v>0</v>
      </c>
      <c r="BB440" s="43">
        <v>0</v>
      </c>
      <c r="BC440" s="43">
        <v>0</v>
      </c>
      <c r="BD440" s="43">
        <v>0</v>
      </c>
      <c r="BE440" s="43">
        <v>0</v>
      </c>
      <c r="BF440" s="43">
        <v>0</v>
      </c>
      <c r="BG440" s="43">
        <v>0</v>
      </c>
      <c r="BH440" s="43">
        <v>0</v>
      </c>
      <c r="BI440" s="43">
        <v>0</v>
      </c>
      <c r="BJ440" s="43">
        <v>0</v>
      </c>
      <c r="BK440" s="43">
        <v>0</v>
      </c>
      <c r="BL440" s="43">
        <v>0</v>
      </c>
      <c r="BM440" s="43">
        <v>0</v>
      </c>
      <c r="BN440" s="44">
        <f t="shared" si="25"/>
        <v>0</v>
      </c>
      <c r="BO440" s="43">
        <v>0</v>
      </c>
      <c r="BP440" s="43">
        <v>0</v>
      </c>
      <c r="BQ440" s="43">
        <v>0</v>
      </c>
      <c r="BR440" s="43">
        <v>0</v>
      </c>
      <c r="BS440" s="43">
        <v>5000</v>
      </c>
      <c r="BT440" s="43">
        <v>0</v>
      </c>
      <c r="BU440" s="43">
        <v>0</v>
      </c>
      <c r="BV440" s="43">
        <v>0</v>
      </c>
      <c r="BW440" s="43">
        <v>0</v>
      </c>
      <c r="BX440" s="43">
        <v>0</v>
      </c>
      <c r="BY440" s="43">
        <v>0</v>
      </c>
      <c r="BZ440" s="43">
        <v>0</v>
      </c>
      <c r="CA440" s="43">
        <v>0</v>
      </c>
      <c r="CB440" s="43">
        <v>0</v>
      </c>
      <c r="CC440" s="43">
        <v>0</v>
      </c>
      <c r="CD440" s="44">
        <f t="shared" si="26"/>
        <v>5000</v>
      </c>
      <c r="CE440" s="43">
        <v>0</v>
      </c>
      <c r="CF440" s="43">
        <v>0</v>
      </c>
      <c r="CG440" s="43">
        <v>0</v>
      </c>
      <c r="CH440" s="43">
        <v>0</v>
      </c>
      <c r="CI440" s="43">
        <v>5000</v>
      </c>
      <c r="CJ440" s="43">
        <v>0</v>
      </c>
      <c r="CK440" s="43">
        <v>0</v>
      </c>
      <c r="CL440" s="43">
        <v>0</v>
      </c>
      <c r="CM440" s="43">
        <v>0</v>
      </c>
      <c r="CN440" s="43">
        <v>0</v>
      </c>
      <c r="CO440" s="43">
        <v>0</v>
      </c>
      <c r="CP440" s="43">
        <v>0</v>
      </c>
      <c r="CQ440" s="43">
        <v>0</v>
      </c>
      <c r="CR440" s="43">
        <v>0</v>
      </c>
      <c r="CS440" s="43">
        <v>0</v>
      </c>
      <c r="CT440" s="44">
        <f t="shared" si="27"/>
        <v>5000</v>
      </c>
      <c r="CU440" s="43">
        <v>0</v>
      </c>
      <c r="CV440" s="43">
        <v>0</v>
      </c>
      <c r="CW440" s="43">
        <v>0</v>
      </c>
      <c r="CX440" s="43">
        <v>0</v>
      </c>
      <c r="CY440" s="43">
        <v>5000</v>
      </c>
      <c r="CZ440" s="43">
        <v>0</v>
      </c>
      <c r="DA440" s="43">
        <v>0</v>
      </c>
      <c r="DB440" s="43">
        <v>0</v>
      </c>
      <c r="DC440" s="43">
        <v>0</v>
      </c>
      <c r="DD440" s="43">
        <v>0</v>
      </c>
      <c r="DE440" s="43">
        <v>0</v>
      </c>
      <c r="DF440" s="43">
        <v>0</v>
      </c>
      <c r="DG440" s="43">
        <v>0</v>
      </c>
      <c r="DH440" s="43">
        <v>0</v>
      </c>
      <c r="DI440" s="43">
        <v>0</v>
      </c>
      <c r="DJ440" s="44">
        <f t="shared" si="28"/>
        <v>5000</v>
      </c>
      <c r="DK440" s="45">
        <f t="shared" si="24"/>
        <v>15000</v>
      </c>
      <c r="DL440" s="81">
        <f t="shared" si="30"/>
        <v>15000000</v>
      </c>
    </row>
    <row r="441" spans="1:116" s="2" customFormat="1" ht="150" x14ac:dyDescent="0.25">
      <c r="A441" s="1"/>
      <c r="B441" s="40" t="s">
        <v>792</v>
      </c>
      <c r="C441" s="41" t="s">
        <v>1446</v>
      </c>
      <c r="D441" s="30" t="s">
        <v>1432</v>
      </c>
      <c r="E441" s="30" t="s">
        <v>796</v>
      </c>
      <c r="F441" s="30" t="s">
        <v>1430</v>
      </c>
      <c r="G441" s="30" t="s">
        <v>2376</v>
      </c>
      <c r="H441" s="41" t="s">
        <v>814</v>
      </c>
      <c r="I441" s="41" t="s">
        <v>1298</v>
      </c>
      <c r="J441" s="41" t="s">
        <v>1298</v>
      </c>
      <c r="K441" s="41">
        <v>2019</v>
      </c>
      <c r="L441" s="41">
        <v>36</v>
      </c>
      <c r="M441" s="42">
        <v>3</v>
      </c>
      <c r="N441" s="42">
        <v>11</v>
      </c>
      <c r="O441" s="42">
        <v>11</v>
      </c>
      <c r="P441" s="42">
        <v>11</v>
      </c>
      <c r="Q441" s="42" t="s">
        <v>132</v>
      </c>
      <c r="R441" s="41" t="s">
        <v>102</v>
      </c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 t="s">
        <v>796</v>
      </c>
      <c r="AI441" s="52" t="s">
        <v>1471</v>
      </c>
      <c r="AJ441" s="40">
        <v>3502</v>
      </c>
      <c r="AK441" s="17" t="s">
        <v>1929</v>
      </c>
      <c r="AL441" s="17" t="s">
        <v>815</v>
      </c>
      <c r="AM441" s="42" t="s">
        <v>2876</v>
      </c>
      <c r="AN441" s="42">
        <v>2302065</v>
      </c>
      <c r="AO441" s="42" t="s">
        <v>2877</v>
      </c>
      <c r="AP441" s="41">
        <v>560</v>
      </c>
      <c r="AQ441" s="41">
        <v>560</v>
      </c>
      <c r="AR441" s="42" t="s">
        <v>2471</v>
      </c>
      <c r="AS441" s="42" t="s">
        <v>792</v>
      </c>
      <c r="AT441" s="42">
        <v>20</v>
      </c>
      <c r="AU441" s="42">
        <v>180</v>
      </c>
      <c r="AV441" s="42">
        <v>200</v>
      </c>
      <c r="AW441" s="42">
        <v>160</v>
      </c>
      <c r="AX441" s="43">
        <v>0</v>
      </c>
      <c r="AY441" s="43">
        <v>0</v>
      </c>
      <c r="AZ441" s="43">
        <v>0</v>
      </c>
      <c r="BA441" s="43">
        <v>0</v>
      </c>
      <c r="BB441" s="43">
        <v>0</v>
      </c>
      <c r="BC441" s="43">
        <v>50000</v>
      </c>
      <c r="BD441" s="43">
        <v>0</v>
      </c>
      <c r="BE441" s="43"/>
      <c r="BF441" s="43">
        <v>0</v>
      </c>
      <c r="BG441" s="43">
        <v>0</v>
      </c>
      <c r="BH441" s="43">
        <v>0</v>
      </c>
      <c r="BI441" s="43">
        <v>0</v>
      </c>
      <c r="BJ441" s="43">
        <v>100000</v>
      </c>
      <c r="BK441" s="43">
        <v>0</v>
      </c>
      <c r="BL441" s="43">
        <v>0</v>
      </c>
      <c r="BM441" s="43">
        <v>0</v>
      </c>
      <c r="BN441" s="44">
        <f t="shared" si="25"/>
        <v>150000</v>
      </c>
      <c r="BO441" s="43">
        <v>0</v>
      </c>
      <c r="BP441" s="43">
        <v>0</v>
      </c>
      <c r="BQ441" s="43">
        <v>0</v>
      </c>
      <c r="BR441" s="43">
        <v>0</v>
      </c>
      <c r="BS441" s="43">
        <v>0</v>
      </c>
      <c r="BT441" s="43">
        <v>0</v>
      </c>
      <c r="BU441" s="43">
        <v>0</v>
      </c>
      <c r="BV441" s="43">
        <v>0</v>
      </c>
      <c r="BW441" s="43">
        <v>0</v>
      </c>
      <c r="BX441" s="43">
        <v>0</v>
      </c>
      <c r="BY441" s="43">
        <v>0</v>
      </c>
      <c r="BZ441" s="43">
        <v>100000</v>
      </c>
      <c r="CA441" s="43">
        <v>0</v>
      </c>
      <c r="CB441" s="43">
        <v>0</v>
      </c>
      <c r="CC441" s="43">
        <v>0</v>
      </c>
      <c r="CD441" s="44">
        <f t="shared" si="26"/>
        <v>100000</v>
      </c>
      <c r="CE441" s="43">
        <v>0</v>
      </c>
      <c r="CF441" s="43">
        <v>0</v>
      </c>
      <c r="CG441" s="43">
        <v>0</v>
      </c>
      <c r="CH441" s="43">
        <v>0</v>
      </c>
      <c r="CI441" s="43">
        <v>0</v>
      </c>
      <c r="CJ441" s="43">
        <v>0</v>
      </c>
      <c r="CK441" s="43">
        <v>0</v>
      </c>
      <c r="CL441" s="43">
        <v>0</v>
      </c>
      <c r="CM441" s="43">
        <v>0</v>
      </c>
      <c r="CN441" s="43">
        <v>0</v>
      </c>
      <c r="CO441" s="43">
        <v>0</v>
      </c>
      <c r="CP441" s="43">
        <v>100000</v>
      </c>
      <c r="CQ441" s="43">
        <v>0</v>
      </c>
      <c r="CR441" s="43">
        <v>0</v>
      </c>
      <c r="CS441" s="43">
        <v>0</v>
      </c>
      <c r="CT441" s="44">
        <f t="shared" si="27"/>
        <v>100000</v>
      </c>
      <c r="CU441" s="43">
        <v>0</v>
      </c>
      <c r="CV441" s="43">
        <v>0</v>
      </c>
      <c r="CW441" s="43">
        <v>0</v>
      </c>
      <c r="CX441" s="43">
        <v>0</v>
      </c>
      <c r="CY441" s="43">
        <v>0</v>
      </c>
      <c r="CZ441" s="43">
        <v>0</v>
      </c>
      <c r="DA441" s="43">
        <v>0</v>
      </c>
      <c r="DB441" s="43">
        <v>0</v>
      </c>
      <c r="DC441" s="43">
        <v>0</v>
      </c>
      <c r="DD441" s="43">
        <v>0</v>
      </c>
      <c r="DE441" s="43">
        <v>0</v>
      </c>
      <c r="DF441" s="43">
        <v>100000</v>
      </c>
      <c r="DG441" s="43">
        <v>0</v>
      </c>
      <c r="DH441" s="43">
        <v>0</v>
      </c>
      <c r="DI441" s="43">
        <v>0</v>
      </c>
      <c r="DJ441" s="44">
        <f t="shared" si="28"/>
        <v>100000</v>
      </c>
      <c r="DK441" s="45">
        <f t="shared" si="24"/>
        <v>450000</v>
      </c>
      <c r="DL441" s="81">
        <f t="shared" si="30"/>
        <v>450000000</v>
      </c>
    </row>
    <row r="442" spans="1:116" s="2" customFormat="1" ht="135" x14ac:dyDescent="0.25">
      <c r="A442" s="1"/>
      <c r="B442" s="40" t="s">
        <v>792</v>
      </c>
      <c r="C442" s="41" t="s">
        <v>1446</v>
      </c>
      <c r="D442" s="30" t="s">
        <v>1432</v>
      </c>
      <c r="E442" s="30" t="s">
        <v>796</v>
      </c>
      <c r="F442" s="30" t="s">
        <v>1430</v>
      </c>
      <c r="G442" s="30" t="s">
        <v>2376</v>
      </c>
      <c r="H442" s="41" t="s">
        <v>814</v>
      </c>
      <c r="I442" s="41" t="s">
        <v>1298</v>
      </c>
      <c r="J442" s="41" t="s">
        <v>1298</v>
      </c>
      <c r="K442" s="41">
        <v>2019</v>
      </c>
      <c r="L442" s="41">
        <v>36</v>
      </c>
      <c r="M442" s="42">
        <v>3</v>
      </c>
      <c r="N442" s="42">
        <v>11</v>
      </c>
      <c r="O442" s="42">
        <v>11</v>
      </c>
      <c r="P442" s="42">
        <v>11</v>
      </c>
      <c r="Q442" s="42" t="s">
        <v>132</v>
      </c>
      <c r="R442" s="41" t="s">
        <v>106</v>
      </c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 t="s">
        <v>796</v>
      </c>
      <c r="AI442" s="52" t="s">
        <v>1471</v>
      </c>
      <c r="AJ442" s="40">
        <v>3502</v>
      </c>
      <c r="AK442" s="17" t="s">
        <v>1930</v>
      </c>
      <c r="AL442" s="17" t="s">
        <v>816</v>
      </c>
      <c r="AM442" s="42" t="s">
        <v>2979</v>
      </c>
      <c r="AN442" s="42">
        <v>3502010</v>
      </c>
      <c r="AO442" s="42" t="s">
        <v>2980</v>
      </c>
      <c r="AP442" s="41">
        <v>0</v>
      </c>
      <c r="AQ442" s="41">
        <v>1</v>
      </c>
      <c r="AR442" s="42" t="s">
        <v>130</v>
      </c>
      <c r="AS442" s="42" t="s">
        <v>792</v>
      </c>
      <c r="AT442" s="42">
        <v>1</v>
      </c>
      <c r="AU442" s="42">
        <v>1</v>
      </c>
      <c r="AV442" s="42">
        <v>1</v>
      </c>
      <c r="AW442" s="42">
        <v>1</v>
      </c>
      <c r="AX442" s="43">
        <v>0</v>
      </c>
      <c r="AY442" s="43">
        <v>0</v>
      </c>
      <c r="AZ442" s="43">
        <v>0</v>
      </c>
      <c r="BA442" s="43">
        <v>0</v>
      </c>
      <c r="BB442" s="43"/>
      <c r="BC442" s="43">
        <v>1000000</v>
      </c>
      <c r="BD442" s="43">
        <v>0</v>
      </c>
      <c r="BE442" s="43">
        <v>0</v>
      </c>
      <c r="BF442" s="43">
        <v>0</v>
      </c>
      <c r="BG442" s="43">
        <v>0</v>
      </c>
      <c r="BH442" s="43">
        <v>0</v>
      </c>
      <c r="BI442" s="43">
        <v>0</v>
      </c>
      <c r="BJ442" s="43">
        <v>100000</v>
      </c>
      <c r="BK442" s="43">
        <v>0</v>
      </c>
      <c r="BL442" s="43">
        <v>0</v>
      </c>
      <c r="BM442" s="43">
        <v>0</v>
      </c>
      <c r="BN442" s="44">
        <f t="shared" si="25"/>
        <v>1100000</v>
      </c>
      <c r="BO442" s="43">
        <v>0</v>
      </c>
      <c r="BP442" s="43">
        <v>0</v>
      </c>
      <c r="BQ442" s="43">
        <v>0</v>
      </c>
      <c r="BR442" s="43">
        <v>0</v>
      </c>
      <c r="BS442" s="43">
        <v>300000</v>
      </c>
      <c r="BT442" s="43">
        <v>0</v>
      </c>
      <c r="BU442" s="43">
        <v>0</v>
      </c>
      <c r="BV442" s="43">
        <v>0</v>
      </c>
      <c r="BW442" s="43">
        <v>0</v>
      </c>
      <c r="BX442" s="43">
        <v>0</v>
      </c>
      <c r="BY442" s="43">
        <v>0</v>
      </c>
      <c r="BZ442" s="43"/>
      <c r="CA442" s="43">
        <v>0</v>
      </c>
      <c r="CB442" s="43">
        <v>0</v>
      </c>
      <c r="CC442" s="43">
        <v>0</v>
      </c>
      <c r="CD442" s="44">
        <f t="shared" si="26"/>
        <v>300000</v>
      </c>
      <c r="CE442" s="43">
        <v>0</v>
      </c>
      <c r="CF442" s="43">
        <v>500000</v>
      </c>
      <c r="CG442" s="43">
        <v>0</v>
      </c>
      <c r="CH442" s="43">
        <v>0</v>
      </c>
      <c r="CI442" s="43"/>
      <c r="CJ442" s="43">
        <v>0</v>
      </c>
      <c r="CK442" s="43">
        <v>0</v>
      </c>
      <c r="CL442" s="43">
        <v>0</v>
      </c>
      <c r="CM442" s="43">
        <v>0</v>
      </c>
      <c r="CN442" s="43">
        <v>0</v>
      </c>
      <c r="CO442" s="43">
        <v>0</v>
      </c>
      <c r="CP442" s="43"/>
      <c r="CQ442" s="43">
        <v>0</v>
      </c>
      <c r="CR442" s="43">
        <v>0</v>
      </c>
      <c r="CS442" s="43">
        <v>0</v>
      </c>
      <c r="CT442" s="44">
        <f t="shared" si="27"/>
        <v>500000</v>
      </c>
      <c r="CU442" s="43">
        <v>0</v>
      </c>
      <c r="CV442" s="43">
        <v>1000000</v>
      </c>
      <c r="CW442" s="43">
        <v>0</v>
      </c>
      <c r="CX442" s="43">
        <v>0</v>
      </c>
      <c r="CY442" s="43"/>
      <c r="CZ442" s="43">
        <v>0</v>
      </c>
      <c r="DA442" s="43">
        <v>0</v>
      </c>
      <c r="DB442" s="43">
        <v>0</v>
      </c>
      <c r="DC442" s="43">
        <v>0</v>
      </c>
      <c r="DD442" s="43">
        <v>0</v>
      </c>
      <c r="DE442" s="43">
        <v>0</v>
      </c>
      <c r="DF442" s="43">
        <v>120000</v>
      </c>
      <c r="DG442" s="43">
        <v>0</v>
      </c>
      <c r="DH442" s="43">
        <v>0</v>
      </c>
      <c r="DI442" s="43">
        <v>0</v>
      </c>
      <c r="DJ442" s="44">
        <f t="shared" si="28"/>
        <v>1120000</v>
      </c>
      <c r="DK442" s="45">
        <f t="shared" si="24"/>
        <v>3020000</v>
      </c>
      <c r="DL442" s="81">
        <f t="shared" si="30"/>
        <v>3020000000</v>
      </c>
    </row>
    <row r="443" spans="1:116" s="2" customFormat="1" ht="75" x14ac:dyDescent="0.25">
      <c r="A443" s="1"/>
      <c r="B443" s="40" t="s">
        <v>792</v>
      </c>
      <c r="C443" s="41" t="s">
        <v>1446</v>
      </c>
      <c r="D443" s="30" t="s">
        <v>1432</v>
      </c>
      <c r="E443" s="30" t="s">
        <v>796</v>
      </c>
      <c r="F443" s="30" t="s">
        <v>1430</v>
      </c>
      <c r="G443" s="30" t="s">
        <v>2376</v>
      </c>
      <c r="H443" s="41" t="s">
        <v>814</v>
      </c>
      <c r="I443" s="41" t="s">
        <v>1298</v>
      </c>
      <c r="J443" s="41" t="s">
        <v>1298</v>
      </c>
      <c r="K443" s="41">
        <v>2019</v>
      </c>
      <c r="L443" s="41">
        <v>36</v>
      </c>
      <c r="M443" s="42">
        <v>3</v>
      </c>
      <c r="N443" s="42">
        <v>11</v>
      </c>
      <c r="O443" s="42">
        <v>11</v>
      </c>
      <c r="P443" s="42">
        <v>11</v>
      </c>
      <c r="Q443" s="42" t="s">
        <v>132</v>
      </c>
      <c r="R443" s="41" t="s">
        <v>106</v>
      </c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 t="s">
        <v>796</v>
      </c>
      <c r="AI443" s="52" t="s">
        <v>1471</v>
      </c>
      <c r="AJ443" s="40">
        <v>3502</v>
      </c>
      <c r="AK443" s="17" t="s">
        <v>1931</v>
      </c>
      <c r="AL443" s="17" t="s">
        <v>817</v>
      </c>
      <c r="AM443" s="42" t="s">
        <v>2981</v>
      </c>
      <c r="AN443" s="42">
        <v>1702011</v>
      </c>
      <c r="AO443" s="42" t="s">
        <v>2982</v>
      </c>
      <c r="AP443" s="41">
        <v>1</v>
      </c>
      <c r="AQ443" s="41">
        <v>8</v>
      </c>
      <c r="AR443" s="42" t="s">
        <v>2471</v>
      </c>
      <c r="AS443" s="42" t="s">
        <v>792</v>
      </c>
      <c r="AT443" s="42">
        <v>2</v>
      </c>
      <c r="AU443" s="42">
        <v>3</v>
      </c>
      <c r="AV443" s="42">
        <v>3</v>
      </c>
      <c r="AW443" s="42" t="s">
        <v>2718</v>
      </c>
      <c r="AX443" s="43">
        <v>0</v>
      </c>
      <c r="AY443" s="43">
        <v>0</v>
      </c>
      <c r="AZ443" s="43">
        <v>0</v>
      </c>
      <c r="BA443" s="43">
        <v>0</v>
      </c>
      <c r="BB443" s="43">
        <v>0</v>
      </c>
      <c r="BC443" s="43">
        <v>110000</v>
      </c>
      <c r="BD443" s="43"/>
      <c r="BE443" s="43"/>
      <c r="BF443" s="43">
        <v>0</v>
      </c>
      <c r="BG443" s="43">
        <v>0</v>
      </c>
      <c r="BH443" s="43">
        <v>0</v>
      </c>
      <c r="BI443" s="43">
        <v>0</v>
      </c>
      <c r="BJ443" s="43">
        <v>0</v>
      </c>
      <c r="BK443" s="43">
        <v>0</v>
      </c>
      <c r="BL443" s="43">
        <v>0</v>
      </c>
      <c r="BM443" s="43">
        <v>0</v>
      </c>
      <c r="BN443" s="44">
        <f t="shared" si="25"/>
        <v>110000</v>
      </c>
      <c r="BO443" s="43">
        <v>0</v>
      </c>
      <c r="BP443" s="43">
        <v>0</v>
      </c>
      <c r="BQ443" s="43">
        <v>0</v>
      </c>
      <c r="BR443" s="43">
        <v>0</v>
      </c>
      <c r="BS443" s="43">
        <v>0</v>
      </c>
      <c r="BT443" s="43">
        <v>0</v>
      </c>
      <c r="BU443" s="43">
        <v>0</v>
      </c>
      <c r="BV443" s="43">
        <v>0</v>
      </c>
      <c r="BW443" s="43">
        <v>0</v>
      </c>
      <c r="BX443" s="43">
        <v>0</v>
      </c>
      <c r="BY443" s="43">
        <v>0</v>
      </c>
      <c r="BZ443" s="43">
        <v>50000</v>
      </c>
      <c r="CA443" s="43">
        <v>0</v>
      </c>
      <c r="CB443" s="43">
        <v>0</v>
      </c>
      <c r="CC443" s="43">
        <v>0</v>
      </c>
      <c r="CD443" s="44">
        <f t="shared" si="26"/>
        <v>50000</v>
      </c>
      <c r="CE443" s="43">
        <v>0</v>
      </c>
      <c r="CF443" s="43">
        <v>0</v>
      </c>
      <c r="CG443" s="43">
        <v>0</v>
      </c>
      <c r="CH443" s="43">
        <v>0</v>
      </c>
      <c r="CI443" s="43">
        <v>0</v>
      </c>
      <c r="CJ443" s="43">
        <v>0</v>
      </c>
      <c r="CK443" s="43">
        <v>0</v>
      </c>
      <c r="CL443" s="43">
        <v>0</v>
      </c>
      <c r="CM443" s="43">
        <v>0</v>
      </c>
      <c r="CN443" s="43">
        <v>0</v>
      </c>
      <c r="CO443" s="43">
        <v>0</v>
      </c>
      <c r="CP443" s="43">
        <v>50000</v>
      </c>
      <c r="CQ443" s="43">
        <v>0</v>
      </c>
      <c r="CR443" s="43">
        <v>0</v>
      </c>
      <c r="CS443" s="43">
        <v>0</v>
      </c>
      <c r="CT443" s="44">
        <f t="shared" si="27"/>
        <v>50000</v>
      </c>
      <c r="CU443" s="43">
        <v>0</v>
      </c>
      <c r="CV443" s="43">
        <v>0</v>
      </c>
      <c r="CW443" s="43">
        <v>0</v>
      </c>
      <c r="CX443" s="43">
        <v>0</v>
      </c>
      <c r="CY443" s="43">
        <v>0</v>
      </c>
      <c r="CZ443" s="43">
        <v>0</v>
      </c>
      <c r="DA443" s="43">
        <v>0</v>
      </c>
      <c r="DB443" s="43">
        <v>0</v>
      </c>
      <c r="DC443" s="43">
        <v>0</v>
      </c>
      <c r="DD443" s="43">
        <v>0</v>
      </c>
      <c r="DE443" s="43">
        <v>0</v>
      </c>
      <c r="DF443" s="43">
        <v>50000</v>
      </c>
      <c r="DG443" s="43">
        <v>0</v>
      </c>
      <c r="DH443" s="43">
        <v>0</v>
      </c>
      <c r="DI443" s="43">
        <v>0</v>
      </c>
      <c r="DJ443" s="44">
        <f t="shared" si="28"/>
        <v>50000</v>
      </c>
      <c r="DK443" s="45">
        <f t="shared" si="24"/>
        <v>260000</v>
      </c>
      <c r="DL443" s="81">
        <f t="shared" si="30"/>
        <v>260000000</v>
      </c>
    </row>
    <row r="444" spans="1:116" s="2" customFormat="1" ht="75" x14ac:dyDescent="0.25">
      <c r="A444" s="1"/>
      <c r="B444" s="40" t="s">
        <v>792</v>
      </c>
      <c r="C444" s="41" t="s">
        <v>1446</v>
      </c>
      <c r="D444" s="30" t="s">
        <v>1432</v>
      </c>
      <c r="E444" s="30" t="s">
        <v>796</v>
      </c>
      <c r="F444" s="30" t="s">
        <v>1430</v>
      </c>
      <c r="G444" s="30" t="s">
        <v>2376</v>
      </c>
      <c r="H444" s="41" t="s">
        <v>814</v>
      </c>
      <c r="I444" s="41" t="s">
        <v>1298</v>
      </c>
      <c r="J444" s="41" t="s">
        <v>1298</v>
      </c>
      <c r="K444" s="41">
        <v>2019</v>
      </c>
      <c r="L444" s="41">
        <v>36</v>
      </c>
      <c r="M444" s="42">
        <v>3</v>
      </c>
      <c r="N444" s="42">
        <v>11</v>
      </c>
      <c r="O444" s="42">
        <v>11</v>
      </c>
      <c r="P444" s="42">
        <v>11</v>
      </c>
      <c r="Q444" s="42" t="s">
        <v>132</v>
      </c>
      <c r="R444" s="41" t="s">
        <v>106</v>
      </c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 t="s">
        <v>796</v>
      </c>
      <c r="AI444" s="52" t="s">
        <v>1471</v>
      </c>
      <c r="AJ444" s="40">
        <v>3502</v>
      </c>
      <c r="AK444" s="17" t="s">
        <v>1932</v>
      </c>
      <c r="AL444" s="17" t="s">
        <v>818</v>
      </c>
      <c r="AM444" s="42" t="s">
        <v>2963</v>
      </c>
      <c r="AN444" s="42">
        <v>2302021</v>
      </c>
      <c r="AO444" s="42" t="s">
        <v>2964</v>
      </c>
      <c r="AP444" s="41" t="s">
        <v>1298</v>
      </c>
      <c r="AQ444" s="41">
        <v>12</v>
      </c>
      <c r="AR444" s="42" t="s">
        <v>2471</v>
      </c>
      <c r="AS444" s="42" t="s">
        <v>792</v>
      </c>
      <c r="AT444" s="42">
        <v>1</v>
      </c>
      <c r="AU444" s="42">
        <v>4</v>
      </c>
      <c r="AV444" s="42">
        <v>4</v>
      </c>
      <c r="AW444" s="42">
        <v>3</v>
      </c>
      <c r="AX444" s="43">
        <v>0</v>
      </c>
      <c r="AY444" s="43">
        <v>0</v>
      </c>
      <c r="AZ444" s="43">
        <v>0</v>
      </c>
      <c r="BA444" s="43">
        <v>0</v>
      </c>
      <c r="BB444" s="43">
        <v>0</v>
      </c>
      <c r="BC444" s="43">
        <v>50000</v>
      </c>
      <c r="BD444" s="43">
        <v>0</v>
      </c>
      <c r="BE444" s="43">
        <v>0</v>
      </c>
      <c r="BF444" s="43">
        <v>0</v>
      </c>
      <c r="BG444" s="43">
        <v>0</v>
      </c>
      <c r="BH444" s="43">
        <v>0</v>
      </c>
      <c r="BI444" s="43">
        <v>0</v>
      </c>
      <c r="BJ444" s="43">
        <v>0</v>
      </c>
      <c r="BK444" s="43">
        <v>0</v>
      </c>
      <c r="BL444" s="43">
        <v>0</v>
      </c>
      <c r="BM444" s="43">
        <v>0</v>
      </c>
      <c r="BN444" s="44">
        <f t="shared" si="25"/>
        <v>50000</v>
      </c>
      <c r="BO444" s="43">
        <v>0</v>
      </c>
      <c r="BP444" s="43">
        <v>0</v>
      </c>
      <c r="BQ444" s="43">
        <v>0</v>
      </c>
      <c r="BR444" s="43">
        <v>0</v>
      </c>
      <c r="BS444" s="43">
        <v>0</v>
      </c>
      <c r="BT444" s="43">
        <v>0</v>
      </c>
      <c r="BU444" s="43">
        <v>0</v>
      </c>
      <c r="BV444" s="43">
        <v>0</v>
      </c>
      <c r="BW444" s="43">
        <v>0</v>
      </c>
      <c r="BX444" s="43">
        <v>0</v>
      </c>
      <c r="BY444" s="43">
        <v>0</v>
      </c>
      <c r="BZ444" s="43">
        <v>20000</v>
      </c>
      <c r="CA444" s="43">
        <v>0</v>
      </c>
      <c r="CB444" s="43">
        <v>0</v>
      </c>
      <c r="CC444" s="43">
        <v>0</v>
      </c>
      <c r="CD444" s="44">
        <f t="shared" si="26"/>
        <v>20000</v>
      </c>
      <c r="CE444" s="43">
        <v>0</v>
      </c>
      <c r="CF444" s="43">
        <v>0</v>
      </c>
      <c r="CG444" s="43">
        <v>0</v>
      </c>
      <c r="CH444" s="43">
        <v>0</v>
      </c>
      <c r="CI444" s="43">
        <v>0</v>
      </c>
      <c r="CJ444" s="43">
        <v>0</v>
      </c>
      <c r="CK444" s="43">
        <v>0</v>
      </c>
      <c r="CL444" s="43">
        <v>0</v>
      </c>
      <c r="CM444" s="43">
        <v>0</v>
      </c>
      <c r="CN444" s="43">
        <v>0</v>
      </c>
      <c r="CO444" s="43">
        <v>0</v>
      </c>
      <c r="CP444" s="43">
        <v>20000</v>
      </c>
      <c r="CQ444" s="43">
        <v>0</v>
      </c>
      <c r="CR444" s="43">
        <v>0</v>
      </c>
      <c r="CS444" s="43">
        <v>0</v>
      </c>
      <c r="CT444" s="44">
        <f t="shared" si="27"/>
        <v>20000</v>
      </c>
      <c r="CU444" s="43">
        <v>0</v>
      </c>
      <c r="CV444" s="43">
        <v>0</v>
      </c>
      <c r="CW444" s="43">
        <v>0</v>
      </c>
      <c r="CX444" s="43">
        <v>0</v>
      </c>
      <c r="CY444" s="43">
        <v>0</v>
      </c>
      <c r="CZ444" s="43">
        <v>0</v>
      </c>
      <c r="DA444" s="43">
        <v>0</v>
      </c>
      <c r="DB444" s="43">
        <v>0</v>
      </c>
      <c r="DC444" s="43">
        <v>0</v>
      </c>
      <c r="DD444" s="43">
        <v>0</v>
      </c>
      <c r="DE444" s="43">
        <v>0</v>
      </c>
      <c r="DF444" s="43">
        <v>20000</v>
      </c>
      <c r="DG444" s="43">
        <v>0</v>
      </c>
      <c r="DH444" s="43">
        <v>0</v>
      </c>
      <c r="DI444" s="43">
        <v>0</v>
      </c>
      <c r="DJ444" s="44">
        <f t="shared" si="28"/>
        <v>20000</v>
      </c>
      <c r="DK444" s="45">
        <f t="shared" si="24"/>
        <v>110000</v>
      </c>
      <c r="DL444" s="81">
        <f t="shared" si="30"/>
        <v>110000000</v>
      </c>
    </row>
    <row r="445" spans="1:116" s="2" customFormat="1" ht="120" x14ac:dyDescent="0.25">
      <c r="A445" s="1"/>
      <c r="B445" s="40" t="s">
        <v>792</v>
      </c>
      <c r="C445" s="41" t="s">
        <v>1446</v>
      </c>
      <c r="D445" s="30" t="s">
        <v>1432</v>
      </c>
      <c r="E445" s="30" t="s">
        <v>796</v>
      </c>
      <c r="F445" s="30" t="s">
        <v>1430</v>
      </c>
      <c r="G445" s="30" t="s">
        <v>2376</v>
      </c>
      <c r="H445" s="41" t="s">
        <v>814</v>
      </c>
      <c r="I445" s="41" t="s">
        <v>1298</v>
      </c>
      <c r="J445" s="41" t="s">
        <v>1298</v>
      </c>
      <c r="K445" s="41">
        <v>2019</v>
      </c>
      <c r="L445" s="41">
        <v>36</v>
      </c>
      <c r="M445" s="42">
        <v>3</v>
      </c>
      <c r="N445" s="42">
        <v>11</v>
      </c>
      <c r="O445" s="42">
        <v>11</v>
      </c>
      <c r="P445" s="42">
        <v>11</v>
      </c>
      <c r="Q445" s="42" t="s">
        <v>132</v>
      </c>
      <c r="R445" s="41" t="s">
        <v>106</v>
      </c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 t="s">
        <v>796</v>
      </c>
      <c r="AI445" s="52" t="s">
        <v>1471</v>
      </c>
      <c r="AJ445" s="40">
        <v>3502</v>
      </c>
      <c r="AK445" s="17" t="s">
        <v>1933</v>
      </c>
      <c r="AL445" s="17" t="s">
        <v>819</v>
      </c>
      <c r="AM445" s="42" t="s">
        <v>2983</v>
      </c>
      <c r="AN445" s="42">
        <v>1702024</v>
      </c>
      <c r="AO445" s="42" t="s">
        <v>2984</v>
      </c>
      <c r="AP445" s="41" t="s">
        <v>1298</v>
      </c>
      <c r="AQ445" s="41">
        <v>4</v>
      </c>
      <c r="AR445" s="42" t="s">
        <v>2471</v>
      </c>
      <c r="AS445" s="42" t="s">
        <v>792</v>
      </c>
      <c r="AT445" s="42" t="s">
        <v>2472</v>
      </c>
      <c r="AU445" s="42">
        <v>2</v>
      </c>
      <c r="AV445" s="42">
        <v>1</v>
      </c>
      <c r="AW445" s="42">
        <v>1</v>
      </c>
      <c r="AX445" s="43">
        <v>0</v>
      </c>
      <c r="AY445" s="43">
        <v>0</v>
      </c>
      <c r="AZ445" s="43">
        <v>0</v>
      </c>
      <c r="BA445" s="43">
        <v>0</v>
      </c>
      <c r="BB445" s="43">
        <v>0</v>
      </c>
      <c r="BC445" s="43">
        <v>0</v>
      </c>
      <c r="BD445" s="43">
        <v>0</v>
      </c>
      <c r="BE445" s="43">
        <v>0</v>
      </c>
      <c r="BF445" s="43">
        <v>0</v>
      </c>
      <c r="BG445" s="43">
        <v>0</v>
      </c>
      <c r="BH445" s="43">
        <v>0</v>
      </c>
      <c r="BI445" s="43">
        <v>0</v>
      </c>
      <c r="BJ445" s="43">
        <v>0</v>
      </c>
      <c r="BK445" s="43">
        <v>0</v>
      </c>
      <c r="BL445" s="43">
        <v>0</v>
      </c>
      <c r="BM445" s="43">
        <v>0</v>
      </c>
      <c r="BN445" s="44">
        <f t="shared" si="25"/>
        <v>0</v>
      </c>
      <c r="BO445" s="43">
        <v>0</v>
      </c>
      <c r="BP445" s="43">
        <v>0</v>
      </c>
      <c r="BQ445" s="43">
        <v>0</v>
      </c>
      <c r="BR445" s="43">
        <v>0</v>
      </c>
      <c r="BS445" s="43">
        <v>0</v>
      </c>
      <c r="BT445" s="43">
        <v>0</v>
      </c>
      <c r="BU445" s="43">
        <v>0</v>
      </c>
      <c r="BV445" s="43">
        <v>0</v>
      </c>
      <c r="BW445" s="43">
        <v>0</v>
      </c>
      <c r="BX445" s="43">
        <v>0</v>
      </c>
      <c r="BY445" s="43">
        <v>0</v>
      </c>
      <c r="BZ445" s="43">
        <v>20000</v>
      </c>
      <c r="CA445" s="43">
        <v>0</v>
      </c>
      <c r="CB445" s="43">
        <v>0</v>
      </c>
      <c r="CC445" s="43">
        <v>0</v>
      </c>
      <c r="CD445" s="44">
        <f t="shared" si="26"/>
        <v>20000</v>
      </c>
      <c r="CE445" s="43">
        <v>0</v>
      </c>
      <c r="CF445" s="43">
        <v>0</v>
      </c>
      <c r="CG445" s="43">
        <v>0</v>
      </c>
      <c r="CH445" s="43">
        <v>0</v>
      </c>
      <c r="CI445" s="43">
        <v>0</v>
      </c>
      <c r="CJ445" s="43">
        <v>0</v>
      </c>
      <c r="CK445" s="43">
        <v>0</v>
      </c>
      <c r="CL445" s="43">
        <v>0</v>
      </c>
      <c r="CM445" s="43">
        <v>0</v>
      </c>
      <c r="CN445" s="43">
        <v>0</v>
      </c>
      <c r="CO445" s="43">
        <v>0</v>
      </c>
      <c r="CP445" s="43">
        <v>20000</v>
      </c>
      <c r="CQ445" s="43">
        <v>0</v>
      </c>
      <c r="CR445" s="43">
        <v>0</v>
      </c>
      <c r="CS445" s="43">
        <v>0</v>
      </c>
      <c r="CT445" s="44">
        <f t="shared" si="27"/>
        <v>20000</v>
      </c>
      <c r="CU445" s="43">
        <v>0</v>
      </c>
      <c r="CV445" s="43">
        <v>0</v>
      </c>
      <c r="CW445" s="43">
        <v>0</v>
      </c>
      <c r="CX445" s="43">
        <v>0</v>
      </c>
      <c r="CY445" s="43">
        <v>0</v>
      </c>
      <c r="CZ445" s="43">
        <v>0</v>
      </c>
      <c r="DA445" s="43">
        <v>0</v>
      </c>
      <c r="DB445" s="43">
        <v>0</v>
      </c>
      <c r="DC445" s="43">
        <v>0</v>
      </c>
      <c r="DD445" s="43">
        <v>0</v>
      </c>
      <c r="DE445" s="43">
        <v>0</v>
      </c>
      <c r="DF445" s="43">
        <v>20000</v>
      </c>
      <c r="DG445" s="43">
        <v>0</v>
      </c>
      <c r="DH445" s="43">
        <v>0</v>
      </c>
      <c r="DI445" s="43">
        <v>0</v>
      </c>
      <c r="DJ445" s="44">
        <f t="shared" si="28"/>
        <v>20000</v>
      </c>
      <c r="DK445" s="45">
        <f t="shared" si="24"/>
        <v>60000</v>
      </c>
      <c r="DL445" s="81">
        <f t="shared" si="30"/>
        <v>60000000</v>
      </c>
    </row>
    <row r="446" spans="1:116" s="2" customFormat="1" ht="120" x14ac:dyDescent="0.25">
      <c r="A446" s="1"/>
      <c r="B446" s="40" t="s">
        <v>792</v>
      </c>
      <c r="C446" s="41" t="s">
        <v>1446</v>
      </c>
      <c r="D446" s="30" t="s">
        <v>1432</v>
      </c>
      <c r="E446" s="30" t="s">
        <v>796</v>
      </c>
      <c r="F446" s="30" t="s">
        <v>1430</v>
      </c>
      <c r="G446" s="30" t="s">
        <v>2376</v>
      </c>
      <c r="H446" s="41" t="s">
        <v>814</v>
      </c>
      <c r="I446" s="41" t="s">
        <v>1298</v>
      </c>
      <c r="J446" s="41" t="s">
        <v>1298</v>
      </c>
      <c r="K446" s="41">
        <v>2019</v>
      </c>
      <c r="L446" s="41">
        <v>36</v>
      </c>
      <c r="M446" s="42">
        <v>3</v>
      </c>
      <c r="N446" s="42">
        <v>11</v>
      </c>
      <c r="O446" s="42">
        <v>11</v>
      </c>
      <c r="P446" s="42">
        <v>11</v>
      </c>
      <c r="Q446" s="42" t="s">
        <v>132</v>
      </c>
      <c r="R446" s="41" t="s">
        <v>106</v>
      </c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 t="s">
        <v>796</v>
      </c>
      <c r="AI446" s="52" t="s">
        <v>1471</v>
      </c>
      <c r="AJ446" s="40">
        <v>3502</v>
      </c>
      <c r="AK446" s="17" t="s">
        <v>1934</v>
      </c>
      <c r="AL446" s="17" t="s">
        <v>820</v>
      </c>
      <c r="AM446" s="42" t="s">
        <v>2985</v>
      </c>
      <c r="AN446" s="42">
        <v>2302087</v>
      </c>
      <c r="AO446" s="42" t="s">
        <v>2986</v>
      </c>
      <c r="AP446" s="41" t="s">
        <v>1298</v>
      </c>
      <c r="AQ446" s="41">
        <v>100</v>
      </c>
      <c r="AR446" s="42" t="s">
        <v>2471</v>
      </c>
      <c r="AS446" s="42" t="s">
        <v>792</v>
      </c>
      <c r="AT446" s="42">
        <v>10</v>
      </c>
      <c r="AU446" s="42">
        <v>30</v>
      </c>
      <c r="AV446" s="42">
        <v>40</v>
      </c>
      <c r="AW446" s="42">
        <v>20</v>
      </c>
      <c r="AX446" s="43">
        <v>0</v>
      </c>
      <c r="AY446" s="43">
        <v>0</v>
      </c>
      <c r="AZ446" s="43">
        <v>0</v>
      </c>
      <c r="BA446" s="43">
        <v>0</v>
      </c>
      <c r="BB446" s="43">
        <v>0</v>
      </c>
      <c r="BC446" s="43">
        <v>40000</v>
      </c>
      <c r="BD446" s="43">
        <v>0</v>
      </c>
      <c r="BE446" s="43"/>
      <c r="BF446" s="43">
        <v>0</v>
      </c>
      <c r="BG446" s="43">
        <v>0</v>
      </c>
      <c r="BH446" s="43">
        <v>0</v>
      </c>
      <c r="BI446" s="43">
        <v>0</v>
      </c>
      <c r="BJ446" s="43">
        <v>0</v>
      </c>
      <c r="BK446" s="43">
        <v>0</v>
      </c>
      <c r="BL446" s="43">
        <v>0</v>
      </c>
      <c r="BM446" s="43">
        <v>0</v>
      </c>
      <c r="BN446" s="44">
        <f t="shared" si="25"/>
        <v>40000</v>
      </c>
      <c r="BO446" s="43">
        <v>0</v>
      </c>
      <c r="BP446" s="43">
        <v>0</v>
      </c>
      <c r="BQ446" s="43">
        <v>0</v>
      </c>
      <c r="BR446" s="43">
        <v>0</v>
      </c>
      <c r="BS446" s="43">
        <v>0</v>
      </c>
      <c r="BT446" s="43">
        <v>0</v>
      </c>
      <c r="BU446" s="43">
        <v>0</v>
      </c>
      <c r="BV446" s="43">
        <v>0</v>
      </c>
      <c r="BW446" s="43">
        <v>0</v>
      </c>
      <c r="BX446" s="43">
        <v>0</v>
      </c>
      <c r="BY446" s="43">
        <v>0</v>
      </c>
      <c r="BZ446" s="43">
        <v>20000</v>
      </c>
      <c r="CA446" s="43">
        <v>0</v>
      </c>
      <c r="CB446" s="43">
        <v>0</v>
      </c>
      <c r="CC446" s="43">
        <v>0</v>
      </c>
      <c r="CD446" s="44">
        <f t="shared" si="26"/>
        <v>20000</v>
      </c>
      <c r="CE446" s="43">
        <v>0</v>
      </c>
      <c r="CF446" s="43">
        <v>0</v>
      </c>
      <c r="CG446" s="43">
        <v>0</v>
      </c>
      <c r="CH446" s="43">
        <v>0</v>
      </c>
      <c r="CI446" s="43">
        <v>0</v>
      </c>
      <c r="CJ446" s="43">
        <v>0</v>
      </c>
      <c r="CK446" s="43">
        <v>0</v>
      </c>
      <c r="CL446" s="43">
        <v>0</v>
      </c>
      <c r="CM446" s="43">
        <v>0</v>
      </c>
      <c r="CN446" s="43">
        <v>0</v>
      </c>
      <c r="CO446" s="43">
        <v>0</v>
      </c>
      <c r="CP446" s="43">
        <v>20000</v>
      </c>
      <c r="CQ446" s="43">
        <v>0</v>
      </c>
      <c r="CR446" s="43">
        <v>0</v>
      </c>
      <c r="CS446" s="43">
        <v>0</v>
      </c>
      <c r="CT446" s="44">
        <f t="shared" si="27"/>
        <v>20000</v>
      </c>
      <c r="CU446" s="43">
        <v>0</v>
      </c>
      <c r="CV446" s="43">
        <v>0</v>
      </c>
      <c r="CW446" s="43">
        <v>0</v>
      </c>
      <c r="CX446" s="43">
        <v>0</v>
      </c>
      <c r="CY446" s="43">
        <v>0</v>
      </c>
      <c r="CZ446" s="43">
        <v>0</v>
      </c>
      <c r="DA446" s="43">
        <v>0</v>
      </c>
      <c r="DB446" s="43">
        <v>0</v>
      </c>
      <c r="DC446" s="43">
        <v>0</v>
      </c>
      <c r="DD446" s="43">
        <v>0</v>
      </c>
      <c r="DE446" s="43">
        <v>0</v>
      </c>
      <c r="DF446" s="43">
        <v>20000</v>
      </c>
      <c r="DG446" s="43">
        <v>0</v>
      </c>
      <c r="DH446" s="43">
        <v>0</v>
      </c>
      <c r="DI446" s="43">
        <v>0</v>
      </c>
      <c r="DJ446" s="44">
        <f t="shared" si="28"/>
        <v>20000</v>
      </c>
      <c r="DK446" s="45">
        <f t="shared" si="24"/>
        <v>100000</v>
      </c>
      <c r="DL446" s="81">
        <f t="shared" si="30"/>
        <v>100000000</v>
      </c>
    </row>
    <row r="447" spans="1:116" s="2" customFormat="1" ht="75" x14ac:dyDescent="0.25">
      <c r="A447" s="1"/>
      <c r="B447" s="40" t="s">
        <v>792</v>
      </c>
      <c r="C447" s="41" t="s">
        <v>1446</v>
      </c>
      <c r="D447" s="30" t="s">
        <v>1432</v>
      </c>
      <c r="E447" s="30" t="s">
        <v>796</v>
      </c>
      <c r="F447" s="30" t="s">
        <v>1430</v>
      </c>
      <c r="G447" s="30" t="s">
        <v>2376</v>
      </c>
      <c r="H447" s="41" t="s">
        <v>814</v>
      </c>
      <c r="I447" s="41" t="s">
        <v>1298</v>
      </c>
      <c r="J447" s="41" t="s">
        <v>1298</v>
      </c>
      <c r="K447" s="41">
        <v>2019</v>
      </c>
      <c r="L447" s="41">
        <v>36</v>
      </c>
      <c r="M447" s="42">
        <v>3</v>
      </c>
      <c r="N447" s="42">
        <v>11</v>
      </c>
      <c r="O447" s="42">
        <v>11</v>
      </c>
      <c r="P447" s="42">
        <v>11</v>
      </c>
      <c r="Q447" s="42" t="s">
        <v>132</v>
      </c>
      <c r="R447" s="41" t="s">
        <v>106</v>
      </c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 t="s">
        <v>796</v>
      </c>
      <c r="AI447" s="52" t="s">
        <v>1471</v>
      </c>
      <c r="AJ447" s="40">
        <v>3502</v>
      </c>
      <c r="AK447" s="17" t="s">
        <v>1935</v>
      </c>
      <c r="AL447" s="17" t="s">
        <v>821</v>
      </c>
      <c r="AM447" s="42" t="s">
        <v>2987</v>
      </c>
      <c r="AN447" s="42">
        <v>2302043</v>
      </c>
      <c r="AO447" s="42" t="s">
        <v>2988</v>
      </c>
      <c r="AP447" s="41">
        <v>4</v>
      </c>
      <c r="AQ447" s="41">
        <v>16</v>
      </c>
      <c r="AR447" s="42" t="s">
        <v>2471</v>
      </c>
      <c r="AS447" s="42" t="s">
        <v>792</v>
      </c>
      <c r="AT447" s="42">
        <v>1</v>
      </c>
      <c r="AU447" s="42">
        <v>5</v>
      </c>
      <c r="AV447" s="42">
        <v>7</v>
      </c>
      <c r="AW447" s="42">
        <v>3</v>
      </c>
      <c r="AX447" s="43">
        <v>0</v>
      </c>
      <c r="AY447" s="43">
        <v>0</v>
      </c>
      <c r="AZ447" s="43">
        <v>0</v>
      </c>
      <c r="BA447" s="43">
        <v>0</v>
      </c>
      <c r="BB447" s="43">
        <v>0</v>
      </c>
      <c r="BC447" s="43">
        <v>70000</v>
      </c>
      <c r="BD447" s="43">
        <v>0</v>
      </c>
      <c r="BE447" s="43"/>
      <c r="BF447" s="43">
        <v>0</v>
      </c>
      <c r="BG447" s="43">
        <v>0</v>
      </c>
      <c r="BH447" s="43">
        <v>0</v>
      </c>
      <c r="BI447" s="43">
        <v>0</v>
      </c>
      <c r="BJ447" s="43">
        <v>0</v>
      </c>
      <c r="BK447" s="43">
        <v>0</v>
      </c>
      <c r="BL447" s="43">
        <v>0</v>
      </c>
      <c r="BM447" s="43">
        <v>0</v>
      </c>
      <c r="BN447" s="44">
        <f t="shared" si="25"/>
        <v>70000</v>
      </c>
      <c r="BO447" s="43">
        <v>0</v>
      </c>
      <c r="BP447" s="43">
        <v>0</v>
      </c>
      <c r="BQ447" s="43">
        <v>0</v>
      </c>
      <c r="BR447" s="43">
        <v>0</v>
      </c>
      <c r="BS447" s="43">
        <v>50000</v>
      </c>
      <c r="BT447" s="43">
        <v>0</v>
      </c>
      <c r="BU447" s="43">
        <v>0</v>
      </c>
      <c r="BV447" s="43">
        <v>0</v>
      </c>
      <c r="BW447" s="43">
        <v>0</v>
      </c>
      <c r="BX447" s="43">
        <v>0</v>
      </c>
      <c r="BY447" s="43">
        <v>0</v>
      </c>
      <c r="BZ447" s="43">
        <v>20000</v>
      </c>
      <c r="CA447" s="43">
        <v>0</v>
      </c>
      <c r="CB447" s="43">
        <v>0</v>
      </c>
      <c r="CC447" s="43">
        <v>0</v>
      </c>
      <c r="CD447" s="44">
        <f t="shared" si="26"/>
        <v>70000</v>
      </c>
      <c r="CE447" s="43">
        <v>0</v>
      </c>
      <c r="CF447" s="43">
        <v>0</v>
      </c>
      <c r="CG447" s="43">
        <v>0</v>
      </c>
      <c r="CH447" s="43">
        <v>0</v>
      </c>
      <c r="CI447" s="43">
        <v>50000</v>
      </c>
      <c r="CJ447" s="43">
        <v>0</v>
      </c>
      <c r="CK447" s="43">
        <v>0</v>
      </c>
      <c r="CL447" s="43">
        <v>0</v>
      </c>
      <c r="CM447" s="43">
        <v>0</v>
      </c>
      <c r="CN447" s="43">
        <v>0</v>
      </c>
      <c r="CO447" s="43">
        <v>0</v>
      </c>
      <c r="CP447" s="43">
        <v>20000</v>
      </c>
      <c r="CQ447" s="43">
        <v>0</v>
      </c>
      <c r="CR447" s="43">
        <v>0</v>
      </c>
      <c r="CS447" s="43">
        <v>0</v>
      </c>
      <c r="CT447" s="44">
        <f t="shared" si="27"/>
        <v>70000</v>
      </c>
      <c r="CU447" s="43">
        <v>0</v>
      </c>
      <c r="CV447" s="43">
        <v>0</v>
      </c>
      <c r="CW447" s="43">
        <v>0</v>
      </c>
      <c r="CX447" s="43">
        <v>0</v>
      </c>
      <c r="CY447" s="43">
        <v>50000</v>
      </c>
      <c r="CZ447" s="43">
        <v>0</v>
      </c>
      <c r="DA447" s="43">
        <v>0</v>
      </c>
      <c r="DB447" s="43">
        <v>0</v>
      </c>
      <c r="DC447" s="43">
        <v>0</v>
      </c>
      <c r="DD447" s="43">
        <v>0</v>
      </c>
      <c r="DE447" s="43">
        <v>0</v>
      </c>
      <c r="DF447" s="43">
        <v>20000</v>
      </c>
      <c r="DG447" s="43">
        <v>0</v>
      </c>
      <c r="DH447" s="43">
        <v>0</v>
      </c>
      <c r="DI447" s="43">
        <v>0</v>
      </c>
      <c r="DJ447" s="44">
        <f t="shared" si="28"/>
        <v>70000</v>
      </c>
      <c r="DK447" s="45">
        <f t="shared" si="24"/>
        <v>280000</v>
      </c>
      <c r="DL447" s="81">
        <f t="shared" si="30"/>
        <v>280000000</v>
      </c>
    </row>
    <row r="448" spans="1:116" s="2" customFormat="1" ht="120" x14ac:dyDescent="0.25">
      <c r="A448" s="1"/>
      <c r="B448" s="40" t="s">
        <v>792</v>
      </c>
      <c r="C448" s="41" t="s">
        <v>1446</v>
      </c>
      <c r="D448" s="30" t="s">
        <v>1432</v>
      </c>
      <c r="E448" s="30" t="s">
        <v>796</v>
      </c>
      <c r="F448" s="30" t="s">
        <v>1430</v>
      </c>
      <c r="G448" s="30" t="s">
        <v>2376</v>
      </c>
      <c r="H448" s="41" t="s">
        <v>814</v>
      </c>
      <c r="I448" s="41" t="s">
        <v>1298</v>
      </c>
      <c r="J448" s="41" t="s">
        <v>1298</v>
      </c>
      <c r="K448" s="41">
        <v>2019</v>
      </c>
      <c r="L448" s="41">
        <v>36</v>
      </c>
      <c r="M448" s="42">
        <v>3</v>
      </c>
      <c r="N448" s="42">
        <v>11</v>
      </c>
      <c r="O448" s="42">
        <v>11</v>
      </c>
      <c r="P448" s="42">
        <v>11</v>
      </c>
      <c r="Q448" s="42" t="s">
        <v>132</v>
      </c>
      <c r="R448" s="41" t="s">
        <v>106</v>
      </c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 t="s">
        <v>796</v>
      </c>
      <c r="AI448" s="52" t="s">
        <v>1471</v>
      </c>
      <c r="AJ448" s="40">
        <v>3502</v>
      </c>
      <c r="AK448" s="17" t="s">
        <v>1936</v>
      </c>
      <c r="AL448" s="17" t="s">
        <v>822</v>
      </c>
      <c r="AM448" s="42" t="s">
        <v>2989</v>
      </c>
      <c r="AN448" s="42">
        <v>2302035</v>
      </c>
      <c r="AO448" s="42" t="s">
        <v>2990</v>
      </c>
      <c r="AP448" s="41" t="s">
        <v>1298</v>
      </c>
      <c r="AQ448" s="41">
        <v>100</v>
      </c>
      <c r="AR448" s="42" t="s">
        <v>2471</v>
      </c>
      <c r="AS448" s="42" t="s">
        <v>792</v>
      </c>
      <c r="AT448" s="42">
        <v>10</v>
      </c>
      <c r="AU448" s="42">
        <v>30</v>
      </c>
      <c r="AV448" s="42">
        <v>40</v>
      </c>
      <c r="AW448" s="42">
        <v>20</v>
      </c>
      <c r="AX448" s="43">
        <v>0</v>
      </c>
      <c r="AY448" s="43">
        <v>0</v>
      </c>
      <c r="AZ448" s="43">
        <v>0</v>
      </c>
      <c r="BA448" s="43">
        <v>0</v>
      </c>
      <c r="BB448" s="43">
        <v>0</v>
      </c>
      <c r="BC448" s="43">
        <v>20000</v>
      </c>
      <c r="BD448" s="43">
        <v>0</v>
      </c>
      <c r="BE448" s="43"/>
      <c r="BF448" s="43">
        <v>0</v>
      </c>
      <c r="BG448" s="43">
        <v>0</v>
      </c>
      <c r="BH448" s="43">
        <v>0</v>
      </c>
      <c r="BI448" s="43">
        <v>0</v>
      </c>
      <c r="BJ448" s="43">
        <v>0</v>
      </c>
      <c r="BK448" s="43">
        <v>0</v>
      </c>
      <c r="BL448" s="43">
        <v>0</v>
      </c>
      <c r="BM448" s="43">
        <v>0</v>
      </c>
      <c r="BN448" s="44">
        <f t="shared" si="25"/>
        <v>20000</v>
      </c>
      <c r="BO448" s="43">
        <v>0</v>
      </c>
      <c r="BP448" s="43">
        <v>0</v>
      </c>
      <c r="BQ448" s="43">
        <v>0</v>
      </c>
      <c r="BR448" s="43">
        <v>0</v>
      </c>
      <c r="BS448" s="43">
        <v>5000</v>
      </c>
      <c r="BT448" s="43">
        <v>0</v>
      </c>
      <c r="BU448" s="43">
        <v>0</v>
      </c>
      <c r="BV448" s="43">
        <v>0</v>
      </c>
      <c r="BW448" s="43">
        <v>0</v>
      </c>
      <c r="BX448" s="43">
        <v>0</v>
      </c>
      <c r="BY448" s="43">
        <v>0</v>
      </c>
      <c r="BZ448" s="43">
        <v>0</v>
      </c>
      <c r="CA448" s="43">
        <v>0</v>
      </c>
      <c r="CB448" s="43">
        <v>0</v>
      </c>
      <c r="CC448" s="43">
        <v>0</v>
      </c>
      <c r="CD448" s="44">
        <f t="shared" si="26"/>
        <v>5000</v>
      </c>
      <c r="CE448" s="43">
        <v>0</v>
      </c>
      <c r="CF448" s="43">
        <v>0</v>
      </c>
      <c r="CG448" s="43">
        <v>0</v>
      </c>
      <c r="CH448" s="43">
        <v>0</v>
      </c>
      <c r="CI448" s="43">
        <v>5000</v>
      </c>
      <c r="CJ448" s="43">
        <v>0</v>
      </c>
      <c r="CK448" s="43">
        <v>0</v>
      </c>
      <c r="CL448" s="43">
        <v>0</v>
      </c>
      <c r="CM448" s="43">
        <v>0</v>
      </c>
      <c r="CN448" s="43">
        <v>0</v>
      </c>
      <c r="CO448" s="43">
        <v>0</v>
      </c>
      <c r="CP448" s="43">
        <v>0</v>
      </c>
      <c r="CQ448" s="43">
        <v>0</v>
      </c>
      <c r="CR448" s="43">
        <v>0</v>
      </c>
      <c r="CS448" s="43">
        <v>0</v>
      </c>
      <c r="CT448" s="44">
        <f t="shared" si="27"/>
        <v>5000</v>
      </c>
      <c r="CU448" s="43">
        <v>0</v>
      </c>
      <c r="CV448" s="43">
        <v>0</v>
      </c>
      <c r="CW448" s="43">
        <v>0</v>
      </c>
      <c r="CX448" s="43">
        <v>0</v>
      </c>
      <c r="CY448" s="43">
        <v>5000</v>
      </c>
      <c r="CZ448" s="43">
        <v>0</v>
      </c>
      <c r="DA448" s="43">
        <v>0</v>
      </c>
      <c r="DB448" s="43">
        <v>0</v>
      </c>
      <c r="DC448" s="43">
        <v>0</v>
      </c>
      <c r="DD448" s="43">
        <v>0</v>
      </c>
      <c r="DE448" s="43">
        <v>0</v>
      </c>
      <c r="DF448" s="43">
        <v>0</v>
      </c>
      <c r="DG448" s="43">
        <v>0</v>
      </c>
      <c r="DH448" s="43">
        <v>0</v>
      </c>
      <c r="DI448" s="43">
        <v>0</v>
      </c>
      <c r="DJ448" s="44">
        <f t="shared" si="28"/>
        <v>5000</v>
      </c>
      <c r="DK448" s="45">
        <f t="shared" si="24"/>
        <v>35000</v>
      </c>
      <c r="DL448" s="81">
        <f t="shared" si="30"/>
        <v>35000000</v>
      </c>
    </row>
    <row r="449" spans="1:116" s="2" customFormat="1" ht="90" x14ac:dyDescent="0.25">
      <c r="A449" s="1"/>
      <c r="B449" s="40" t="s">
        <v>792</v>
      </c>
      <c r="C449" s="41" t="s">
        <v>1446</v>
      </c>
      <c r="D449" s="30" t="s">
        <v>1432</v>
      </c>
      <c r="E449" s="30" t="s">
        <v>796</v>
      </c>
      <c r="F449" s="30" t="s">
        <v>1430</v>
      </c>
      <c r="G449" s="30" t="s">
        <v>2376</v>
      </c>
      <c r="H449" s="41" t="s">
        <v>814</v>
      </c>
      <c r="I449" s="41" t="s">
        <v>1298</v>
      </c>
      <c r="J449" s="41" t="s">
        <v>1298</v>
      </c>
      <c r="K449" s="41">
        <v>2019</v>
      </c>
      <c r="L449" s="41">
        <v>36</v>
      </c>
      <c r="M449" s="42">
        <v>3</v>
      </c>
      <c r="N449" s="42">
        <v>11</v>
      </c>
      <c r="O449" s="42">
        <v>11</v>
      </c>
      <c r="P449" s="42">
        <v>11</v>
      </c>
      <c r="Q449" s="42" t="s">
        <v>132</v>
      </c>
      <c r="R449" s="41" t="s">
        <v>106</v>
      </c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 t="s">
        <v>796</v>
      </c>
      <c r="AI449" s="52" t="s">
        <v>1471</v>
      </c>
      <c r="AJ449" s="40">
        <v>3502</v>
      </c>
      <c r="AK449" s="17" t="s">
        <v>1937</v>
      </c>
      <c r="AL449" s="17" t="s">
        <v>823</v>
      </c>
      <c r="AM449" s="42" t="s">
        <v>2573</v>
      </c>
      <c r="AN449" s="42">
        <v>4103052</v>
      </c>
      <c r="AO449" s="42" t="s">
        <v>2655</v>
      </c>
      <c r="AP449" s="41" t="s">
        <v>1298</v>
      </c>
      <c r="AQ449" s="41">
        <v>1</v>
      </c>
      <c r="AR449" s="42" t="s">
        <v>130</v>
      </c>
      <c r="AS449" s="42" t="s">
        <v>792</v>
      </c>
      <c r="AT449" s="42" t="s">
        <v>2472</v>
      </c>
      <c r="AU449" s="42">
        <v>1</v>
      </c>
      <c r="AV449" s="42">
        <v>1</v>
      </c>
      <c r="AW449" s="42">
        <v>1</v>
      </c>
      <c r="AX449" s="43">
        <v>0</v>
      </c>
      <c r="AY449" s="43">
        <v>0</v>
      </c>
      <c r="AZ449" s="43">
        <v>0</v>
      </c>
      <c r="BA449" s="43">
        <v>0</v>
      </c>
      <c r="BB449" s="43">
        <v>0</v>
      </c>
      <c r="BC449" s="43">
        <v>0</v>
      </c>
      <c r="BD449" s="43">
        <v>0</v>
      </c>
      <c r="BE449" s="43">
        <v>0</v>
      </c>
      <c r="BF449" s="43">
        <v>0</v>
      </c>
      <c r="BG449" s="43">
        <v>0</v>
      </c>
      <c r="BH449" s="43">
        <v>0</v>
      </c>
      <c r="BI449" s="43">
        <v>0</v>
      </c>
      <c r="BJ449" s="43">
        <v>0</v>
      </c>
      <c r="BK449" s="43">
        <v>0</v>
      </c>
      <c r="BL449" s="43">
        <v>0</v>
      </c>
      <c r="BM449" s="43">
        <v>0</v>
      </c>
      <c r="BN449" s="44">
        <f t="shared" si="25"/>
        <v>0</v>
      </c>
      <c r="BO449" s="43">
        <v>0</v>
      </c>
      <c r="BP449" s="43">
        <v>0</v>
      </c>
      <c r="BQ449" s="43">
        <v>0</v>
      </c>
      <c r="BR449" s="43">
        <v>0</v>
      </c>
      <c r="BS449" s="43">
        <v>30000</v>
      </c>
      <c r="BT449" s="43">
        <v>0</v>
      </c>
      <c r="BU449" s="43">
        <v>0</v>
      </c>
      <c r="BV449" s="43">
        <v>0</v>
      </c>
      <c r="BW449" s="43">
        <v>0</v>
      </c>
      <c r="BX449" s="43">
        <v>0</v>
      </c>
      <c r="BY449" s="43">
        <v>0</v>
      </c>
      <c r="BZ449" s="43">
        <v>0</v>
      </c>
      <c r="CA449" s="43">
        <v>0</v>
      </c>
      <c r="CB449" s="43">
        <v>0</v>
      </c>
      <c r="CC449" s="43">
        <v>0</v>
      </c>
      <c r="CD449" s="44">
        <f t="shared" si="26"/>
        <v>30000</v>
      </c>
      <c r="CE449" s="43">
        <v>0</v>
      </c>
      <c r="CF449" s="43">
        <v>0</v>
      </c>
      <c r="CG449" s="43">
        <v>0</v>
      </c>
      <c r="CH449" s="43">
        <v>0</v>
      </c>
      <c r="CI449" s="43">
        <v>30000</v>
      </c>
      <c r="CJ449" s="43">
        <v>0</v>
      </c>
      <c r="CK449" s="43">
        <v>0</v>
      </c>
      <c r="CL449" s="43">
        <v>0</v>
      </c>
      <c r="CM449" s="43">
        <v>0</v>
      </c>
      <c r="CN449" s="43">
        <v>0</v>
      </c>
      <c r="CO449" s="43">
        <v>0</v>
      </c>
      <c r="CP449" s="43">
        <v>0</v>
      </c>
      <c r="CQ449" s="43">
        <v>0</v>
      </c>
      <c r="CR449" s="43">
        <v>0</v>
      </c>
      <c r="CS449" s="43">
        <v>0</v>
      </c>
      <c r="CT449" s="44">
        <f t="shared" si="27"/>
        <v>30000</v>
      </c>
      <c r="CU449" s="43">
        <v>0</v>
      </c>
      <c r="CV449" s="43">
        <v>0</v>
      </c>
      <c r="CW449" s="43">
        <v>0</v>
      </c>
      <c r="CX449" s="43">
        <v>0</v>
      </c>
      <c r="CY449" s="43">
        <v>30000</v>
      </c>
      <c r="CZ449" s="43">
        <v>0</v>
      </c>
      <c r="DA449" s="43">
        <v>0</v>
      </c>
      <c r="DB449" s="43">
        <v>0</v>
      </c>
      <c r="DC449" s="43">
        <v>0</v>
      </c>
      <c r="DD449" s="43">
        <v>0</v>
      </c>
      <c r="DE449" s="43">
        <v>0</v>
      </c>
      <c r="DF449" s="43">
        <v>0</v>
      </c>
      <c r="DG449" s="43">
        <v>0</v>
      </c>
      <c r="DH449" s="43">
        <v>0</v>
      </c>
      <c r="DI449" s="43">
        <v>0</v>
      </c>
      <c r="DJ449" s="44">
        <f t="shared" si="28"/>
        <v>30000</v>
      </c>
      <c r="DK449" s="45">
        <f t="shared" si="24"/>
        <v>90000</v>
      </c>
      <c r="DL449" s="81">
        <f t="shared" si="30"/>
        <v>90000000</v>
      </c>
    </row>
    <row r="450" spans="1:116" s="2" customFormat="1" ht="75" x14ac:dyDescent="0.25">
      <c r="A450" s="1"/>
      <c r="B450" s="40" t="s">
        <v>792</v>
      </c>
      <c r="C450" s="41" t="s">
        <v>1446</v>
      </c>
      <c r="D450" s="30" t="s">
        <v>1432</v>
      </c>
      <c r="E450" s="30" t="s">
        <v>796</v>
      </c>
      <c r="F450" s="30" t="s">
        <v>1431</v>
      </c>
      <c r="G450" s="30" t="s">
        <v>2377</v>
      </c>
      <c r="H450" s="41" t="s">
        <v>824</v>
      </c>
      <c r="I450" s="41">
        <v>10.5</v>
      </c>
      <c r="J450" s="41" t="s">
        <v>1372</v>
      </c>
      <c r="K450" s="41">
        <v>2019</v>
      </c>
      <c r="L450" s="41">
        <v>10.3</v>
      </c>
      <c r="M450" s="42">
        <v>17</v>
      </c>
      <c r="N450" s="42">
        <v>15</v>
      </c>
      <c r="O450" s="42">
        <v>12</v>
      </c>
      <c r="P450" s="42">
        <v>10.3</v>
      </c>
      <c r="Q450" s="42" t="s">
        <v>131</v>
      </c>
      <c r="R450" s="41" t="s">
        <v>106</v>
      </c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 t="s">
        <v>796</v>
      </c>
      <c r="AI450" s="52" t="s">
        <v>1472</v>
      </c>
      <c r="AJ450" s="40">
        <v>3602</v>
      </c>
      <c r="AK450" s="17" t="s">
        <v>1938</v>
      </c>
      <c r="AL450" s="17" t="s">
        <v>825</v>
      </c>
      <c r="AM450" s="42" t="s">
        <v>2991</v>
      </c>
      <c r="AN450" s="42">
        <v>3605002</v>
      </c>
      <c r="AO450" s="42" t="s">
        <v>2992</v>
      </c>
      <c r="AP450" s="41" t="s">
        <v>1298</v>
      </c>
      <c r="AQ450" s="41">
        <v>1</v>
      </c>
      <c r="AR450" s="42" t="s">
        <v>130</v>
      </c>
      <c r="AS450" s="42" t="s">
        <v>792</v>
      </c>
      <c r="AT450" s="42" t="s">
        <v>2472</v>
      </c>
      <c r="AU450" s="42" t="s">
        <v>2718</v>
      </c>
      <c r="AV450" s="42">
        <v>1</v>
      </c>
      <c r="AW450" s="42">
        <v>1</v>
      </c>
      <c r="AX450" s="43">
        <v>0</v>
      </c>
      <c r="AY450" s="43">
        <v>0</v>
      </c>
      <c r="AZ450" s="43">
        <v>0</v>
      </c>
      <c r="BA450" s="43">
        <v>0</v>
      </c>
      <c r="BB450" s="43">
        <v>0</v>
      </c>
      <c r="BC450" s="43">
        <v>0</v>
      </c>
      <c r="BD450" s="43">
        <v>0</v>
      </c>
      <c r="BE450" s="43">
        <v>0</v>
      </c>
      <c r="BF450" s="43">
        <v>0</v>
      </c>
      <c r="BG450" s="43">
        <v>0</v>
      </c>
      <c r="BH450" s="43">
        <v>0</v>
      </c>
      <c r="BI450" s="43">
        <v>0</v>
      </c>
      <c r="BJ450" s="43">
        <v>0</v>
      </c>
      <c r="BK450" s="43">
        <v>0</v>
      </c>
      <c r="BL450" s="43">
        <v>0</v>
      </c>
      <c r="BM450" s="43">
        <v>0</v>
      </c>
      <c r="BN450" s="44">
        <f t="shared" si="25"/>
        <v>0</v>
      </c>
      <c r="BO450" s="43">
        <v>0</v>
      </c>
      <c r="BP450" s="43">
        <v>0</v>
      </c>
      <c r="BQ450" s="43">
        <v>0</v>
      </c>
      <c r="BR450" s="43">
        <v>0</v>
      </c>
      <c r="BS450" s="43">
        <v>0</v>
      </c>
      <c r="BT450" s="43">
        <v>0</v>
      </c>
      <c r="BU450" s="43">
        <v>0</v>
      </c>
      <c r="BV450" s="43">
        <v>0</v>
      </c>
      <c r="BW450" s="43">
        <v>0</v>
      </c>
      <c r="BX450" s="43">
        <v>0</v>
      </c>
      <c r="BY450" s="43">
        <v>0</v>
      </c>
      <c r="BZ450" s="43">
        <v>0</v>
      </c>
      <c r="CA450" s="43">
        <v>0</v>
      </c>
      <c r="CB450" s="43">
        <v>0</v>
      </c>
      <c r="CC450" s="43">
        <v>0</v>
      </c>
      <c r="CD450" s="44">
        <f t="shared" si="26"/>
        <v>0</v>
      </c>
      <c r="CE450" s="43">
        <v>0</v>
      </c>
      <c r="CF450" s="43">
        <v>0</v>
      </c>
      <c r="CG450" s="43">
        <v>0</v>
      </c>
      <c r="CH450" s="43">
        <v>0</v>
      </c>
      <c r="CI450" s="43">
        <v>0</v>
      </c>
      <c r="CJ450" s="43">
        <v>0</v>
      </c>
      <c r="CK450" s="43">
        <v>0</v>
      </c>
      <c r="CL450" s="43">
        <v>0</v>
      </c>
      <c r="CM450" s="43">
        <v>0</v>
      </c>
      <c r="CN450" s="43">
        <v>0</v>
      </c>
      <c r="CO450" s="43">
        <v>0</v>
      </c>
      <c r="CP450" s="43">
        <v>0</v>
      </c>
      <c r="CQ450" s="43">
        <v>0</v>
      </c>
      <c r="CR450" s="43">
        <v>0</v>
      </c>
      <c r="CS450" s="43">
        <v>0</v>
      </c>
      <c r="CT450" s="44">
        <f t="shared" si="27"/>
        <v>0</v>
      </c>
      <c r="CU450" s="43">
        <v>0</v>
      </c>
      <c r="CV450" s="43">
        <v>0</v>
      </c>
      <c r="CW450" s="43">
        <v>0</v>
      </c>
      <c r="CX450" s="43">
        <v>0</v>
      </c>
      <c r="CY450" s="43">
        <v>0</v>
      </c>
      <c r="CZ450" s="43">
        <v>0</v>
      </c>
      <c r="DA450" s="43">
        <v>0</v>
      </c>
      <c r="DB450" s="43">
        <v>0</v>
      </c>
      <c r="DC450" s="43">
        <v>0</v>
      </c>
      <c r="DD450" s="43">
        <v>0</v>
      </c>
      <c r="DE450" s="43">
        <v>0</v>
      </c>
      <c r="DF450" s="43">
        <v>0</v>
      </c>
      <c r="DG450" s="43">
        <v>0</v>
      </c>
      <c r="DH450" s="43">
        <v>0</v>
      </c>
      <c r="DI450" s="43">
        <v>0</v>
      </c>
      <c r="DJ450" s="44">
        <f t="shared" si="28"/>
        <v>0</v>
      </c>
      <c r="DK450" s="45">
        <f t="shared" si="24"/>
        <v>0</v>
      </c>
      <c r="DL450" s="81">
        <f t="shared" si="30"/>
        <v>0</v>
      </c>
    </row>
    <row r="451" spans="1:116" s="2" customFormat="1" ht="150" x14ac:dyDescent="0.25">
      <c r="A451" s="1"/>
      <c r="B451" s="40" t="s">
        <v>792</v>
      </c>
      <c r="C451" s="41" t="s">
        <v>1446</v>
      </c>
      <c r="D451" s="30" t="s">
        <v>1432</v>
      </c>
      <c r="E451" s="30" t="s">
        <v>796</v>
      </c>
      <c r="F451" s="30" t="s">
        <v>1431</v>
      </c>
      <c r="G451" s="30" t="s">
        <v>2377</v>
      </c>
      <c r="H451" s="41" t="s">
        <v>824</v>
      </c>
      <c r="I451" s="41">
        <v>10.5</v>
      </c>
      <c r="J451" s="41" t="s">
        <v>1372</v>
      </c>
      <c r="K451" s="41">
        <v>2019</v>
      </c>
      <c r="L451" s="41">
        <v>10.3</v>
      </c>
      <c r="M451" s="42">
        <v>17</v>
      </c>
      <c r="N451" s="42">
        <v>15</v>
      </c>
      <c r="O451" s="42">
        <v>12</v>
      </c>
      <c r="P451" s="42">
        <v>10.3</v>
      </c>
      <c r="Q451" s="42" t="s">
        <v>131</v>
      </c>
      <c r="R451" s="41" t="s">
        <v>105</v>
      </c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 t="s">
        <v>796</v>
      </c>
      <c r="AI451" s="52" t="s">
        <v>1472</v>
      </c>
      <c r="AJ451" s="40">
        <v>3602</v>
      </c>
      <c r="AK451" s="17" t="s">
        <v>1939</v>
      </c>
      <c r="AL451" s="17" t="s">
        <v>826</v>
      </c>
      <c r="AM451" s="42" t="s">
        <v>2951</v>
      </c>
      <c r="AN451" s="42">
        <v>3602027</v>
      </c>
      <c r="AO451" s="42" t="s">
        <v>2993</v>
      </c>
      <c r="AP451" s="41" t="s">
        <v>1298</v>
      </c>
      <c r="AQ451" s="41">
        <v>2</v>
      </c>
      <c r="AR451" s="42" t="s">
        <v>2471</v>
      </c>
      <c r="AS451" s="42" t="s">
        <v>792</v>
      </c>
      <c r="AT451" s="42" t="s">
        <v>2472</v>
      </c>
      <c r="AU451" s="42">
        <v>1</v>
      </c>
      <c r="AV451" s="42">
        <v>1</v>
      </c>
      <c r="AW451" s="42" t="s">
        <v>2718</v>
      </c>
      <c r="AX451" s="43">
        <v>0</v>
      </c>
      <c r="AY451" s="43">
        <v>0</v>
      </c>
      <c r="AZ451" s="43">
        <v>0</v>
      </c>
      <c r="BA451" s="43">
        <v>0</v>
      </c>
      <c r="BB451" s="43">
        <v>0</v>
      </c>
      <c r="BC451" s="43">
        <v>0</v>
      </c>
      <c r="BD451" s="43">
        <v>0</v>
      </c>
      <c r="BE451" s="43">
        <v>0</v>
      </c>
      <c r="BF451" s="43">
        <v>0</v>
      </c>
      <c r="BG451" s="43">
        <v>0</v>
      </c>
      <c r="BH451" s="43">
        <v>0</v>
      </c>
      <c r="BI451" s="43">
        <v>0</v>
      </c>
      <c r="BJ451" s="43">
        <v>0</v>
      </c>
      <c r="BK451" s="43">
        <v>0</v>
      </c>
      <c r="BL451" s="43">
        <v>0</v>
      </c>
      <c r="BM451" s="43">
        <v>0</v>
      </c>
      <c r="BN451" s="44">
        <f t="shared" si="25"/>
        <v>0</v>
      </c>
      <c r="BO451" s="43">
        <v>0</v>
      </c>
      <c r="BP451" s="43">
        <v>0</v>
      </c>
      <c r="BQ451" s="43">
        <v>0</v>
      </c>
      <c r="BR451" s="43">
        <v>0</v>
      </c>
      <c r="BS451" s="43">
        <v>20000</v>
      </c>
      <c r="BT451" s="43">
        <v>0</v>
      </c>
      <c r="BU451" s="43">
        <v>0</v>
      </c>
      <c r="BV451" s="43">
        <v>0</v>
      </c>
      <c r="BW451" s="43">
        <v>0</v>
      </c>
      <c r="BX451" s="43">
        <v>0</v>
      </c>
      <c r="BY451" s="43">
        <v>0</v>
      </c>
      <c r="BZ451" s="43">
        <v>0</v>
      </c>
      <c r="CA451" s="43">
        <v>0</v>
      </c>
      <c r="CB451" s="43">
        <v>0</v>
      </c>
      <c r="CC451" s="43">
        <v>0</v>
      </c>
      <c r="CD451" s="44">
        <f t="shared" si="26"/>
        <v>20000</v>
      </c>
      <c r="CE451" s="43">
        <v>0</v>
      </c>
      <c r="CF451" s="43">
        <v>0</v>
      </c>
      <c r="CG451" s="43">
        <v>0</v>
      </c>
      <c r="CH451" s="43">
        <v>0</v>
      </c>
      <c r="CI451" s="43">
        <v>20000</v>
      </c>
      <c r="CJ451" s="43">
        <v>0</v>
      </c>
      <c r="CK451" s="43">
        <v>0</v>
      </c>
      <c r="CL451" s="43">
        <v>0</v>
      </c>
      <c r="CM451" s="43">
        <v>0</v>
      </c>
      <c r="CN451" s="43">
        <v>0</v>
      </c>
      <c r="CO451" s="43">
        <v>0</v>
      </c>
      <c r="CP451" s="43">
        <v>0</v>
      </c>
      <c r="CQ451" s="43">
        <v>0</v>
      </c>
      <c r="CR451" s="43">
        <v>0</v>
      </c>
      <c r="CS451" s="43">
        <v>0</v>
      </c>
      <c r="CT451" s="44">
        <f t="shared" si="27"/>
        <v>20000</v>
      </c>
      <c r="CU451" s="43">
        <v>0</v>
      </c>
      <c r="CV451" s="43">
        <v>0</v>
      </c>
      <c r="CW451" s="43">
        <v>0</v>
      </c>
      <c r="CX451" s="43">
        <v>0</v>
      </c>
      <c r="CY451" s="43"/>
      <c r="CZ451" s="43">
        <v>0</v>
      </c>
      <c r="DA451" s="43">
        <v>0</v>
      </c>
      <c r="DB451" s="43">
        <v>0</v>
      </c>
      <c r="DC451" s="43">
        <v>0</v>
      </c>
      <c r="DD451" s="43">
        <v>0</v>
      </c>
      <c r="DE451" s="43">
        <v>0</v>
      </c>
      <c r="DF451" s="43">
        <v>0</v>
      </c>
      <c r="DG451" s="43">
        <v>0</v>
      </c>
      <c r="DH451" s="43">
        <v>0</v>
      </c>
      <c r="DI451" s="43">
        <v>0</v>
      </c>
      <c r="DJ451" s="44">
        <f t="shared" si="28"/>
        <v>0</v>
      </c>
      <c r="DK451" s="45">
        <f t="shared" si="24"/>
        <v>40000</v>
      </c>
      <c r="DL451" s="81">
        <f t="shared" si="30"/>
        <v>40000000</v>
      </c>
    </row>
    <row r="452" spans="1:116" s="2" customFormat="1" ht="105" x14ac:dyDescent="0.25">
      <c r="A452" s="1"/>
      <c r="B452" s="40" t="s">
        <v>792</v>
      </c>
      <c r="C452" s="41" t="s">
        <v>1446</v>
      </c>
      <c r="D452" s="30" t="s">
        <v>1432</v>
      </c>
      <c r="E452" s="30" t="s">
        <v>796</v>
      </c>
      <c r="F452" s="30" t="s">
        <v>1431</v>
      </c>
      <c r="G452" s="30" t="s">
        <v>2377</v>
      </c>
      <c r="H452" s="41" t="s">
        <v>824</v>
      </c>
      <c r="I452" s="41">
        <v>10.5</v>
      </c>
      <c r="J452" s="41" t="s">
        <v>1372</v>
      </c>
      <c r="K452" s="41">
        <v>2019</v>
      </c>
      <c r="L452" s="41">
        <v>10.3</v>
      </c>
      <c r="M452" s="42">
        <v>17</v>
      </c>
      <c r="N452" s="42">
        <v>15</v>
      </c>
      <c r="O452" s="42">
        <v>12</v>
      </c>
      <c r="P452" s="42">
        <v>10.3</v>
      </c>
      <c r="Q452" s="42" t="s">
        <v>131</v>
      </c>
      <c r="R452" s="41" t="s">
        <v>102</v>
      </c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 t="s">
        <v>796</v>
      </c>
      <c r="AI452" s="52" t="s">
        <v>1472</v>
      </c>
      <c r="AJ452" s="40">
        <v>3602</v>
      </c>
      <c r="AK452" s="17" t="s">
        <v>1940</v>
      </c>
      <c r="AL452" s="17" t="s">
        <v>827</v>
      </c>
      <c r="AM452" s="42" t="s">
        <v>2994</v>
      </c>
      <c r="AN452" s="42">
        <v>3502017</v>
      </c>
      <c r="AO452" s="42" t="s">
        <v>2970</v>
      </c>
      <c r="AP452" s="41">
        <v>3</v>
      </c>
      <c r="AQ452" s="41">
        <v>2</v>
      </c>
      <c r="AR452" s="42" t="s">
        <v>2471</v>
      </c>
      <c r="AS452" s="42" t="s">
        <v>792</v>
      </c>
      <c r="AT452" s="42">
        <v>0.01</v>
      </c>
      <c r="AU452" s="42">
        <v>1</v>
      </c>
      <c r="AV452" s="42" t="s">
        <v>2718</v>
      </c>
      <c r="AW452" s="42" t="s">
        <v>2718</v>
      </c>
      <c r="AX452" s="43">
        <v>0</v>
      </c>
      <c r="AY452" s="43">
        <v>0</v>
      </c>
      <c r="AZ452" s="43">
        <v>0</v>
      </c>
      <c r="BA452" s="43">
        <v>0</v>
      </c>
      <c r="BB452" s="43">
        <v>0</v>
      </c>
      <c r="BC452" s="43">
        <v>100000</v>
      </c>
      <c r="BD452" s="43">
        <v>0</v>
      </c>
      <c r="BE452" s="43"/>
      <c r="BF452" s="43">
        <v>0</v>
      </c>
      <c r="BG452" s="43">
        <v>0</v>
      </c>
      <c r="BH452" s="43">
        <v>0</v>
      </c>
      <c r="BI452" s="43">
        <v>0</v>
      </c>
      <c r="BJ452" s="43">
        <v>100000</v>
      </c>
      <c r="BK452" s="43">
        <v>0</v>
      </c>
      <c r="BL452" s="43">
        <v>0</v>
      </c>
      <c r="BM452" s="43">
        <v>0</v>
      </c>
      <c r="BN452" s="44">
        <f t="shared" si="25"/>
        <v>200000</v>
      </c>
      <c r="BO452" s="43">
        <v>0</v>
      </c>
      <c r="BP452" s="43">
        <v>0</v>
      </c>
      <c r="BQ452" s="43">
        <v>0</v>
      </c>
      <c r="BR452" s="43">
        <v>0</v>
      </c>
      <c r="BS452" s="43">
        <v>0</v>
      </c>
      <c r="BT452" s="43">
        <v>0</v>
      </c>
      <c r="BU452" s="43">
        <v>0</v>
      </c>
      <c r="BV452" s="43">
        <v>0</v>
      </c>
      <c r="BW452" s="43">
        <v>0</v>
      </c>
      <c r="BX452" s="43">
        <v>0</v>
      </c>
      <c r="BY452" s="43">
        <v>0</v>
      </c>
      <c r="BZ452" s="43">
        <v>80000</v>
      </c>
      <c r="CA452" s="43">
        <v>0</v>
      </c>
      <c r="CB452" s="43">
        <v>0</v>
      </c>
      <c r="CC452" s="43">
        <v>0</v>
      </c>
      <c r="CD452" s="44">
        <f t="shared" si="26"/>
        <v>80000</v>
      </c>
      <c r="CE452" s="43">
        <v>0</v>
      </c>
      <c r="CF452" s="43">
        <v>0</v>
      </c>
      <c r="CG452" s="43">
        <v>0</v>
      </c>
      <c r="CH452" s="43">
        <v>0</v>
      </c>
      <c r="CI452" s="43">
        <v>0</v>
      </c>
      <c r="CJ452" s="43">
        <v>0</v>
      </c>
      <c r="CK452" s="43">
        <v>0</v>
      </c>
      <c r="CL452" s="43">
        <v>0</v>
      </c>
      <c r="CM452" s="43">
        <v>0</v>
      </c>
      <c r="CN452" s="43">
        <v>0</v>
      </c>
      <c r="CO452" s="43">
        <v>0</v>
      </c>
      <c r="CP452" s="43"/>
      <c r="CQ452" s="43">
        <v>0</v>
      </c>
      <c r="CR452" s="43">
        <v>0</v>
      </c>
      <c r="CS452" s="43">
        <v>0</v>
      </c>
      <c r="CT452" s="44">
        <f t="shared" si="27"/>
        <v>0</v>
      </c>
      <c r="CU452" s="43">
        <v>0</v>
      </c>
      <c r="CV452" s="43">
        <v>0</v>
      </c>
      <c r="CW452" s="43">
        <v>0</v>
      </c>
      <c r="CX452" s="43">
        <v>0</v>
      </c>
      <c r="CY452" s="43">
        <v>0</v>
      </c>
      <c r="CZ452" s="43">
        <v>0</v>
      </c>
      <c r="DA452" s="43">
        <v>0</v>
      </c>
      <c r="DB452" s="43">
        <v>0</v>
      </c>
      <c r="DC452" s="43">
        <v>0</v>
      </c>
      <c r="DD452" s="43">
        <v>0</v>
      </c>
      <c r="DE452" s="43">
        <v>0</v>
      </c>
      <c r="DF452" s="43"/>
      <c r="DG452" s="43">
        <v>0</v>
      </c>
      <c r="DH452" s="43">
        <v>0</v>
      </c>
      <c r="DI452" s="43">
        <v>0</v>
      </c>
      <c r="DJ452" s="44">
        <f t="shared" si="28"/>
        <v>0</v>
      </c>
      <c r="DK452" s="45">
        <f t="shared" ref="DK452:DK515" si="31">BN452+CD452+CT452+DJ452</f>
        <v>280000</v>
      </c>
      <c r="DL452" s="81">
        <f t="shared" si="30"/>
        <v>280000000</v>
      </c>
    </row>
    <row r="453" spans="1:116" s="2" customFormat="1" ht="90" x14ac:dyDescent="0.25">
      <c r="A453" s="1"/>
      <c r="B453" s="40" t="s">
        <v>792</v>
      </c>
      <c r="C453" s="41" t="s">
        <v>1446</v>
      </c>
      <c r="D453" s="30" t="s">
        <v>1432</v>
      </c>
      <c r="E453" s="30" t="s">
        <v>796</v>
      </c>
      <c r="F453" s="30" t="s">
        <v>1431</v>
      </c>
      <c r="G453" s="30" t="s">
        <v>2377</v>
      </c>
      <c r="H453" s="41" t="s">
        <v>824</v>
      </c>
      <c r="I453" s="41">
        <v>10.5</v>
      </c>
      <c r="J453" s="41" t="s">
        <v>1372</v>
      </c>
      <c r="K453" s="41">
        <v>2019</v>
      </c>
      <c r="L453" s="41">
        <v>10.3</v>
      </c>
      <c r="M453" s="42">
        <v>17</v>
      </c>
      <c r="N453" s="42">
        <v>15</v>
      </c>
      <c r="O453" s="42">
        <v>12</v>
      </c>
      <c r="P453" s="42">
        <v>10.3</v>
      </c>
      <c r="Q453" s="42" t="s">
        <v>131</v>
      </c>
      <c r="R453" s="41" t="s">
        <v>105</v>
      </c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 t="s">
        <v>796</v>
      </c>
      <c r="AI453" s="52" t="s">
        <v>1472</v>
      </c>
      <c r="AJ453" s="40">
        <v>3602</v>
      </c>
      <c r="AK453" s="17" t="s">
        <v>1941</v>
      </c>
      <c r="AL453" s="17" t="s">
        <v>828</v>
      </c>
      <c r="AM453" s="42" t="s">
        <v>2995</v>
      </c>
      <c r="AN453" s="42">
        <v>3502019</v>
      </c>
      <c r="AO453" s="42" t="s">
        <v>2644</v>
      </c>
      <c r="AP453" s="41" t="s">
        <v>1298</v>
      </c>
      <c r="AQ453" s="41">
        <v>1</v>
      </c>
      <c r="AR453" s="42" t="s">
        <v>130</v>
      </c>
      <c r="AS453" s="42" t="s">
        <v>792</v>
      </c>
      <c r="AT453" s="42">
        <v>1</v>
      </c>
      <c r="AU453" s="42">
        <v>1</v>
      </c>
      <c r="AV453" s="42">
        <v>1</v>
      </c>
      <c r="AW453" s="42">
        <v>1</v>
      </c>
      <c r="AX453" s="43">
        <v>0</v>
      </c>
      <c r="AY453" s="43">
        <v>0</v>
      </c>
      <c r="AZ453" s="43">
        <v>0</v>
      </c>
      <c r="BA453" s="43">
        <v>0</v>
      </c>
      <c r="BB453" s="43">
        <v>0</v>
      </c>
      <c r="BC453" s="43">
        <v>100000</v>
      </c>
      <c r="BD453" s="43">
        <v>0</v>
      </c>
      <c r="BE453" s="43"/>
      <c r="BF453" s="43">
        <v>0</v>
      </c>
      <c r="BG453" s="43">
        <v>0</v>
      </c>
      <c r="BH453" s="43">
        <v>0</v>
      </c>
      <c r="BI453" s="43">
        <v>0</v>
      </c>
      <c r="BJ453" s="43">
        <v>0</v>
      </c>
      <c r="BK453" s="43">
        <v>0</v>
      </c>
      <c r="BL453" s="43">
        <v>0</v>
      </c>
      <c r="BM453" s="43">
        <v>0</v>
      </c>
      <c r="BN453" s="44">
        <f t="shared" si="25"/>
        <v>100000</v>
      </c>
      <c r="BO453" s="43">
        <v>0</v>
      </c>
      <c r="BP453" s="43">
        <v>0</v>
      </c>
      <c r="BQ453" s="43">
        <v>0</v>
      </c>
      <c r="BR453" s="43">
        <v>0</v>
      </c>
      <c r="BS453" s="43">
        <v>0</v>
      </c>
      <c r="BT453" s="43">
        <v>0</v>
      </c>
      <c r="BU453" s="43">
        <v>0</v>
      </c>
      <c r="BV453" s="43">
        <v>0</v>
      </c>
      <c r="BW453" s="43">
        <v>0</v>
      </c>
      <c r="BX453" s="43">
        <v>0</v>
      </c>
      <c r="BY453" s="43">
        <v>0</v>
      </c>
      <c r="BZ453" s="43">
        <v>20000</v>
      </c>
      <c r="CA453" s="43">
        <v>0</v>
      </c>
      <c r="CB453" s="43">
        <v>0</v>
      </c>
      <c r="CC453" s="43">
        <v>0</v>
      </c>
      <c r="CD453" s="44">
        <f t="shared" si="26"/>
        <v>20000</v>
      </c>
      <c r="CE453" s="43">
        <v>0</v>
      </c>
      <c r="CF453" s="43">
        <v>0</v>
      </c>
      <c r="CG453" s="43">
        <v>0</v>
      </c>
      <c r="CH453" s="43">
        <v>0</v>
      </c>
      <c r="CI453" s="43">
        <v>0</v>
      </c>
      <c r="CJ453" s="43">
        <v>0</v>
      </c>
      <c r="CK453" s="43">
        <v>0</v>
      </c>
      <c r="CL453" s="43">
        <v>0</v>
      </c>
      <c r="CM453" s="43">
        <v>0</v>
      </c>
      <c r="CN453" s="43">
        <v>0</v>
      </c>
      <c r="CO453" s="43">
        <v>0</v>
      </c>
      <c r="CP453" s="43">
        <v>20000</v>
      </c>
      <c r="CQ453" s="43">
        <v>0</v>
      </c>
      <c r="CR453" s="43">
        <v>0</v>
      </c>
      <c r="CS453" s="43">
        <v>0</v>
      </c>
      <c r="CT453" s="44">
        <f t="shared" si="27"/>
        <v>20000</v>
      </c>
      <c r="CU453" s="43">
        <v>0</v>
      </c>
      <c r="CV453" s="43">
        <v>0</v>
      </c>
      <c r="CW453" s="43">
        <v>0</v>
      </c>
      <c r="CX453" s="43">
        <v>0</v>
      </c>
      <c r="CY453" s="43">
        <v>0</v>
      </c>
      <c r="CZ453" s="43">
        <v>0</v>
      </c>
      <c r="DA453" s="43">
        <v>0</v>
      </c>
      <c r="DB453" s="43">
        <v>0</v>
      </c>
      <c r="DC453" s="43">
        <v>0</v>
      </c>
      <c r="DD453" s="43">
        <v>0</v>
      </c>
      <c r="DE453" s="43">
        <v>0</v>
      </c>
      <c r="DF453" s="43">
        <v>20000</v>
      </c>
      <c r="DG453" s="43">
        <v>0</v>
      </c>
      <c r="DH453" s="43">
        <v>0</v>
      </c>
      <c r="DI453" s="43">
        <v>0</v>
      </c>
      <c r="DJ453" s="44">
        <f t="shared" si="28"/>
        <v>20000</v>
      </c>
      <c r="DK453" s="45">
        <f t="shared" si="31"/>
        <v>160000</v>
      </c>
      <c r="DL453" s="81">
        <f t="shared" si="30"/>
        <v>160000000</v>
      </c>
    </row>
    <row r="454" spans="1:116" s="2" customFormat="1" ht="75" x14ac:dyDescent="0.25">
      <c r="A454" s="1"/>
      <c r="B454" s="40" t="s">
        <v>792</v>
      </c>
      <c r="C454" s="41" t="s">
        <v>1446</v>
      </c>
      <c r="D454" s="30" t="s">
        <v>1432</v>
      </c>
      <c r="E454" s="30" t="s">
        <v>796</v>
      </c>
      <c r="F454" s="30" t="s">
        <v>1430</v>
      </c>
      <c r="G454" s="30" t="s">
        <v>2377</v>
      </c>
      <c r="H454" s="41" t="s">
        <v>824</v>
      </c>
      <c r="I454" s="41">
        <v>10.5</v>
      </c>
      <c r="J454" s="41" t="s">
        <v>1372</v>
      </c>
      <c r="K454" s="41">
        <v>2019</v>
      </c>
      <c r="L454" s="41">
        <v>10.3</v>
      </c>
      <c r="M454" s="42">
        <v>17</v>
      </c>
      <c r="N454" s="42">
        <v>15</v>
      </c>
      <c r="O454" s="42">
        <v>12</v>
      </c>
      <c r="P454" s="42">
        <v>10.3</v>
      </c>
      <c r="Q454" s="42" t="s">
        <v>131</v>
      </c>
      <c r="R454" s="41" t="s">
        <v>106</v>
      </c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 t="s">
        <v>796</v>
      </c>
      <c r="AI454" s="52" t="s">
        <v>1474</v>
      </c>
      <c r="AJ454" s="40">
        <v>3601</v>
      </c>
      <c r="AK454" s="17" t="s">
        <v>1942</v>
      </c>
      <c r="AL454" s="17" t="s">
        <v>829</v>
      </c>
      <c r="AM454" s="42" t="s">
        <v>2996</v>
      </c>
      <c r="AN454" s="42">
        <v>3602002</v>
      </c>
      <c r="AO454" s="42" t="s">
        <v>2601</v>
      </c>
      <c r="AP454" s="41" t="s">
        <v>1298</v>
      </c>
      <c r="AQ454" s="41">
        <v>4</v>
      </c>
      <c r="AR454" s="42" t="s">
        <v>2471</v>
      </c>
      <c r="AS454" s="42" t="s">
        <v>792</v>
      </c>
      <c r="AT454" s="42" t="s">
        <v>2472</v>
      </c>
      <c r="AU454" s="42">
        <v>1</v>
      </c>
      <c r="AV454" s="42">
        <v>2</v>
      </c>
      <c r="AW454" s="42">
        <v>1</v>
      </c>
      <c r="AX454" s="43">
        <v>0</v>
      </c>
      <c r="AY454" s="43">
        <v>0</v>
      </c>
      <c r="AZ454" s="43">
        <v>0</v>
      </c>
      <c r="BA454" s="43">
        <v>0</v>
      </c>
      <c r="BB454" s="43">
        <v>0</v>
      </c>
      <c r="BC454" s="43">
        <v>0</v>
      </c>
      <c r="BD454" s="43">
        <v>0</v>
      </c>
      <c r="BE454" s="43">
        <v>0</v>
      </c>
      <c r="BF454" s="43">
        <v>0</v>
      </c>
      <c r="BG454" s="43">
        <v>0</v>
      </c>
      <c r="BH454" s="43">
        <v>0</v>
      </c>
      <c r="BI454" s="43">
        <v>0</v>
      </c>
      <c r="BJ454" s="43">
        <v>0</v>
      </c>
      <c r="BK454" s="43">
        <v>0</v>
      </c>
      <c r="BL454" s="43">
        <v>0</v>
      </c>
      <c r="BM454" s="43">
        <v>0</v>
      </c>
      <c r="BN454" s="44">
        <f t="shared" si="25"/>
        <v>0</v>
      </c>
      <c r="BO454" s="43">
        <v>0</v>
      </c>
      <c r="BP454" s="43">
        <v>0</v>
      </c>
      <c r="BQ454" s="43">
        <v>0</v>
      </c>
      <c r="BR454" s="43">
        <v>0</v>
      </c>
      <c r="BS454" s="43">
        <v>0</v>
      </c>
      <c r="BT454" s="43">
        <v>0</v>
      </c>
      <c r="BU454" s="43">
        <v>0</v>
      </c>
      <c r="BV454" s="43">
        <v>0</v>
      </c>
      <c r="BW454" s="43">
        <v>0</v>
      </c>
      <c r="BX454" s="43">
        <v>0</v>
      </c>
      <c r="BY454" s="43">
        <v>0</v>
      </c>
      <c r="BZ454" s="43">
        <v>20000</v>
      </c>
      <c r="CA454" s="43">
        <v>0</v>
      </c>
      <c r="CB454" s="43">
        <v>0</v>
      </c>
      <c r="CC454" s="43">
        <v>0</v>
      </c>
      <c r="CD454" s="44">
        <f t="shared" si="26"/>
        <v>20000</v>
      </c>
      <c r="CE454" s="43">
        <v>0</v>
      </c>
      <c r="CF454" s="43">
        <v>0</v>
      </c>
      <c r="CG454" s="43">
        <v>0</v>
      </c>
      <c r="CH454" s="43">
        <v>0</v>
      </c>
      <c r="CI454" s="43">
        <v>0</v>
      </c>
      <c r="CJ454" s="43">
        <v>0</v>
      </c>
      <c r="CK454" s="43">
        <v>0</v>
      </c>
      <c r="CL454" s="43">
        <v>0</v>
      </c>
      <c r="CM454" s="43">
        <v>0</v>
      </c>
      <c r="CN454" s="43">
        <v>0</v>
      </c>
      <c r="CO454" s="43">
        <v>0</v>
      </c>
      <c r="CP454" s="43">
        <v>80000</v>
      </c>
      <c r="CQ454" s="43">
        <v>0</v>
      </c>
      <c r="CR454" s="43">
        <v>0</v>
      </c>
      <c r="CS454" s="43">
        <v>0</v>
      </c>
      <c r="CT454" s="44">
        <f t="shared" si="27"/>
        <v>80000</v>
      </c>
      <c r="CU454" s="43">
        <v>0</v>
      </c>
      <c r="CV454" s="43">
        <v>0</v>
      </c>
      <c r="CW454" s="43">
        <v>0</v>
      </c>
      <c r="CX454" s="43">
        <v>0</v>
      </c>
      <c r="CY454" s="43">
        <v>0</v>
      </c>
      <c r="CZ454" s="43">
        <v>0</v>
      </c>
      <c r="DA454" s="43">
        <v>0</v>
      </c>
      <c r="DB454" s="43">
        <v>0</v>
      </c>
      <c r="DC454" s="43">
        <v>0</v>
      </c>
      <c r="DD454" s="43">
        <v>0</v>
      </c>
      <c r="DE454" s="43">
        <v>0</v>
      </c>
      <c r="DF454" s="43">
        <v>80000</v>
      </c>
      <c r="DG454" s="43">
        <v>0</v>
      </c>
      <c r="DH454" s="43">
        <v>0</v>
      </c>
      <c r="DI454" s="43">
        <v>0</v>
      </c>
      <c r="DJ454" s="44">
        <f t="shared" si="28"/>
        <v>80000</v>
      </c>
      <c r="DK454" s="45">
        <f t="shared" si="31"/>
        <v>180000</v>
      </c>
      <c r="DL454" s="81">
        <f t="shared" si="30"/>
        <v>180000000</v>
      </c>
    </row>
    <row r="455" spans="1:116" s="2" customFormat="1" ht="90" x14ac:dyDescent="0.25">
      <c r="A455" s="1"/>
      <c r="B455" s="40" t="s">
        <v>792</v>
      </c>
      <c r="C455" s="41" t="s">
        <v>1446</v>
      </c>
      <c r="D455" s="30" t="s">
        <v>1432</v>
      </c>
      <c r="E455" s="30" t="s">
        <v>796</v>
      </c>
      <c r="F455" s="30" t="s">
        <v>1430</v>
      </c>
      <c r="G455" s="30" t="s">
        <v>2377</v>
      </c>
      <c r="H455" s="41" t="s">
        <v>824</v>
      </c>
      <c r="I455" s="41">
        <v>10.5</v>
      </c>
      <c r="J455" s="41" t="s">
        <v>1372</v>
      </c>
      <c r="K455" s="41">
        <v>2019</v>
      </c>
      <c r="L455" s="41">
        <v>10.3</v>
      </c>
      <c r="M455" s="42">
        <v>17</v>
      </c>
      <c r="N455" s="42">
        <v>15</v>
      </c>
      <c r="O455" s="42">
        <v>12</v>
      </c>
      <c r="P455" s="42">
        <v>10.3</v>
      </c>
      <c r="Q455" s="42" t="s">
        <v>131</v>
      </c>
      <c r="R455" s="41" t="s">
        <v>107</v>
      </c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 t="s">
        <v>796</v>
      </c>
      <c r="AI455" s="52" t="s">
        <v>1473</v>
      </c>
      <c r="AJ455" s="40">
        <v>3605</v>
      </c>
      <c r="AK455" s="17" t="s">
        <v>1943</v>
      </c>
      <c r="AL455" s="17" t="s">
        <v>830</v>
      </c>
      <c r="AM455" s="42" t="s">
        <v>2686</v>
      </c>
      <c r="AN455" s="42">
        <v>2104024</v>
      </c>
      <c r="AO455" s="42" t="s">
        <v>2997</v>
      </c>
      <c r="AP455" s="41" t="s">
        <v>1298</v>
      </c>
      <c r="AQ455" s="41">
        <v>2</v>
      </c>
      <c r="AR455" s="42" t="s">
        <v>2471</v>
      </c>
      <c r="AS455" s="42" t="s">
        <v>792</v>
      </c>
      <c r="AT455" s="42" t="s">
        <v>2472</v>
      </c>
      <c r="AU455" s="42">
        <v>1</v>
      </c>
      <c r="AV455" s="42">
        <v>1</v>
      </c>
      <c r="AW455" s="42" t="s">
        <v>2718</v>
      </c>
      <c r="AX455" s="43">
        <v>0</v>
      </c>
      <c r="AY455" s="43">
        <v>0</v>
      </c>
      <c r="AZ455" s="43">
        <v>0</v>
      </c>
      <c r="BA455" s="43">
        <v>0</v>
      </c>
      <c r="BB455" s="43">
        <v>0</v>
      </c>
      <c r="BC455" s="43">
        <v>0</v>
      </c>
      <c r="BD455" s="43">
        <v>0</v>
      </c>
      <c r="BE455" s="43">
        <v>0</v>
      </c>
      <c r="BF455" s="43">
        <v>0</v>
      </c>
      <c r="BG455" s="43">
        <v>0</v>
      </c>
      <c r="BH455" s="43">
        <v>0</v>
      </c>
      <c r="BI455" s="43">
        <v>0</v>
      </c>
      <c r="BJ455" s="43">
        <v>0</v>
      </c>
      <c r="BK455" s="43">
        <v>0</v>
      </c>
      <c r="BL455" s="43">
        <v>0</v>
      </c>
      <c r="BM455" s="43">
        <v>0</v>
      </c>
      <c r="BN455" s="44">
        <f t="shared" si="25"/>
        <v>0</v>
      </c>
      <c r="BO455" s="43">
        <v>0</v>
      </c>
      <c r="BP455" s="43">
        <v>0</v>
      </c>
      <c r="BQ455" s="43">
        <v>0</v>
      </c>
      <c r="BR455" s="43">
        <v>0</v>
      </c>
      <c r="BS455" s="43">
        <v>0</v>
      </c>
      <c r="BT455" s="43">
        <v>0</v>
      </c>
      <c r="BU455" s="43">
        <v>0</v>
      </c>
      <c r="BV455" s="43">
        <v>0</v>
      </c>
      <c r="BW455" s="43">
        <v>0</v>
      </c>
      <c r="BX455" s="43">
        <v>0</v>
      </c>
      <c r="BY455" s="43">
        <v>0</v>
      </c>
      <c r="BZ455" s="43">
        <v>20000</v>
      </c>
      <c r="CA455" s="43">
        <v>0</v>
      </c>
      <c r="CB455" s="43">
        <v>0</v>
      </c>
      <c r="CC455" s="43">
        <v>0</v>
      </c>
      <c r="CD455" s="44">
        <f t="shared" si="26"/>
        <v>20000</v>
      </c>
      <c r="CE455" s="43">
        <v>0</v>
      </c>
      <c r="CF455" s="43">
        <v>0</v>
      </c>
      <c r="CG455" s="43">
        <v>0</v>
      </c>
      <c r="CH455" s="43">
        <v>0</v>
      </c>
      <c r="CI455" s="43">
        <v>0</v>
      </c>
      <c r="CJ455" s="43">
        <v>0</v>
      </c>
      <c r="CK455" s="43">
        <v>0</v>
      </c>
      <c r="CL455" s="43">
        <v>0</v>
      </c>
      <c r="CM455" s="43">
        <v>0</v>
      </c>
      <c r="CN455" s="43">
        <v>0</v>
      </c>
      <c r="CO455" s="43">
        <v>0</v>
      </c>
      <c r="CP455" s="43">
        <v>20000</v>
      </c>
      <c r="CQ455" s="43">
        <v>0</v>
      </c>
      <c r="CR455" s="43">
        <v>0</v>
      </c>
      <c r="CS455" s="43">
        <v>0</v>
      </c>
      <c r="CT455" s="44">
        <f t="shared" si="27"/>
        <v>20000</v>
      </c>
      <c r="CU455" s="43">
        <v>0</v>
      </c>
      <c r="CV455" s="43">
        <v>0</v>
      </c>
      <c r="CW455" s="43">
        <v>0</v>
      </c>
      <c r="CX455" s="43">
        <v>0</v>
      </c>
      <c r="CY455" s="43">
        <v>0</v>
      </c>
      <c r="CZ455" s="43">
        <v>0</v>
      </c>
      <c r="DA455" s="43">
        <v>0</v>
      </c>
      <c r="DB455" s="43">
        <v>0</v>
      </c>
      <c r="DC455" s="43">
        <v>0</v>
      </c>
      <c r="DD455" s="43">
        <v>0</v>
      </c>
      <c r="DE455" s="43">
        <v>0</v>
      </c>
      <c r="DF455" s="43"/>
      <c r="DG455" s="43">
        <v>0</v>
      </c>
      <c r="DH455" s="43">
        <v>0</v>
      </c>
      <c r="DI455" s="43">
        <v>0</v>
      </c>
      <c r="DJ455" s="44">
        <f t="shared" si="28"/>
        <v>0</v>
      </c>
      <c r="DK455" s="45">
        <f t="shared" si="31"/>
        <v>40000</v>
      </c>
      <c r="DL455" s="81">
        <f t="shared" si="30"/>
        <v>40000000</v>
      </c>
    </row>
    <row r="456" spans="1:116" s="2" customFormat="1" ht="90" x14ac:dyDescent="0.25">
      <c r="A456" s="1"/>
      <c r="B456" s="40" t="s">
        <v>792</v>
      </c>
      <c r="C456" s="41" t="s">
        <v>1446</v>
      </c>
      <c r="D456" s="30" t="s">
        <v>1432</v>
      </c>
      <c r="E456" s="30" t="s">
        <v>796</v>
      </c>
      <c r="F456" s="30" t="s">
        <v>1430</v>
      </c>
      <c r="G456" s="30" t="s">
        <v>2377</v>
      </c>
      <c r="H456" s="41" t="s">
        <v>824</v>
      </c>
      <c r="I456" s="41">
        <v>10.5</v>
      </c>
      <c r="J456" s="41" t="s">
        <v>1372</v>
      </c>
      <c r="K456" s="41">
        <v>2019</v>
      </c>
      <c r="L456" s="41">
        <v>10.3</v>
      </c>
      <c r="M456" s="42">
        <v>17</v>
      </c>
      <c r="N456" s="42">
        <v>15</v>
      </c>
      <c r="O456" s="42">
        <v>12</v>
      </c>
      <c r="P456" s="42">
        <v>10.3</v>
      </c>
      <c r="Q456" s="42" t="s">
        <v>131</v>
      </c>
      <c r="R456" s="41" t="s">
        <v>105</v>
      </c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 t="s">
        <v>796</v>
      </c>
      <c r="AI456" s="52" t="s">
        <v>1472</v>
      </c>
      <c r="AJ456" s="40">
        <v>3602</v>
      </c>
      <c r="AK456" s="17" t="s">
        <v>1944</v>
      </c>
      <c r="AL456" s="17" t="s">
        <v>831</v>
      </c>
      <c r="AM456" s="42" t="s">
        <v>2686</v>
      </c>
      <c r="AN456" s="42">
        <v>2104024</v>
      </c>
      <c r="AO456" s="42" t="s">
        <v>2997</v>
      </c>
      <c r="AP456" s="41" t="s">
        <v>1298</v>
      </c>
      <c r="AQ456" s="41">
        <v>10</v>
      </c>
      <c r="AR456" s="42" t="s">
        <v>2471</v>
      </c>
      <c r="AS456" s="42" t="s">
        <v>792</v>
      </c>
      <c r="AT456" s="42" t="s">
        <v>2472</v>
      </c>
      <c r="AU456" s="42">
        <v>3</v>
      </c>
      <c r="AV456" s="42">
        <v>4</v>
      </c>
      <c r="AW456" s="42">
        <v>3</v>
      </c>
      <c r="AX456" s="43">
        <v>0</v>
      </c>
      <c r="AY456" s="43">
        <v>0</v>
      </c>
      <c r="AZ456" s="43">
        <v>0</v>
      </c>
      <c r="BA456" s="43">
        <v>0</v>
      </c>
      <c r="BB456" s="43">
        <v>0</v>
      </c>
      <c r="BC456" s="43">
        <v>0</v>
      </c>
      <c r="BD456" s="43">
        <v>0</v>
      </c>
      <c r="BE456" s="43">
        <v>0</v>
      </c>
      <c r="BF456" s="43">
        <v>0</v>
      </c>
      <c r="BG456" s="43">
        <v>0</v>
      </c>
      <c r="BH456" s="43">
        <v>0</v>
      </c>
      <c r="BI456" s="43">
        <v>0</v>
      </c>
      <c r="BJ456" s="43">
        <v>0</v>
      </c>
      <c r="BK456" s="43">
        <v>0</v>
      </c>
      <c r="BL456" s="43">
        <v>0</v>
      </c>
      <c r="BM456" s="43">
        <v>0</v>
      </c>
      <c r="BN456" s="44">
        <f t="shared" si="25"/>
        <v>0</v>
      </c>
      <c r="BO456" s="43">
        <v>0</v>
      </c>
      <c r="BP456" s="43">
        <v>0</v>
      </c>
      <c r="BQ456" s="43">
        <v>0</v>
      </c>
      <c r="BR456" s="43">
        <v>0</v>
      </c>
      <c r="BS456" s="43">
        <v>0</v>
      </c>
      <c r="BT456" s="43">
        <v>0</v>
      </c>
      <c r="BU456" s="43">
        <v>0</v>
      </c>
      <c r="BV456" s="43">
        <v>0</v>
      </c>
      <c r="BW456" s="43">
        <v>0</v>
      </c>
      <c r="BX456" s="43">
        <v>0</v>
      </c>
      <c r="BY456" s="43">
        <v>0</v>
      </c>
      <c r="BZ456" s="43">
        <v>20000</v>
      </c>
      <c r="CA456" s="43">
        <v>0</v>
      </c>
      <c r="CB456" s="43">
        <v>0</v>
      </c>
      <c r="CC456" s="43">
        <v>0</v>
      </c>
      <c r="CD456" s="44">
        <f t="shared" si="26"/>
        <v>20000</v>
      </c>
      <c r="CE456" s="43">
        <v>0</v>
      </c>
      <c r="CF456" s="43">
        <v>0</v>
      </c>
      <c r="CG456" s="43">
        <v>0</v>
      </c>
      <c r="CH456" s="43">
        <v>0</v>
      </c>
      <c r="CI456" s="43">
        <v>0</v>
      </c>
      <c r="CJ456" s="43">
        <v>0</v>
      </c>
      <c r="CK456" s="43">
        <v>0</v>
      </c>
      <c r="CL456" s="43">
        <v>0</v>
      </c>
      <c r="CM456" s="43">
        <v>0</v>
      </c>
      <c r="CN456" s="43">
        <v>0</v>
      </c>
      <c r="CO456" s="43">
        <v>0</v>
      </c>
      <c r="CP456" s="43">
        <v>20000</v>
      </c>
      <c r="CQ456" s="43">
        <v>0</v>
      </c>
      <c r="CR456" s="43">
        <v>0</v>
      </c>
      <c r="CS456" s="43">
        <v>0</v>
      </c>
      <c r="CT456" s="44">
        <f t="shared" si="27"/>
        <v>20000</v>
      </c>
      <c r="CU456" s="43">
        <v>0</v>
      </c>
      <c r="CV456" s="43">
        <v>0</v>
      </c>
      <c r="CW456" s="43">
        <v>0</v>
      </c>
      <c r="CX456" s="43">
        <v>0</v>
      </c>
      <c r="CY456" s="43">
        <v>0</v>
      </c>
      <c r="CZ456" s="43">
        <v>0</v>
      </c>
      <c r="DA456" s="43">
        <v>0</v>
      </c>
      <c r="DB456" s="43">
        <v>0</v>
      </c>
      <c r="DC456" s="43">
        <v>0</v>
      </c>
      <c r="DD456" s="43">
        <v>0</v>
      </c>
      <c r="DE456" s="43">
        <v>0</v>
      </c>
      <c r="DF456" s="43">
        <v>20000</v>
      </c>
      <c r="DG456" s="43">
        <v>0</v>
      </c>
      <c r="DH456" s="43">
        <v>0</v>
      </c>
      <c r="DI456" s="43">
        <v>0</v>
      </c>
      <c r="DJ456" s="44">
        <f t="shared" si="28"/>
        <v>20000</v>
      </c>
      <c r="DK456" s="45">
        <f t="shared" si="31"/>
        <v>60000</v>
      </c>
      <c r="DL456" s="81">
        <f t="shared" si="30"/>
        <v>60000000</v>
      </c>
    </row>
    <row r="457" spans="1:116" s="2" customFormat="1" ht="105" x14ac:dyDescent="0.25">
      <c r="A457" s="1"/>
      <c r="B457" s="40" t="s">
        <v>792</v>
      </c>
      <c r="C457" s="41" t="s">
        <v>1446</v>
      </c>
      <c r="D457" s="30" t="s">
        <v>1432</v>
      </c>
      <c r="E457" s="30" t="s">
        <v>796</v>
      </c>
      <c r="F457" s="30" t="s">
        <v>1430</v>
      </c>
      <c r="G457" s="30" t="s">
        <v>2377</v>
      </c>
      <c r="H457" s="41" t="s">
        <v>824</v>
      </c>
      <c r="I457" s="41">
        <v>10.5</v>
      </c>
      <c r="J457" s="41" t="s">
        <v>1372</v>
      </c>
      <c r="K457" s="41">
        <v>2019</v>
      </c>
      <c r="L457" s="41">
        <v>10.3</v>
      </c>
      <c r="M457" s="42">
        <v>17</v>
      </c>
      <c r="N457" s="42">
        <v>15</v>
      </c>
      <c r="O457" s="42">
        <v>12</v>
      </c>
      <c r="P457" s="42">
        <v>10.3</v>
      </c>
      <c r="Q457" s="42" t="s">
        <v>131</v>
      </c>
      <c r="R457" s="41" t="s">
        <v>107</v>
      </c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 t="s">
        <v>796</v>
      </c>
      <c r="AI457" s="52" t="s">
        <v>1472</v>
      </c>
      <c r="AJ457" s="40">
        <v>3602</v>
      </c>
      <c r="AK457" s="17" t="s">
        <v>1945</v>
      </c>
      <c r="AL457" s="17" t="s">
        <v>832</v>
      </c>
      <c r="AM457" s="42" t="s">
        <v>2499</v>
      </c>
      <c r="AN457" s="42">
        <v>2201017</v>
      </c>
      <c r="AO457" s="42" t="s">
        <v>2998</v>
      </c>
      <c r="AP457" s="41" t="s">
        <v>1298</v>
      </c>
      <c r="AQ457" s="41">
        <v>100</v>
      </c>
      <c r="AR457" s="42" t="s">
        <v>2471</v>
      </c>
      <c r="AS457" s="42" t="s">
        <v>792</v>
      </c>
      <c r="AT457" s="42" t="s">
        <v>2472</v>
      </c>
      <c r="AU457" s="42">
        <v>30</v>
      </c>
      <c r="AV457" s="42">
        <v>40</v>
      </c>
      <c r="AW457" s="42">
        <v>30</v>
      </c>
      <c r="AX457" s="43">
        <v>0</v>
      </c>
      <c r="AY457" s="43">
        <v>0</v>
      </c>
      <c r="AZ457" s="43">
        <v>0</v>
      </c>
      <c r="BA457" s="43">
        <v>0</v>
      </c>
      <c r="BB457" s="43">
        <v>0</v>
      </c>
      <c r="BC457" s="43">
        <v>0</v>
      </c>
      <c r="BD457" s="43">
        <v>0</v>
      </c>
      <c r="BE457" s="43">
        <v>0</v>
      </c>
      <c r="BF457" s="43">
        <v>0</v>
      </c>
      <c r="BG457" s="43">
        <v>0</v>
      </c>
      <c r="BH457" s="43">
        <v>0</v>
      </c>
      <c r="BI457" s="43">
        <v>0</v>
      </c>
      <c r="BJ457" s="43">
        <v>0</v>
      </c>
      <c r="BK457" s="43">
        <v>0</v>
      </c>
      <c r="BL457" s="43">
        <v>0</v>
      </c>
      <c r="BM457" s="43">
        <v>0</v>
      </c>
      <c r="BN457" s="44">
        <f t="shared" si="25"/>
        <v>0</v>
      </c>
      <c r="BO457" s="43">
        <v>0</v>
      </c>
      <c r="BP457" s="43">
        <v>0</v>
      </c>
      <c r="BQ457" s="43">
        <v>0</v>
      </c>
      <c r="BR457" s="43">
        <v>0</v>
      </c>
      <c r="BS457" s="43">
        <v>20000</v>
      </c>
      <c r="BT457" s="43">
        <v>0</v>
      </c>
      <c r="BU457" s="43">
        <v>0</v>
      </c>
      <c r="BV457" s="43">
        <v>0</v>
      </c>
      <c r="BW457" s="43">
        <v>0</v>
      </c>
      <c r="BX457" s="43">
        <v>0</v>
      </c>
      <c r="BY457" s="43">
        <v>0</v>
      </c>
      <c r="BZ457" s="43">
        <v>0</v>
      </c>
      <c r="CA457" s="43">
        <v>0</v>
      </c>
      <c r="CB457" s="43">
        <v>0</v>
      </c>
      <c r="CC457" s="43">
        <v>0</v>
      </c>
      <c r="CD457" s="44">
        <f t="shared" si="26"/>
        <v>20000</v>
      </c>
      <c r="CE457" s="43">
        <v>0</v>
      </c>
      <c r="CF457" s="43">
        <v>0</v>
      </c>
      <c r="CG457" s="43">
        <v>0</v>
      </c>
      <c r="CH457" s="43">
        <v>0</v>
      </c>
      <c r="CI457" s="43">
        <v>20000</v>
      </c>
      <c r="CJ457" s="43">
        <v>0</v>
      </c>
      <c r="CK457" s="43">
        <v>0</v>
      </c>
      <c r="CL457" s="43">
        <v>0</v>
      </c>
      <c r="CM457" s="43">
        <v>0</v>
      </c>
      <c r="CN457" s="43">
        <v>0</v>
      </c>
      <c r="CO457" s="43">
        <v>0</v>
      </c>
      <c r="CP457" s="43">
        <v>0</v>
      </c>
      <c r="CQ457" s="43">
        <v>0</v>
      </c>
      <c r="CR457" s="43">
        <v>0</v>
      </c>
      <c r="CS457" s="43">
        <v>0</v>
      </c>
      <c r="CT457" s="44">
        <f t="shared" si="27"/>
        <v>20000</v>
      </c>
      <c r="CU457" s="43">
        <v>0</v>
      </c>
      <c r="CV457" s="43">
        <v>0</v>
      </c>
      <c r="CW457" s="43">
        <v>0</v>
      </c>
      <c r="CX457" s="43">
        <v>0</v>
      </c>
      <c r="CY457" s="43">
        <v>20000</v>
      </c>
      <c r="CZ457" s="43">
        <v>0</v>
      </c>
      <c r="DA457" s="43">
        <v>0</v>
      </c>
      <c r="DB457" s="43">
        <v>0</v>
      </c>
      <c r="DC457" s="43">
        <v>0</v>
      </c>
      <c r="DD457" s="43">
        <v>0</v>
      </c>
      <c r="DE457" s="43">
        <v>0</v>
      </c>
      <c r="DF457" s="43">
        <v>0</v>
      </c>
      <c r="DG457" s="43">
        <v>0</v>
      </c>
      <c r="DH457" s="43">
        <v>0</v>
      </c>
      <c r="DI457" s="43">
        <v>0</v>
      </c>
      <c r="DJ457" s="44">
        <f t="shared" si="28"/>
        <v>20000</v>
      </c>
      <c r="DK457" s="45">
        <f t="shared" si="31"/>
        <v>60000</v>
      </c>
      <c r="DL457" s="81">
        <f t="shared" si="30"/>
        <v>60000000</v>
      </c>
    </row>
    <row r="458" spans="1:116" s="2" customFormat="1" ht="75" x14ac:dyDescent="0.25">
      <c r="A458" s="1"/>
      <c r="B458" s="40" t="s">
        <v>792</v>
      </c>
      <c r="C458" s="41" t="s">
        <v>1446</v>
      </c>
      <c r="D458" s="30" t="s">
        <v>1432</v>
      </c>
      <c r="E458" s="30" t="s">
        <v>796</v>
      </c>
      <c r="F458" s="30" t="s">
        <v>1430</v>
      </c>
      <c r="G458" s="30" t="s">
        <v>2377</v>
      </c>
      <c r="H458" s="41" t="s">
        <v>824</v>
      </c>
      <c r="I458" s="41">
        <v>10.5</v>
      </c>
      <c r="J458" s="41" t="s">
        <v>1372</v>
      </c>
      <c r="K458" s="41">
        <v>2019</v>
      </c>
      <c r="L458" s="41">
        <v>10.3</v>
      </c>
      <c r="M458" s="42">
        <v>17</v>
      </c>
      <c r="N458" s="42">
        <v>15</v>
      </c>
      <c r="O458" s="42">
        <v>12</v>
      </c>
      <c r="P458" s="42">
        <v>10.3</v>
      </c>
      <c r="Q458" s="42" t="s">
        <v>131</v>
      </c>
      <c r="R458" s="41" t="s">
        <v>105</v>
      </c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 t="s">
        <v>796</v>
      </c>
      <c r="AI458" s="52" t="s">
        <v>1472</v>
      </c>
      <c r="AJ458" s="40">
        <v>3602</v>
      </c>
      <c r="AK458" s="17" t="s">
        <v>1946</v>
      </c>
      <c r="AL458" s="17" t="s">
        <v>833</v>
      </c>
      <c r="AM458" s="42" t="s">
        <v>2996</v>
      </c>
      <c r="AN458" s="42">
        <v>3602002</v>
      </c>
      <c r="AO458" s="42" t="s">
        <v>2601</v>
      </c>
      <c r="AP458" s="41" t="s">
        <v>1298</v>
      </c>
      <c r="AQ458" s="41">
        <v>10</v>
      </c>
      <c r="AR458" s="42" t="s">
        <v>2471</v>
      </c>
      <c r="AS458" s="42" t="s">
        <v>792</v>
      </c>
      <c r="AT458" s="42">
        <v>1</v>
      </c>
      <c r="AU458" s="42">
        <v>3</v>
      </c>
      <c r="AV458" s="42">
        <v>4</v>
      </c>
      <c r="AW458" s="42">
        <v>2</v>
      </c>
      <c r="AX458" s="43">
        <v>0</v>
      </c>
      <c r="AY458" s="43">
        <v>0</v>
      </c>
      <c r="AZ458" s="43">
        <v>0</v>
      </c>
      <c r="BA458" s="43">
        <v>0</v>
      </c>
      <c r="BB458" s="43">
        <v>0</v>
      </c>
      <c r="BC458" s="43">
        <v>70000</v>
      </c>
      <c r="BD458" s="43"/>
      <c r="BE458" s="43"/>
      <c r="BF458" s="43">
        <v>0</v>
      </c>
      <c r="BG458" s="43">
        <v>0</v>
      </c>
      <c r="BH458" s="43">
        <v>0</v>
      </c>
      <c r="BI458" s="43">
        <v>0</v>
      </c>
      <c r="BJ458" s="43">
        <v>0</v>
      </c>
      <c r="BK458" s="43">
        <v>0</v>
      </c>
      <c r="BL458" s="43">
        <v>0</v>
      </c>
      <c r="BM458" s="43">
        <v>0</v>
      </c>
      <c r="BN458" s="44">
        <f t="shared" si="25"/>
        <v>70000</v>
      </c>
      <c r="BO458" s="43">
        <v>0</v>
      </c>
      <c r="BP458" s="43">
        <v>0</v>
      </c>
      <c r="BQ458" s="43">
        <v>0</v>
      </c>
      <c r="BR458" s="43">
        <v>0</v>
      </c>
      <c r="BS458" s="43">
        <v>20000</v>
      </c>
      <c r="BT458" s="43">
        <v>0</v>
      </c>
      <c r="BU458" s="43">
        <v>0</v>
      </c>
      <c r="BV458" s="43">
        <v>0</v>
      </c>
      <c r="BW458" s="43">
        <v>0</v>
      </c>
      <c r="BX458" s="43">
        <v>0</v>
      </c>
      <c r="BY458" s="43">
        <v>0</v>
      </c>
      <c r="BZ458" s="43">
        <v>0</v>
      </c>
      <c r="CA458" s="43">
        <v>0</v>
      </c>
      <c r="CB458" s="43">
        <v>0</v>
      </c>
      <c r="CC458" s="43">
        <v>0</v>
      </c>
      <c r="CD458" s="44">
        <f t="shared" si="26"/>
        <v>20000</v>
      </c>
      <c r="CE458" s="43">
        <v>0</v>
      </c>
      <c r="CF458" s="43">
        <v>0</v>
      </c>
      <c r="CG458" s="43">
        <v>0</v>
      </c>
      <c r="CH458" s="43">
        <v>0</v>
      </c>
      <c r="CI458" s="43">
        <v>20000</v>
      </c>
      <c r="CJ458" s="43">
        <v>0</v>
      </c>
      <c r="CK458" s="43">
        <v>0</v>
      </c>
      <c r="CL458" s="43">
        <v>0</v>
      </c>
      <c r="CM458" s="43">
        <v>0</v>
      </c>
      <c r="CN458" s="43">
        <v>0</v>
      </c>
      <c r="CO458" s="43">
        <v>0</v>
      </c>
      <c r="CP458" s="43">
        <v>0</v>
      </c>
      <c r="CQ458" s="43">
        <v>0</v>
      </c>
      <c r="CR458" s="43">
        <v>0</v>
      </c>
      <c r="CS458" s="43">
        <v>0</v>
      </c>
      <c r="CT458" s="44">
        <f t="shared" si="27"/>
        <v>20000</v>
      </c>
      <c r="CU458" s="43">
        <v>0</v>
      </c>
      <c r="CV458" s="43">
        <v>0</v>
      </c>
      <c r="CW458" s="43">
        <v>0</v>
      </c>
      <c r="CX458" s="43">
        <v>0</v>
      </c>
      <c r="CY458" s="43">
        <v>20000</v>
      </c>
      <c r="CZ458" s="43">
        <v>0</v>
      </c>
      <c r="DA458" s="43">
        <v>0</v>
      </c>
      <c r="DB458" s="43">
        <v>0</v>
      </c>
      <c r="DC458" s="43">
        <v>0</v>
      </c>
      <c r="DD458" s="43">
        <v>0</v>
      </c>
      <c r="DE458" s="43">
        <v>0</v>
      </c>
      <c r="DF458" s="43">
        <v>0</v>
      </c>
      <c r="DG458" s="43">
        <v>0</v>
      </c>
      <c r="DH458" s="43">
        <v>0</v>
      </c>
      <c r="DI458" s="43">
        <v>0</v>
      </c>
      <c r="DJ458" s="44">
        <f t="shared" si="28"/>
        <v>20000</v>
      </c>
      <c r="DK458" s="45">
        <f t="shared" si="31"/>
        <v>130000</v>
      </c>
      <c r="DL458" s="81">
        <f t="shared" si="30"/>
        <v>130000000</v>
      </c>
    </row>
    <row r="459" spans="1:116" s="2" customFormat="1" ht="30" x14ac:dyDescent="0.25">
      <c r="A459" s="1"/>
      <c r="B459" s="40" t="s">
        <v>792</v>
      </c>
      <c r="C459" s="41" t="s">
        <v>1446</v>
      </c>
      <c r="D459" s="30" t="s">
        <v>1432</v>
      </c>
      <c r="E459" s="30" t="s">
        <v>796</v>
      </c>
      <c r="F459" s="30" t="s">
        <v>1430</v>
      </c>
      <c r="G459" s="30" t="s">
        <v>2378</v>
      </c>
      <c r="H459" s="41" t="s">
        <v>834</v>
      </c>
      <c r="I459" s="41">
        <v>63</v>
      </c>
      <c r="J459" s="41" t="s">
        <v>1372</v>
      </c>
      <c r="K459" s="41">
        <v>2019</v>
      </c>
      <c r="L459" s="41">
        <v>61</v>
      </c>
      <c r="M459" s="42">
        <v>61</v>
      </c>
      <c r="N459" s="42">
        <v>61</v>
      </c>
      <c r="O459" s="42">
        <v>61</v>
      </c>
      <c r="P459" s="42">
        <v>61</v>
      </c>
      <c r="Q459" s="42" t="s">
        <v>130</v>
      </c>
      <c r="R459" s="41" t="s">
        <v>106</v>
      </c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 t="s">
        <v>796</v>
      </c>
      <c r="AI459" s="52" t="s">
        <v>1472</v>
      </c>
      <c r="AJ459" s="40">
        <v>3602</v>
      </c>
      <c r="AK459" s="17" t="s">
        <v>1947</v>
      </c>
      <c r="AL459" s="17" t="s">
        <v>835</v>
      </c>
      <c r="AM459" s="42" t="s">
        <v>2999</v>
      </c>
      <c r="AN459" s="42">
        <v>4002032</v>
      </c>
      <c r="AO459" s="42" t="s">
        <v>2999</v>
      </c>
      <c r="AP459" s="41">
        <v>1</v>
      </c>
      <c r="AQ459" s="41">
        <v>2</v>
      </c>
      <c r="AR459" s="42" t="s">
        <v>2471</v>
      </c>
      <c r="AS459" s="42" t="s">
        <v>792</v>
      </c>
      <c r="AT459" s="42">
        <v>1</v>
      </c>
      <c r="AU459" s="42">
        <v>1</v>
      </c>
      <c r="AV459" s="42" t="s">
        <v>2718</v>
      </c>
      <c r="AW459" s="42" t="s">
        <v>2718</v>
      </c>
      <c r="AX459" s="43">
        <v>0</v>
      </c>
      <c r="AY459" s="43">
        <v>0</v>
      </c>
      <c r="AZ459" s="43">
        <v>0</v>
      </c>
      <c r="BA459" s="43">
        <v>0</v>
      </c>
      <c r="BB459" s="43">
        <v>0</v>
      </c>
      <c r="BC459" s="43">
        <v>15000</v>
      </c>
      <c r="BD459" s="43">
        <v>0</v>
      </c>
      <c r="BE459" s="43">
        <v>0</v>
      </c>
      <c r="BF459" s="43">
        <v>0</v>
      </c>
      <c r="BG459" s="43">
        <v>0</v>
      </c>
      <c r="BH459" s="43">
        <v>0</v>
      </c>
      <c r="BI459" s="43">
        <v>0</v>
      </c>
      <c r="BJ459" s="43">
        <v>0</v>
      </c>
      <c r="BK459" s="43">
        <v>0</v>
      </c>
      <c r="BL459" s="43">
        <v>0</v>
      </c>
      <c r="BM459" s="43">
        <v>0</v>
      </c>
      <c r="BN459" s="44">
        <f t="shared" si="25"/>
        <v>15000</v>
      </c>
      <c r="BO459" s="43">
        <v>0</v>
      </c>
      <c r="BP459" s="43">
        <v>0</v>
      </c>
      <c r="BQ459" s="43">
        <v>0</v>
      </c>
      <c r="BR459" s="43">
        <v>0</v>
      </c>
      <c r="BS459" s="43">
        <v>35000</v>
      </c>
      <c r="BT459" s="43">
        <v>0</v>
      </c>
      <c r="BU459" s="43">
        <v>0</v>
      </c>
      <c r="BV459" s="43">
        <v>0</v>
      </c>
      <c r="BW459" s="43">
        <v>0</v>
      </c>
      <c r="BX459" s="43">
        <v>0</v>
      </c>
      <c r="BY459" s="43">
        <v>0</v>
      </c>
      <c r="BZ459" s="43">
        <v>70000</v>
      </c>
      <c r="CA459" s="43">
        <v>0</v>
      </c>
      <c r="CB459" s="43">
        <v>0</v>
      </c>
      <c r="CC459" s="43">
        <v>0</v>
      </c>
      <c r="CD459" s="44">
        <f t="shared" si="26"/>
        <v>105000</v>
      </c>
      <c r="CE459" s="43">
        <v>0</v>
      </c>
      <c r="CF459" s="43">
        <v>0</v>
      </c>
      <c r="CG459" s="43">
        <v>0</v>
      </c>
      <c r="CH459" s="43">
        <v>0</v>
      </c>
      <c r="CI459" s="43"/>
      <c r="CJ459" s="43">
        <v>0</v>
      </c>
      <c r="CK459" s="43">
        <v>0</v>
      </c>
      <c r="CL459" s="43">
        <v>0</v>
      </c>
      <c r="CM459" s="43">
        <v>0</v>
      </c>
      <c r="CN459" s="43">
        <v>0</v>
      </c>
      <c r="CO459" s="43">
        <v>0</v>
      </c>
      <c r="CP459" s="43"/>
      <c r="CQ459" s="43">
        <v>0</v>
      </c>
      <c r="CR459" s="43">
        <v>0</v>
      </c>
      <c r="CS459" s="43">
        <v>0</v>
      </c>
      <c r="CT459" s="44">
        <f t="shared" si="27"/>
        <v>0</v>
      </c>
      <c r="CU459" s="43">
        <v>0</v>
      </c>
      <c r="CV459" s="43">
        <v>0</v>
      </c>
      <c r="CW459" s="43">
        <v>0</v>
      </c>
      <c r="CX459" s="43">
        <v>0</v>
      </c>
      <c r="CY459" s="43"/>
      <c r="CZ459" s="43">
        <v>0</v>
      </c>
      <c r="DA459" s="43">
        <v>0</v>
      </c>
      <c r="DB459" s="43">
        <v>0</v>
      </c>
      <c r="DC459" s="43">
        <v>0</v>
      </c>
      <c r="DD459" s="43">
        <v>0</v>
      </c>
      <c r="DE459" s="43">
        <v>0</v>
      </c>
      <c r="DF459" s="43"/>
      <c r="DG459" s="43">
        <v>0</v>
      </c>
      <c r="DH459" s="43">
        <v>0</v>
      </c>
      <c r="DI459" s="43">
        <v>0</v>
      </c>
      <c r="DJ459" s="44">
        <f t="shared" si="28"/>
        <v>0</v>
      </c>
      <c r="DK459" s="45">
        <f t="shared" si="31"/>
        <v>120000</v>
      </c>
      <c r="DL459" s="81">
        <f t="shared" si="30"/>
        <v>120000000</v>
      </c>
    </row>
    <row r="460" spans="1:116" s="2" customFormat="1" ht="30" x14ac:dyDescent="0.25">
      <c r="A460" s="1"/>
      <c r="B460" s="40" t="s">
        <v>792</v>
      </c>
      <c r="C460" s="41" t="s">
        <v>1446</v>
      </c>
      <c r="D460" s="30" t="s">
        <v>1432</v>
      </c>
      <c r="E460" s="30" t="s">
        <v>796</v>
      </c>
      <c r="F460" s="30" t="s">
        <v>1430</v>
      </c>
      <c r="G460" s="30" t="s">
        <v>2378</v>
      </c>
      <c r="H460" s="41" t="s">
        <v>834</v>
      </c>
      <c r="I460" s="41">
        <v>63</v>
      </c>
      <c r="J460" s="41" t="s">
        <v>1372</v>
      </c>
      <c r="K460" s="41">
        <v>2019</v>
      </c>
      <c r="L460" s="41">
        <v>61</v>
      </c>
      <c r="M460" s="42">
        <v>61</v>
      </c>
      <c r="N460" s="42">
        <v>61</v>
      </c>
      <c r="O460" s="42">
        <v>61</v>
      </c>
      <c r="P460" s="42">
        <v>61</v>
      </c>
      <c r="Q460" s="42" t="s">
        <v>130</v>
      </c>
      <c r="R460" s="41" t="s">
        <v>106</v>
      </c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 t="s">
        <v>796</v>
      </c>
      <c r="AI460" s="52" t="s">
        <v>1472</v>
      </c>
      <c r="AJ460" s="40">
        <v>3602</v>
      </c>
      <c r="AK460" s="17" t="s">
        <v>1948</v>
      </c>
      <c r="AL460" s="17" t="s">
        <v>836</v>
      </c>
      <c r="AM460" s="42" t="s">
        <v>2999</v>
      </c>
      <c r="AN460" s="42">
        <v>4002032</v>
      </c>
      <c r="AO460" s="42" t="s">
        <v>2999</v>
      </c>
      <c r="AP460" s="41">
        <v>1</v>
      </c>
      <c r="AQ460" s="41">
        <v>1</v>
      </c>
      <c r="AR460" s="42" t="s">
        <v>130</v>
      </c>
      <c r="AS460" s="42" t="s">
        <v>792</v>
      </c>
      <c r="AT460" s="42" t="s">
        <v>2472</v>
      </c>
      <c r="AU460" s="42">
        <v>1</v>
      </c>
      <c r="AV460" s="42">
        <v>1</v>
      </c>
      <c r="AW460" s="42">
        <v>1</v>
      </c>
      <c r="AX460" s="43">
        <v>0</v>
      </c>
      <c r="AY460" s="43">
        <v>0</v>
      </c>
      <c r="AZ460" s="43">
        <v>0</v>
      </c>
      <c r="BA460" s="43">
        <v>0</v>
      </c>
      <c r="BB460" s="43">
        <v>0</v>
      </c>
      <c r="BC460" s="43">
        <v>0</v>
      </c>
      <c r="BD460" s="43">
        <v>0</v>
      </c>
      <c r="BE460" s="43">
        <v>0</v>
      </c>
      <c r="BF460" s="43">
        <v>0</v>
      </c>
      <c r="BG460" s="43">
        <v>0</v>
      </c>
      <c r="BH460" s="43">
        <v>0</v>
      </c>
      <c r="BI460" s="43">
        <v>0</v>
      </c>
      <c r="BJ460" s="43">
        <v>0</v>
      </c>
      <c r="BK460" s="43">
        <v>0</v>
      </c>
      <c r="BL460" s="43">
        <v>0</v>
      </c>
      <c r="BM460" s="43">
        <v>0</v>
      </c>
      <c r="BN460" s="44">
        <f t="shared" si="25"/>
        <v>0</v>
      </c>
      <c r="BO460" s="43">
        <v>0</v>
      </c>
      <c r="BP460" s="43">
        <v>0</v>
      </c>
      <c r="BQ460" s="43">
        <v>0</v>
      </c>
      <c r="BR460" s="43">
        <v>0</v>
      </c>
      <c r="BS460" s="43">
        <v>10000</v>
      </c>
      <c r="BT460" s="43">
        <v>0</v>
      </c>
      <c r="BU460" s="43">
        <v>0</v>
      </c>
      <c r="BV460" s="43">
        <v>0</v>
      </c>
      <c r="BW460" s="43">
        <v>0</v>
      </c>
      <c r="BX460" s="43">
        <v>0</v>
      </c>
      <c r="BY460" s="43">
        <v>0</v>
      </c>
      <c r="BZ460" s="43">
        <v>0</v>
      </c>
      <c r="CA460" s="43">
        <v>0</v>
      </c>
      <c r="CB460" s="43">
        <v>0</v>
      </c>
      <c r="CC460" s="43">
        <v>0</v>
      </c>
      <c r="CD460" s="44">
        <f t="shared" si="26"/>
        <v>10000</v>
      </c>
      <c r="CE460" s="43">
        <v>0</v>
      </c>
      <c r="CF460" s="43">
        <v>0</v>
      </c>
      <c r="CG460" s="43">
        <v>0</v>
      </c>
      <c r="CH460" s="43">
        <v>0</v>
      </c>
      <c r="CI460" s="43">
        <v>45000</v>
      </c>
      <c r="CJ460" s="43">
        <v>0</v>
      </c>
      <c r="CK460" s="43">
        <v>0</v>
      </c>
      <c r="CL460" s="43">
        <v>0</v>
      </c>
      <c r="CM460" s="43">
        <v>0</v>
      </c>
      <c r="CN460" s="43">
        <v>0</v>
      </c>
      <c r="CO460" s="43">
        <v>0</v>
      </c>
      <c r="CP460" s="43">
        <v>0</v>
      </c>
      <c r="CQ460" s="43">
        <v>0</v>
      </c>
      <c r="CR460" s="43">
        <v>0</v>
      </c>
      <c r="CS460" s="43">
        <v>0</v>
      </c>
      <c r="CT460" s="44">
        <f t="shared" si="27"/>
        <v>45000</v>
      </c>
      <c r="CU460" s="43">
        <v>0</v>
      </c>
      <c r="CV460" s="43">
        <v>0</v>
      </c>
      <c r="CW460" s="43">
        <v>0</v>
      </c>
      <c r="CX460" s="43">
        <v>0</v>
      </c>
      <c r="CY460" s="43">
        <v>45000</v>
      </c>
      <c r="CZ460" s="43">
        <v>0</v>
      </c>
      <c r="DA460" s="43">
        <v>0</v>
      </c>
      <c r="DB460" s="43">
        <v>0</v>
      </c>
      <c r="DC460" s="43">
        <v>0</v>
      </c>
      <c r="DD460" s="43">
        <v>0</v>
      </c>
      <c r="DE460" s="43">
        <v>0</v>
      </c>
      <c r="DF460" s="43">
        <v>0</v>
      </c>
      <c r="DG460" s="43">
        <v>0</v>
      </c>
      <c r="DH460" s="43">
        <v>0</v>
      </c>
      <c r="DI460" s="43">
        <v>0</v>
      </c>
      <c r="DJ460" s="44">
        <f t="shared" si="28"/>
        <v>45000</v>
      </c>
      <c r="DK460" s="45">
        <f t="shared" si="31"/>
        <v>100000</v>
      </c>
      <c r="DL460" s="81">
        <f t="shared" si="30"/>
        <v>100000000</v>
      </c>
    </row>
    <row r="461" spans="1:116" s="2" customFormat="1" ht="75" x14ac:dyDescent="0.25">
      <c r="A461" s="1"/>
      <c r="B461" s="40" t="s">
        <v>792</v>
      </c>
      <c r="C461" s="41" t="s">
        <v>1446</v>
      </c>
      <c r="D461" s="30" t="s">
        <v>1432</v>
      </c>
      <c r="E461" s="30" t="s">
        <v>796</v>
      </c>
      <c r="F461" s="30" t="s">
        <v>1430</v>
      </c>
      <c r="G461" s="30" t="s">
        <v>2378</v>
      </c>
      <c r="H461" s="41" t="s">
        <v>834</v>
      </c>
      <c r="I461" s="41">
        <v>63</v>
      </c>
      <c r="J461" s="41" t="s">
        <v>1372</v>
      </c>
      <c r="K461" s="41">
        <v>2019</v>
      </c>
      <c r="L461" s="41">
        <v>61</v>
      </c>
      <c r="M461" s="42">
        <v>61</v>
      </c>
      <c r="N461" s="42">
        <v>61</v>
      </c>
      <c r="O461" s="42">
        <v>61</v>
      </c>
      <c r="P461" s="42">
        <v>61</v>
      </c>
      <c r="Q461" s="42" t="s">
        <v>130</v>
      </c>
      <c r="R461" s="41" t="s">
        <v>105</v>
      </c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 t="s">
        <v>796</v>
      </c>
      <c r="AI461" s="52" t="s">
        <v>1472</v>
      </c>
      <c r="AJ461" s="40">
        <v>3602</v>
      </c>
      <c r="AK461" s="17" t="s">
        <v>1949</v>
      </c>
      <c r="AL461" s="17" t="s">
        <v>837</v>
      </c>
      <c r="AM461" s="42" t="s">
        <v>3000</v>
      </c>
      <c r="AN461" s="42">
        <v>3602016</v>
      </c>
      <c r="AO461" s="42" t="s">
        <v>2601</v>
      </c>
      <c r="AP461" s="41" t="s">
        <v>1298</v>
      </c>
      <c r="AQ461" s="41">
        <v>1</v>
      </c>
      <c r="AR461" s="42" t="s">
        <v>130</v>
      </c>
      <c r="AS461" s="42" t="s">
        <v>792</v>
      </c>
      <c r="AT461" s="42" t="s">
        <v>2472</v>
      </c>
      <c r="AU461" s="42">
        <v>1</v>
      </c>
      <c r="AV461" s="42">
        <v>1</v>
      </c>
      <c r="AW461" s="42">
        <v>1</v>
      </c>
      <c r="AX461" s="43">
        <v>0</v>
      </c>
      <c r="AY461" s="43">
        <v>0</v>
      </c>
      <c r="AZ461" s="43">
        <v>0</v>
      </c>
      <c r="BA461" s="43">
        <v>0</v>
      </c>
      <c r="BB461" s="43">
        <v>0</v>
      </c>
      <c r="BC461" s="43">
        <v>0</v>
      </c>
      <c r="BD461" s="43">
        <v>0</v>
      </c>
      <c r="BE461" s="43">
        <v>0</v>
      </c>
      <c r="BF461" s="43">
        <v>0</v>
      </c>
      <c r="BG461" s="43">
        <v>0</v>
      </c>
      <c r="BH461" s="43">
        <v>0</v>
      </c>
      <c r="BI461" s="43">
        <v>0</v>
      </c>
      <c r="BJ461" s="43">
        <v>0</v>
      </c>
      <c r="BK461" s="43">
        <v>0</v>
      </c>
      <c r="BL461" s="43">
        <v>0</v>
      </c>
      <c r="BM461" s="43">
        <v>0</v>
      </c>
      <c r="BN461" s="44">
        <f t="shared" si="25"/>
        <v>0</v>
      </c>
      <c r="BO461" s="43">
        <v>0</v>
      </c>
      <c r="BP461" s="43">
        <v>0</v>
      </c>
      <c r="BQ461" s="43">
        <v>0</v>
      </c>
      <c r="BR461" s="43">
        <v>0</v>
      </c>
      <c r="BS461" s="43">
        <v>30000</v>
      </c>
      <c r="BT461" s="43">
        <v>0</v>
      </c>
      <c r="BU461" s="43">
        <v>0</v>
      </c>
      <c r="BV461" s="43">
        <v>0</v>
      </c>
      <c r="BW461" s="43">
        <v>0</v>
      </c>
      <c r="BX461" s="43">
        <v>0</v>
      </c>
      <c r="BY461" s="43">
        <v>0</v>
      </c>
      <c r="BZ461" s="43">
        <v>0</v>
      </c>
      <c r="CA461" s="43">
        <v>0</v>
      </c>
      <c r="CB461" s="43">
        <v>0</v>
      </c>
      <c r="CC461" s="43">
        <v>0</v>
      </c>
      <c r="CD461" s="44">
        <f t="shared" si="26"/>
        <v>30000</v>
      </c>
      <c r="CE461" s="43">
        <v>0</v>
      </c>
      <c r="CF461" s="43">
        <v>0</v>
      </c>
      <c r="CG461" s="43">
        <v>0</v>
      </c>
      <c r="CH461" s="43">
        <v>0</v>
      </c>
      <c r="CI461" s="43">
        <v>30000</v>
      </c>
      <c r="CJ461" s="43">
        <v>0</v>
      </c>
      <c r="CK461" s="43">
        <v>0</v>
      </c>
      <c r="CL461" s="43">
        <v>0</v>
      </c>
      <c r="CM461" s="43">
        <v>0</v>
      </c>
      <c r="CN461" s="43">
        <v>0</v>
      </c>
      <c r="CO461" s="43">
        <v>0</v>
      </c>
      <c r="CP461" s="43">
        <v>0</v>
      </c>
      <c r="CQ461" s="43">
        <v>0</v>
      </c>
      <c r="CR461" s="43">
        <v>0</v>
      </c>
      <c r="CS461" s="43">
        <v>0</v>
      </c>
      <c r="CT461" s="44">
        <f t="shared" si="27"/>
        <v>30000</v>
      </c>
      <c r="CU461" s="43">
        <v>0</v>
      </c>
      <c r="CV461" s="43">
        <v>0</v>
      </c>
      <c r="CW461" s="43">
        <v>0</v>
      </c>
      <c r="CX461" s="43">
        <v>0</v>
      </c>
      <c r="CY461" s="43">
        <v>30000</v>
      </c>
      <c r="CZ461" s="43">
        <v>0</v>
      </c>
      <c r="DA461" s="43">
        <v>0</v>
      </c>
      <c r="DB461" s="43">
        <v>0</v>
      </c>
      <c r="DC461" s="43">
        <v>0</v>
      </c>
      <c r="DD461" s="43">
        <v>0</v>
      </c>
      <c r="DE461" s="43">
        <v>0</v>
      </c>
      <c r="DF461" s="43">
        <v>0</v>
      </c>
      <c r="DG461" s="43">
        <v>0</v>
      </c>
      <c r="DH461" s="43">
        <v>0</v>
      </c>
      <c r="DI461" s="43">
        <v>0</v>
      </c>
      <c r="DJ461" s="44">
        <f t="shared" si="28"/>
        <v>30000</v>
      </c>
      <c r="DK461" s="45">
        <f t="shared" si="31"/>
        <v>90000</v>
      </c>
      <c r="DL461" s="81">
        <f t="shared" si="30"/>
        <v>90000000</v>
      </c>
    </row>
    <row r="462" spans="1:116" s="2" customFormat="1" ht="75" x14ac:dyDescent="0.25">
      <c r="A462" s="1"/>
      <c r="B462" s="40" t="s">
        <v>792</v>
      </c>
      <c r="C462" s="41" t="s">
        <v>1446</v>
      </c>
      <c r="D462" s="30" t="s">
        <v>1432</v>
      </c>
      <c r="E462" s="30" t="s">
        <v>796</v>
      </c>
      <c r="F462" s="30" t="s">
        <v>1430</v>
      </c>
      <c r="G462" s="30" t="s">
        <v>2378</v>
      </c>
      <c r="H462" s="41" t="s">
        <v>834</v>
      </c>
      <c r="I462" s="41">
        <v>63</v>
      </c>
      <c r="J462" s="41" t="s">
        <v>1372</v>
      </c>
      <c r="K462" s="41">
        <v>2019</v>
      </c>
      <c r="L462" s="41">
        <v>61</v>
      </c>
      <c r="M462" s="42">
        <v>61</v>
      </c>
      <c r="N462" s="42">
        <v>61</v>
      </c>
      <c r="O462" s="42">
        <v>61</v>
      </c>
      <c r="P462" s="42">
        <v>61</v>
      </c>
      <c r="Q462" s="42" t="s">
        <v>130</v>
      </c>
      <c r="R462" s="41" t="s">
        <v>106</v>
      </c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 t="s">
        <v>796</v>
      </c>
      <c r="AI462" s="52" t="s">
        <v>1472</v>
      </c>
      <c r="AJ462" s="40">
        <v>3602</v>
      </c>
      <c r="AK462" s="17" t="s">
        <v>1950</v>
      </c>
      <c r="AL462" s="17" t="s">
        <v>838</v>
      </c>
      <c r="AM462" s="42" t="s">
        <v>3000</v>
      </c>
      <c r="AN462" s="42">
        <v>3602016</v>
      </c>
      <c r="AO462" s="42" t="s">
        <v>2601</v>
      </c>
      <c r="AP462" s="41" t="s">
        <v>1298</v>
      </c>
      <c r="AQ462" s="41">
        <v>8</v>
      </c>
      <c r="AR462" s="42" t="s">
        <v>2471</v>
      </c>
      <c r="AS462" s="42" t="s">
        <v>792</v>
      </c>
      <c r="AT462" s="42">
        <v>1</v>
      </c>
      <c r="AU462" s="42">
        <v>4</v>
      </c>
      <c r="AV462" s="42">
        <v>3</v>
      </c>
      <c r="AW462" s="42">
        <v>2</v>
      </c>
      <c r="AX462" s="43">
        <v>0</v>
      </c>
      <c r="AY462" s="43">
        <v>0</v>
      </c>
      <c r="AZ462" s="43">
        <v>0</v>
      </c>
      <c r="BA462" s="43">
        <v>0</v>
      </c>
      <c r="BB462" s="43">
        <v>0</v>
      </c>
      <c r="BC462" s="43">
        <v>39964</v>
      </c>
      <c r="BD462" s="43"/>
      <c r="BE462" s="43">
        <v>0</v>
      </c>
      <c r="BF462" s="43">
        <v>0</v>
      </c>
      <c r="BG462" s="43">
        <v>0</v>
      </c>
      <c r="BH462" s="43">
        <v>0</v>
      </c>
      <c r="BI462" s="43">
        <v>0</v>
      </c>
      <c r="BJ462" s="43">
        <v>0</v>
      </c>
      <c r="BK462" s="43">
        <v>0</v>
      </c>
      <c r="BL462" s="43">
        <v>0</v>
      </c>
      <c r="BM462" s="43">
        <v>0</v>
      </c>
      <c r="BN462" s="44">
        <f t="shared" si="25"/>
        <v>39964</v>
      </c>
      <c r="BO462" s="43">
        <v>0</v>
      </c>
      <c r="BP462" s="43">
        <v>0</v>
      </c>
      <c r="BQ462" s="43">
        <v>0</v>
      </c>
      <c r="BR462" s="43">
        <v>0</v>
      </c>
      <c r="BS462" s="43">
        <v>5000</v>
      </c>
      <c r="BT462" s="43">
        <v>0</v>
      </c>
      <c r="BU462" s="43">
        <v>0</v>
      </c>
      <c r="BV462" s="43">
        <v>0</v>
      </c>
      <c r="BW462" s="43">
        <v>0</v>
      </c>
      <c r="BX462" s="43">
        <v>0</v>
      </c>
      <c r="BY462" s="43">
        <v>0</v>
      </c>
      <c r="BZ462" s="43">
        <v>0</v>
      </c>
      <c r="CA462" s="43">
        <v>0</v>
      </c>
      <c r="CB462" s="43">
        <v>0</v>
      </c>
      <c r="CC462" s="43">
        <v>0</v>
      </c>
      <c r="CD462" s="44">
        <f t="shared" si="26"/>
        <v>5000</v>
      </c>
      <c r="CE462" s="43">
        <v>0</v>
      </c>
      <c r="CF462" s="43">
        <v>0</v>
      </c>
      <c r="CG462" s="43">
        <v>0</v>
      </c>
      <c r="CH462" s="43">
        <v>0</v>
      </c>
      <c r="CI462" s="43">
        <v>5000</v>
      </c>
      <c r="CJ462" s="43">
        <v>0</v>
      </c>
      <c r="CK462" s="43">
        <v>0</v>
      </c>
      <c r="CL462" s="43">
        <v>0</v>
      </c>
      <c r="CM462" s="43">
        <v>0</v>
      </c>
      <c r="CN462" s="43">
        <v>0</v>
      </c>
      <c r="CO462" s="43">
        <v>0</v>
      </c>
      <c r="CP462" s="43">
        <v>0</v>
      </c>
      <c r="CQ462" s="43">
        <v>0</v>
      </c>
      <c r="CR462" s="43">
        <v>0</v>
      </c>
      <c r="CS462" s="43">
        <v>0</v>
      </c>
      <c r="CT462" s="44">
        <f t="shared" si="27"/>
        <v>5000</v>
      </c>
      <c r="CU462" s="43">
        <v>0</v>
      </c>
      <c r="CV462" s="43">
        <v>0</v>
      </c>
      <c r="CW462" s="43">
        <v>0</v>
      </c>
      <c r="CX462" s="43">
        <v>0</v>
      </c>
      <c r="CY462" s="43">
        <v>5000</v>
      </c>
      <c r="CZ462" s="43">
        <v>0</v>
      </c>
      <c r="DA462" s="43">
        <v>0</v>
      </c>
      <c r="DB462" s="43">
        <v>0</v>
      </c>
      <c r="DC462" s="43">
        <v>0</v>
      </c>
      <c r="DD462" s="43">
        <v>0</v>
      </c>
      <c r="DE462" s="43">
        <v>0</v>
      </c>
      <c r="DF462" s="43">
        <v>0</v>
      </c>
      <c r="DG462" s="43">
        <v>0</v>
      </c>
      <c r="DH462" s="43">
        <v>0</v>
      </c>
      <c r="DI462" s="43">
        <v>0</v>
      </c>
      <c r="DJ462" s="44">
        <f t="shared" si="28"/>
        <v>5000</v>
      </c>
      <c r="DK462" s="45">
        <f t="shared" si="31"/>
        <v>54964</v>
      </c>
      <c r="DL462" s="81">
        <f t="shared" si="30"/>
        <v>54964000</v>
      </c>
    </row>
    <row r="463" spans="1:116" s="2" customFormat="1" ht="60" x14ac:dyDescent="0.25">
      <c r="A463" s="1"/>
      <c r="B463" s="40" t="s">
        <v>792</v>
      </c>
      <c r="C463" s="41" t="s">
        <v>1446</v>
      </c>
      <c r="D463" s="30" t="s">
        <v>1432</v>
      </c>
      <c r="E463" s="30" t="s">
        <v>796</v>
      </c>
      <c r="F463" s="30" t="s">
        <v>1430</v>
      </c>
      <c r="G463" s="30" t="s">
        <v>2378</v>
      </c>
      <c r="H463" s="41" t="s">
        <v>834</v>
      </c>
      <c r="I463" s="41">
        <v>63</v>
      </c>
      <c r="J463" s="41" t="s">
        <v>1372</v>
      </c>
      <c r="K463" s="41">
        <v>2019</v>
      </c>
      <c r="L463" s="41">
        <v>61</v>
      </c>
      <c r="M463" s="42">
        <v>61</v>
      </c>
      <c r="N463" s="42">
        <v>61</v>
      </c>
      <c r="O463" s="42">
        <v>61</v>
      </c>
      <c r="P463" s="42">
        <v>61</v>
      </c>
      <c r="Q463" s="42" t="s">
        <v>130</v>
      </c>
      <c r="R463" s="41" t="s">
        <v>106</v>
      </c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 t="s">
        <v>796</v>
      </c>
      <c r="AI463" s="52" t="s">
        <v>1472</v>
      </c>
      <c r="AJ463" s="40">
        <v>3602</v>
      </c>
      <c r="AK463" s="17" t="s">
        <v>1951</v>
      </c>
      <c r="AL463" s="17" t="s">
        <v>839</v>
      </c>
      <c r="AM463" s="42" t="s">
        <v>2971</v>
      </c>
      <c r="AN463" s="42">
        <v>1702038</v>
      </c>
      <c r="AO463" s="42" t="s">
        <v>2972</v>
      </c>
      <c r="AP463" s="41" t="s">
        <v>1298</v>
      </c>
      <c r="AQ463" s="41">
        <v>2</v>
      </c>
      <c r="AR463" s="42" t="s">
        <v>2471</v>
      </c>
      <c r="AS463" s="42" t="s">
        <v>792</v>
      </c>
      <c r="AT463" s="42">
        <v>1</v>
      </c>
      <c r="AU463" s="42">
        <v>1</v>
      </c>
      <c r="AV463" s="42" t="s">
        <v>2718</v>
      </c>
      <c r="AW463" s="42" t="s">
        <v>2718</v>
      </c>
      <c r="AX463" s="43">
        <v>0</v>
      </c>
      <c r="AY463" s="43">
        <v>0</v>
      </c>
      <c r="AZ463" s="43">
        <v>0</v>
      </c>
      <c r="BA463" s="43">
        <v>0</v>
      </c>
      <c r="BB463" s="43">
        <v>0</v>
      </c>
      <c r="BC463" s="43">
        <v>80000</v>
      </c>
      <c r="BD463" s="43"/>
      <c r="BE463" s="43">
        <v>0</v>
      </c>
      <c r="BF463" s="43">
        <v>0</v>
      </c>
      <c r="BG463" s="43">
        <v>0</v>
      </c>
      <c r="BH463" s="43">
        <v>0</v>
      </c>
      <c r="BI463" s="43">
        <v>0</v>
      </c>
      <c r="BJ463" s="43">
        <v>0</v>
      </c>
      <c r="BK463" s="43">
        <v>0</v>
      </c>
      <c r="BL463" s="43">
        <v>0</v>
      </c>
      <c r="BM463" s="43">
        <v>0</v>
      </c>
      <c r="BN463" s="44">
        <f t="shared" ref="BN463:BN470" si="32">SUM(AX463:BM463)</f>
        <v>80000</v>
      </c>
      <c r="BO463" s="43">
        <v>0</v>
      </c>
      <c r="BP463" s="43">
        <v>0</v>
      </c>
      <c r="BQ463" s="43">
        <v>0</v>
      </c>
      <c r="BR463" s="43">
        <v>0</v>
      </c>
      <c r="BS463" s="43">
        <v>20000</v>
      </c>
      <c r="BT463" s="43">
        <v>0</v>
      </c>
      <c r="BU463" s="43">
        <v>0</v>
      </c>
      <c r="BV463" s="43">
        <v>0</v>
      </c>
      <c r="BW463" s="43">
        <v>0</v>
      </c>
      <c r="BX463" s="43">
        <v>0</v>
      </c>
      <c r="BY463" s="43">
        <v>0</v>
      </c>
      <c r="BZ463" s="43">
        <v>0</v>
      </c>
      <c r="CA463" s="43">
        <v>0</v>
      </c>
      <c r="CB463" s="43">
        <v>0</v>
      </c>
      <c r="CC463" s="43">
        <v>0</v>
      </c>
      <c r="CD463" s="44">
        <f t="shared" ref="CD463:CD470" si="33">SUM(BO463:CC463)</f>
        <v>20000</v>
      </c>
      <c r="CE463" s="43">
        <v>0</v>
      </c>
      <c r="CF463" s="43">
        <v>0</v>
      </c>
      <c r="CG463" s="43">
        <v>0</v>
      </c>
      <c r="CH463" s="43">
        <v>0</v>
      </c>
      <c r="CI463" s="43"/>
      <c r="CJ463" s="43">
        <v>0</v>
      </c>
      <c r="CK463" s="43">
        <v>0</v>
      </c>
      <c r="CL463" s="43">
        <v>0</v>
      </c>
      <c r="CM463" s="43">
        <v>0</v>
      </c>
      <c r="CN463" s="43">
        <v>0</v>
      </c>
      <c r="CO463" s="43">
        <v>0</v>
      </c>
      <c r="CP463" s="43">
        <v>0</v>
      </c>
      <c r="CQ463" s="43">
        <v>0</v>
      </c>
      <c r="CR463" s="43">
        <v>0</v>
      </c>
      <c r="CS463" s="43">
        <v>0</v>
      </c>
      <c r="CT463" s="44">
        <f t="shared" ref="CT463:CT470" si="34">SUM(CE463:CS463)</f>
        <v>0</v>
      </c>
      <c r="CU463" s="43">
        <v>0</v>
      </c>
      <c r="CV463" s="43">
        <v>0</v>
      </c>
      <c r="CW463" s="43">
        <v>0</v>
      </c>
      <c r="CX463" s="43">
        <v>0</v>
      </c>
      <c r="CY463" s="43"/>
      <c r="CZ463" s="43">
        <v>0</v>
      </c>
      <c r="DA463" s="43">
        <v>0</v>
      </c>
      <c r="DB463" s="43">
        <v>0</v>
      </c>
      <c r="DC463" s="43">
        <v>0</v>
      </c>
      <c r="DD463" s="43">
        <v>0</v>
      </c>
      <c r="DE463" s="43">
        <v>0</v>
      </c>
      <c r="DF463" s="43">
        <v>0</v>
      </c>
      <c r="DG463" s="43">
        <v>0</v>
      </c>
      <c r="DH463" s="43">
        <v>0</v>
      </c>
      <c r="DI463" s="43">
        <v>0</v>
      </c>
      <c r="DJ463" s="44">
        <f t="shared" ref="DJ463:DJ470" si="35">SUM(CU463:DI463)</f>
        <v>0</v>
      </c>
      <c r="DK463" s="45">
        <f t="shared" si="31"/>
        <v>100000</v>
      </c>
      <c r="DL463" s="81">
        <f t="shared" si="30"/>
        <v>100000000</v>
      </c>
    </row>
    <row r="464" spans="1:116" s="2" customFormat="1" ht="105" x14ac:dyDescent="0.25">
      <c r="A464" s="1"/>
      <c r="B464" s="40" t="s">
        <v>792</v>
      </c>
      <c r="C464" s="41" t="s">
        <v>1446</v>
      </c>
      <c r="D464" s="30" t="s">
        <v>1432</v>
      </c>
      <c r="E464" s="30" t="s">
        <v>840</v>
      </c>
      <c r="F464" s="30" t="s">
        <v>1430</v>
      </c>
      <c r="G464" s="30" t="s">
        <v>841</v>
      </c>
      <c r="H464" s="41" t="s">
        <v>841</v>
      </c>
      <c r="I464" s="41">
        <v>0.69</v>
      </c>
      <c r="J464" s="41" t="s">
        <v>1373</v>
      </c>
      <c r="K464" s="41">
        <v>2019</v>
      </c>
      <c r="L464" s="41">
        <v>0.79</v>
      </c>
      <c r="M464" s="42">
        <v>0.79</v>
      </c>
      <c r="N464" s="42">
        <v>0.79</v>
      </c>
      <c r="O464" s="42">
        <v>0.79</v>
      </c>
      <c r="P464" s="42">
        <v>0.79</v>
      </c>
      <c r="Q464" s="42" t="s">
        <v>130</v>
      </c>
      <c r="R464" s="41" t="s">
        <v>106</v>
      </c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 t="s">
        <v>840</v>
      </c>
      <c r="AI464" s="52" t="s">
        <v>1471</v>
      </c>
      <c r="AJ464" s="40">
        <v>3502</v>
      </c>
      <c r="AK464" s="17" t="s">
        <v>1952</v>
      </c>
      <c r="AL464" s="17" t="s">
        <v>842</v>
      </c>
      <c r="AM464" s="42" t="s">
        <v>2963</v>
      </c>
      <c r="AN464" s="42">
        <v>2302021</v>
      </c>
      <c r="AO464" s="42" t="s">
        <v>2964</v>
      </c>
      <c r="AP464" s="41" t="s">
        <v>1298</v>
      </c>
      <c r="AQ464" s="41">
        <v>20</v>
      </c>
      <c r="AR464" s="42" t="s">
        <v>2471</v>
      </c>
      <c r="AS464" s="42" t="s">
        <v>792</v>
      </c>
      <c r="AT464" s="42" t="s">
        <v>2472</v>
      </c>
      <c r="AU464" s="42">
        <v>7</v>
      </c>
      <c r="AV464" s="42">
        <v>10</v>
      </c>
      <c r="AW464" s="42">
        <v>3</v>
      </c>
      <c r="AX464" s="43">
        <v>0</v>
      </c>
      <c r="AY464" s="43">
        <v>0</v>
      </c>
      <c r="AZ464" s="43">
        <v>0</v>
      </c>
      <c r="BA464" s="43">
        <v>0</v>
      </c>
      <c r="BB464" s="43">
        <v>0</v>
      </c>
      <c r="BC464" s="43">
        <v>0</v>
      </c>
      <c r="BD464" s="43">
        <v>0</v>
      </c>
      <c r="BE464" s="43">
        <v>0</v>
      </c>
      <c r="BF464" s="43">
        <v>0</v>
      </c>
      <c r="BG464" s="43">
        <v>0</v>
      </c>
      <c r="BH464" s="43">
        <v>0</v>
      </c>
      <c r="BI464" s="43">
        <v>0</v>
      </c>
      <c r="BJ464" s="43">
        <v>0</v>
      </c>
      <c r="BK464" s="43">
        <v>0</v>
      </c>
      <c r="BL464" s="43">
        <v>0</v>
      </c>
      <c r="BM464" s="43">
        <v>0</v>
      </c>
      <c r="BN464" s="44">
        <f t="shared" si="32"/>
        <v>0</v>
      </c>
      <c r="BO464" s="43">
        <v>0</v>
      </c>
      <c r="BP464" s="43">
        <v>0</v>
      </c>
      <c r="BQ464" s="43">
        <v>0</v>
      </c>
      <c r="BR464" s="43">
        <v>0</v>
      </c>
      <c r="BS464" s="43">
        <v>50000</v>
      </c>
      <c r="BT464" s="43">
        <v>0</v>
      </c>
      <c r="BU464" s="43">
        <v>0</v>
      </c>
      <c r="BV464" s="43">
        <v>0</v>
      </c>
      <c r="BW464" s="43">
        <v>0</v>
      </c>
      <c r="BX464" s="43">
        <v>0</v>
      </c>
      <c r="BY464" s="43">
        <v>0</v>
      </c>
      <c r="BZ464" s="43">
        <v>0</v>
      </c>
      <c r="CA464" s="43">
        <v>0</v>
      </c>
      <c r="CB464" s="43">
        <v>0</v>
      </c>
      <c r="CC464" s="43">
        <v>0</v>
      </c>
      <c r="CD464" s="44">
        <f t="shared" si="33"/>
        <v>50000</v>
      </c>
      <c r="CE464" s="43">
        <v>0</v>
      </c>
      <c r="CF464" s="43">
        <v>0</v>
      </c>
      <c r="CG464" s="43">
        <v>0</v>
      </c>
      <c r="CH464" s="43">
        <v>0</v>
      </c>
      <c r="CI464" s="43">
        <v>70000</v>
      </c>
      <c r="CJ464" s="43">
        <v>0</v>
      </c>
      <c r="CK464" s="43">
        <v>0</v>
      </c>
      <c r="CL464" s="43">
        <v>0</v>
      </c>
      <c r="CM464" s="43">
        <v>0</v>
      </c>
      <c r="CN464" s="43">
        <v>0</v>
      </c>
      <c r="CO464" s="43">
        <v>0</v>
      </c>
      <c r="CP464" s="43">
        <v>0</v>
      </c>
      <c r="CQ464" s="43">
        <v>0</v>
      </c>
      <c r="CR464" s="43">
        <v>0</v>
      </c>
      <c r="CS464" s="43">
        <v>0</v>
      </c>
      <c r="CT464" s="44">
        <f t="shared" si="34"/>
        <v>70000</v>
      </c>
      <c r="CU464" s="43">
        <v>0</v>
      </c>
      <c r="CV464" s="43">
        <v>0</v>
      </c>
      <c r="CW464" s="43">
        <v>0</v>
      </c>
      <c r="CX464" s="43">
        <v>0</v>
      </c>
      <c r="CY464" s="43">
        <v>70000</v>
      </c>
      <c r="CZ464" s="43">
        <v>0</v>
      </c>
      <c r="DA464" s="43">
        <v>0</v>
      </c>
      <c r="DB464" s="43">
        <v>0</v>
      </c>
      <c r="DC464" s="43">
        <v>0</v>
      </c>
      <c r="DD464" s="43">
        <v>0</v>
      </c>
      <c r="DE464" s="43">
        <v>0</v>
      </c>
      <c r="DF464" s="43">
        <v>0</v>
      </c>
      <c r="DG464" s="43">
        <v>0</v>
      </c>
      <c r="DH464" s="43">
        <v>0</v>
      </c>
      <c r="DI464" s="43">
        <v>0</v>
      </c>
      <c r="DJ464" s="44">
        <f t="shared" si="35"/>
        <v>70000</v>
      </c>
      <c r="DK464" s="45">
        <f t="shared" si="31"/>
        <v>190000</v>
      </c>
      <c r="DL464" s="81">
        <f t="shared" si="30"/>
        <v>190000000</v>
      </c>
    </row>
    <row r="465" spans="1:116" s="2" customFormat="1" ht="150" x14ac:dyDescent="0.25">
      <c r="A465" s="1"/>
      <c r="B465" s="40" t="s">
        <v>792</v>
      </c>
      <c r="C465" s="41" t="s">
        <v>1446</v>
      </c>
      <c r="D465" s="30" t="s">
        <v>1432</v>
      </c>
      <c r="E465" s="30" t="s">
        <v>840</v>
      </c>
      <c r="F465" s="30" t="s">
        <v>1430</v>
      </c>
      <c r="G465" s="30" t="s">
        <v>841</v>
      </c>
      <c r="H465" s="41" t="s">
        <v>841</v>
      </c>
      <c r="I465" s="41">
        <v>0.69</v>
      </c>
      <c r="J465" s="41" t="s">
        <v>1373</v>
      </c>
      <c r="K465" s="41">
        <v>2019</v>
      </c>
      <c r="L465" s="41">
        <v>0.79</v>
      </c>
      <c r="M465" s="42">
        <v>0.79</v>
      </c>
      <c r="N465" s="42">
        <v>0.79</v>
      </c>
      <c r="O465" s="42">
        <v>0.79</v>
      </c>
      <c r="P465" s="42">
        <v>0.79</v>
      </c>
      <c r="Q465" s="42" t="s">
        <v>130</v>
      </c>
      <c r="R465" s="41" t="s">
        <v>106</v>
      </c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 t="s">
        <v>840</v>
      </c>
      <c r="AI465" s="52" t="s">
        <v>1471</v>
      </c>
      <c r="AJ465" s="40">
        <v>3502</v>
      </c>
      <c r="AK465" s="17" t="s">
        <v>1953</v>
      </c>
      <c r="AL465" s="17" t="s">
        <v>843</v>
      </c>
      <c r="AM465" s="42" t="s">
        <v>3001</v>
      </c>
      <c r="AN465" s="42">
        <v>3904021</v>
      </c>
      <c r="AO465" s="42" t="s">
        <v>3002</v>
      </c>
      <c r="AP465" s="41" t="s">
        <v>1298</v>
      </c>
      <c r="AQ465" s="41">
        <v>1</v>
      </c>
      <c r="AR465" s="42" t="s">
        <v>130</v>
      </c>
      <c r="AS465" s="42" t="s">
        <v>792</v>
      </c>
      <c r="AT465" s="42" t="s">
        <v>2472</v>
      </c>
      <c r="AU465" s="42">
        <v>1</v>
      </c>
      <c r="AV465" s="42">
        <v>1</v>
      </c>
      <c r="AW465" s="42">
        <v>1</v>
      </c>
      <c r="AX465" s="43">
        <v>0</v>
      </c>
      <c r="AY465" s="43">
        <v>0</v>
      </c>
      <c r="AZ465" s="43">
        <v>0</v>
      </c>
      <c r="BA465" s="43">
        <v>0</v>
      </c>
      <c r="BB465" s="43">
        <v>0</v>
      </c>
      <c r="BC465" s="43">
        <v>0</v>
      </c>
      <c r="BD465" s="43">
        <v>0</v>
      </c>
      <c r="BE465" s="43">
        <v>0</v>
      </c>
      <c r="BF465" s="43">
        <v>0</v>
      </c>
      <c r="BG465" s="43">
        <v>0</v>
      </c>
      <c r="BH465" s="43">
        <v>0</v>
      </c>
      <c r="BI465" s="43">
        <v>0</v>
      </c>
      <c r="BJ465" s="43">
        <v>0</v>
      </c>
      <c r="BK465" s="43">
        <v>0</v>
      </c>
      <c r="BL465" s="43">
        <v>0</v>
      </c>
      <c r="BM465" s="43">
        <v>0</v>
      </c>
      <c r="BN465" s="44">
        <f t="shared" si="32"/>
        <v>0</v>
      </c>
      <c r="BO465" s="43">
        <v>0</v>
      </c>
      <c r="BP465" s="43">
        <v>0</v>
      </c>
      <c r="BQ465" s="43">
        <v>0</v>
      </c>
      <c r="BR465" s="43">
        <v>0</v>
      </c>
      <c r="BS465" s="43">
        <v>10000</v>
      </c>
      <c r="BT465" s="43">
        <v>0</v>
      </c>
      <c r="BU465" s="43">
        <v>0</v>
      </c>
      <c r="BV465" s="43">
        <v>0</v>
      </c>
      <c r="BW465" s="43">
        <v>0</v>
      </c>
      <c r="BX465" s="43">
        <v>0</v>
      </c>
      <c r="BY465" s="43">
        <v>0</v>
      </c>
      <c r="BZ465" s="43">
        <v>0</v>
      </c>
      <c r="CA465" s="43">
        <v>0</v>
      </c>
      <c r="CB465" s="43">
        <v>0</v>
      </c>
      <c r="CC465" s="43">
        <v>0</v>
      </c>
      <c r="CD465" s="44">
        <f t="shared" si="33"/>
        <v>10000</v>
      </c>
      <c r="CE465" s="43">
        <v>0</v>
      </c>
      <c r="CF465" s="43">
        <v>0</v>
      </c>
      <c r="CG465" s="43">
        <v>0</v>
      </c>
      <c r="CH465" s="43">
        <v>0</v>
      </c>
      <c r="CI465" s="43">
        <v>10000</v>
      </c>
      <c r="CJ465" s="43">
        <v>0</v>
      </c>
      <c r="CK465" s="43">
        <v>0</v>
      </c>
      <c r="CL465" s="43">
        <v>0</v>
      </c>
      <c r="CM465" s="43">
        <v>0</v>
      </c>
      <c r="CN465" s="43">
        <v>0</v>
      </c>
      <c r="CO465" s="43">
        <v>0</v>
      </c>
      <c r="CP465" s="43">
        <v>0</v>
      </c>
      <c r="CQ465" s="43">
        <v>0</v>
      </c>
      <c r="CR465" s="43">
        <v>0</v>
      </c>
      <c r="CS465" s="43">
        <v>0</v>
      </c>
      <c r="CT465" s="44">
        <f t="shared" si="34"/>
        <v>10000</v>
      </c>
      <c r="CU465" s="43">
        <v>0</v>
      </c>
      <c r="CV465" s="43">
        <v>0</v>
      </c>
      <c r="CW465" s="43">
        <v>0</v>
      </c>
      <c r="CX465" s="43">
        <v>0</v>
      </c>
      <c r="CY465" s="43">
        <v>10000</v>
      </c>
      <c r="CZ465" s="43">
        <v>0</v>
      </c>
      <c r="DA465" s="43">
        <v>0</v>
      </c>
      <c r="DB465" s="43">
        <v>0</v>
      </c>
      <c r="DC465" s="43">
        <v>0</v>
      </c>
      <c r="DD465" s="43">
        <v>0</v>
      </c>
      <c r="DE465" s="43">
        <v>0</v>
      </c>
      <c r="DF465" s="43">
        <v>0</v>
      </c>
      <c r="DG465" s="43">
        <v>0</v>
      </c>
      <c r="DH465" s="43">
        <v>0</v>
      </c>
      <c r="DI465" s="43">
        <v>0</v>
      </c>
      <c r="DJ465" s="44">
        <f t="shared" si="35"/>
        <v>10000</v>
      </c>
      <c r="DK465" s="45">
        <f t="shared" si="31"/>
        <v>30000</v>
      </c>
      <c r="DL465" s="81">
        <f t="shared" si="30"/>
        <v>30000000</v>
      </c>
    </row>
    <row r="466" spans="1:116" s="2" customFormat="1" ht="105" x14ac:dyDescent="0.25">
      <c r="A466" s="1"/>
      <c r="B466" s="40" t="s">
        <v>792</v>
      </c>
      <c r="C466" s="41" t="s">
        <v>1446</v>
      </c>
      <c r="D466" s="30" t="s">
        <v>1432</v>
      </c>
      <c r="E466" s="30" t="s">
        <v>840</v>
      </c>
      <c r="F466" s="30" t="s">
        <v>1430</v>
      </c>
      <c r="G466" s="30" t="s">
        <v>841</v>
      </c>
      <c r="H466" s="41" t="s">
        <v>841</v>
      </c>
      <c r="I466" s="41">
        <v>0.69</v>
      </c>
      <c r="J466" s="41" t="s">
        <v>1373</v>
      </c>
      <c r="K466" s="41">
        <v>2019</v>
      </c>
      <c r="L466" s="41">
        <v>0.79</v>
      </c>
      <c r="M466" s="42">
        <v>0.79</v>
      </c>
      <c r="N466" s="42">
        <v>0.79</v>
      </c>
      <c r="O466" s="42">
        <v>0.79</v>
      </c>
      <c r="P466" s="42">
        <v>0.79</v>
      </c>
      <c r="Q466" s="42" t="s">
        <v>130</v>
      </c>
      <c r="R466" s="41" t="s">
        <v>106</v>
      </c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 t="s">
        <v>840</v>
      </c>
      <c r="AI466" s="52" t="s">
        <v>1471</v>
      </c>
      <c r="AJ466" s="40">
        <v>3502</v>
      </c>
      <c r="AK466" s="17" t="s">
        <v>1954</v>
      </c>
      <c r="AL466" s="17" t="s">
        <v>844</v>
      </c>
      <c r="AM466" s="42" t="s">
        <v>3003</v>
      </c>
      <c r="AN466" s="42">
        <v>3904023</v>
      </c>
      <c r="AO466" s="42" t="s">
        <v>2622</v>
      </c>
      <c r="AP466" s="41" t="s">
        <v>1298</v>
      </c>
      <c r="AQ466" s="41">
        <v>4</v>
      </c>
      <c r="AR466" s="42" t="s">
        <v>2471</v>
      </c>
      <c r="AS466" s="42" t="s">
        <v>792</v>
      </c>
      <c r="AT466" s="42" t="s">
        <v>2472</v>
      </c>
      <c r="AU466" s="42">
        <v>1</v>
      </c>
      <c r="AV466" s="42">
        <v>2</v>
      </c>
      <c r="AW466" s="42">
        <v>1</v>
      </c>
      <c r="AX466" s="43">
        <v>0</v>
      </c>
      <c r="AY466" s="43">
        <v>0</v>
      </c>
      <c r="AZ466" s="43">
        <v>0</v>
      </c>
      <c r="BA466" s="43">
        <v>0</v>
      </c>
      <c r="BB466" s="43">
        <v>0</v>
      </c>
      <c r="BC466" s="43">
        <v>0</v>
      </c>
      <c r="BD466" s="43">
        <v>0</v>
      </c>
      <c r="BE466" s="43">
        <v>0</v>
      </c>
      <c r="BF466" s="43">
        <v>0</v>
      </c>
      <c r="BG466" s="43">
        <v>0</v>
      </c>
      <c r="BH466" s="43">
        <v>0</v>
      </c>
      <c r="BI466" s="43">
        <v>0</v>
      </c>
      <c r="BJ466" s="43">
        <v>0</v>
      </c>
      <c r="BK466" s="43">
        <v>0</v>
      </c>
      <c r="BL466" s="43">
        <v>0</v>
      </c>
      <c r="BM466" s="43">
        <v>0</v>
      </c>
      <c r="BN466" s="44">
        <f t="shared" si="32"/>
        <v>0</v>
      </c>
      <c r="BO466" s="43">
        <v>0</v>
      </c>
      <c r="BP466" s="43">
        <v>0</v>
      </c>
      <c r="BQ466" s="43">
        <v>0</v>
      </c>
      <c r="BR466" s="43">
        <v>0</v>
      </c>
      <c r="BS466" s="43">
        <v>10000</v>
      </c>
      <c r="BT466" s="43">
        <v>0</v>
      </c>
      <c r="BU466" s="43">
        <v>0</v>
      </c>
      <c r="BV466" s="43">
        <v>0</v>
      </c>
      <c r="BW466" s="43">
        <v>0</v>
      </c>
      <c r="BX466" s="43">
        <v>0</v>
      </c>
      <c r="BY466" s="43">
        <v>0</v>
      </c>
      <c r="BZ466" s="43">
        <v>0</v>
      </c>
      <c r="CA466" s="43">
        <v>0</v>
      </c>
      <c r="CB466" s="43">
        <v>0</v>
      </c>
      <c r="CC466" s="43">
        <v>0</v>
      </c>
      <c r="CD466" s="44">
        <f t="shared" si="33"/>
        <v>10000</v>
      </c>
      <c r="CE466" s="43">
        <v>0</v>
      </c>
      <c r="CF466" s="43">
        <v>0</v>
      </c>
      <c r="CG466" s="43">
        <v>0</v>
      </c>
      <c r="CH466" s="43">
        <v>0</v>
      </c>
      <c r="CI466" s="43">
        <v>10000</v>
      </c>
      <c r="CJ466" s="43">
        <v>0</v>
      </c>
      <c r="CK466" s="43">
        <v>0</v>
      </c>
      <c r="CL466" s="43">
        <v>0</v>
      </c>
      <c r="CM466" s="43">
        <v>0</v>
      </c>
      <c r="CN466" s="43">
        <v>0</v>
      </c>
      <c r="CO466" s="43">
        <v>0</v>
      </c>
      <c r="CP466" s="43">
        <v>0</v>
      </c>
      <c r="CQ466" s="43">
        <v>0</v>
      </c>
      <c r="CR466" s="43">
        <v>0</v>
      </c>
      <c r="CS466" s="43">
        <v>0</v>
      </c>
      <c r="CT466" s="44">
        <f t="shared" si="34"/>
        <v>10000</v>
      </c>
      <c r="CU466" s="43">
        <v>0</v>
      </c>
      <c r="CV466" s="43">
        <v>0</v>
      </c>
      <c r="CW466" s="43">
        <v>0</v>
      </c>
      <c r="CX466" s="43">
        <v>0</v>
      </c>
      <c r="CY466" s="43">
        <v>10000</v>
      </c>
      <c r="CZ466" s="43">
        <v>0</v>
      </c>
      <c r="DA466" s="43">
        <v>0</v>
      </c>
      <c r="DB466" s="43">
        <v>0</v>
      </c>
      <c r="DC466" s="43">
        <v>0</v>
      </c>
      <c r="DD466" s="43">
        <v>0</v>
      </c>
      <c r="DE466" s="43">
        <v>0</v>
      </c>
      <c r="DF466" s="43">
        <v>0</v>
      </c>
      <c r="DG466" s="43">
        <v>0</v>
      </c>
      <c r="DH466" s="43">
        <v>0</v>
      </c>
      <c r="DI466" s="43">
        <v>0</v>
      </c>
      <c r="DJ466" s="44">
        <f t="shared" si="35"/>
        <v>10000</v>
      </c>
      <c r="DK466" s="45">
        <f t="shared" si="31"/>
        <v>30000</v>
      </c>
      <c r="DL466" s="81">
        <f t="shared" si="30"/>
        <v>30000000</v>
      </c>
    </row>
    <row r="467" spans="1:116" s="2" customFormat="1" ht="105" x14ac:dyDescent="0.25">
      <c r="A467" s="1"/>
      <c r="B467" s="40" t="s">
        <v>792</v>
      </c>
      <c r="C467" s="41" t="s">
        <v>1446</v>
      </c>
      <c r="D467" s="30" t="s">
        <v>1432</v>
      </c>
      <c r="E467" s="30" t="s">
        <v>840</v>
      </c>
      <c r="F467" s="30" t="s">
        <v>1430</v>
      </c>
      <c r="G467" s="30" t="s">
        <v>841</v>
      </c>
      <c r="H467" s="41" t="s">
        <v>841</v>
      </c>
      <c r="I467" s="41">
        <v>0.69</v>
      </c>
      <c r="J467" s="41" t="s">
        <v>1373</v>
      </c>
      <c r="K467" s="41">
        <v>2019</v>
      </c>
      <c r="L467" s="41">
        <v>0.79</v>
      </c>
      <c r="M467" s="42">
        <v>0.79</v>
      </c>
      <c r="N467" s="42">
        <v>0.79</v>
      </c>
      <c r="O467" s="42">
        <v>0.79</v>
      </c>
      <c r="P467" s="42">
        <v>0.79</v>
      </c>
      <c r="Q467" s="42" t="s">
        <v>130</v>
      </c>
      <c r="R467" s="41" t="s">
        <v>106</v>
      </c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 t="s">
        <v>840</v>
      </c>
      <c r="AI467" s="52" t="s">
        <v>1471</v>
      </c>
      <c r="AJ467" s="40">
        <v>3502</v>
      </c>
      <c r="AK467" s="17" t="s">
        <v>1955</v>
      </c>
      <c r="AL467" s="17" t="s">
        <v>845</v>
      </c>
      <c r="AM467" s="42" t="s">
        <v>3004</v>
      </c>
      <c r="AN467" s="42">
        <v>3901007</v>
      </c>
      <c r="AO467" s="42" t="s">
        <v>3005</v>
      </c>
      <c r="AP467" s="41" t="s">
        <v>1298</v>
      </c>
      <c r="AQ467" s="41">
        <v>3</v>
      </c>
      <c r="AR467" s="42" t="s">
        <v>2471</v>
      </c>
      <c r="AS467" s="42" t="s">
        <v>792</v>
      </c>
      <c r="AT467" s="42" t="s">
        <v>2472</v>
      </c>
      <c r="AU467" s="42">
        <v>1</v>
      </c>
      <c r="AV467" s="42">
        <v>1</v>
      </c>
      <c r="AW467" s="42">
        <v>1</v>
      </c>
      <c r="AX467" s="43">
        <v>0</v>
      </c>
      <c r="AY467" s="43">
        <v>0</v>
      </c>
      <c r="AZ467" s="43">
        <v>0</v>
      </c>
      <c r="BA467" s="43">
        <v>0</v>
      </c>
      <c r="BB467" s="43">
        <v>0</v>
      </c>
      <c r="BC467" s="43">
        <v>0</v>
      </c>
      <c r="BD467" s="43">
        <v>0</v>
      </c>
      <c r="BE467" s="43">
        <v>0</v>
      </c>
      <c r="BF467" s="43">
        <v>0</v>
      </c>
      <c r="BG467" s="43">
        <v>0</v>
      </c>
      <c r="BH467" s="43">
        <v>0</v>
      </c>
      <c r="BI467" s="43">
        <v>0</v>
      </c>
      <c r="BJ467" s="43">
        <v>0</v>
      </c>
      <c r="BK467" s="43">
        <v>0</v>
      </c>
      <c r="BL467" s="43">
        <v>0</v>
      </c>
      <c r="BM467" s="43">
        <v>0</v>
      </c>
      <c r="BN467" s="44">
        <f t="shared" si="32"/>
        <v>0</v>
      </c>
      <c r="BO467" s="43">
        <v>0</v>
      </c>
      <c r="BP467" s="43">
        <v>0</v>
      </c>
      <c r="BQ467" s="43">
        <v>0</v>
      </c>
      <c r="BR467" s="43">
        <v>0</v>
      </c>
      <c r="BS467" s="43">
        <v>50000</v>
      </c>
      <c r="BT467" s="43">
        <v>0</v>
      </c>
      <c r="BU467" s="43">
        <v>0</v>
      </c>
      <c r="BV467" s="43">
        <v>0</v>
      </c>
      <c r="BW467" s="43">
        <v>0</v>
      </c>
      <c r="BX467" s="43">
        <v>0</v>
      </c>
      <c r="BY467" s="43">
        <v>0</v>
      </c>
      <c r="BZ467" s="43">
        <v>0</v>
      </c>
      <c r="CA467" s="43">
        <v>0</v>
      </c>
      <c r="CB467" s="43">
        <v>0</v>
      </c>
      <c r="CC467" s="43">
        <v>0</v>
      </c>
      <c r="CD467" s="44">
        <f t="shared" si="33"/>
        <v>50000</v>
      </c>
      <c r="CE467" s="43">
        <v>0</v>
      </c>
      <c r="CF467" s="43">
        <v>0</v>
      </c>
      <c r="CG467" s="43">
        <v>0</v>
      </c>
      <c r="CH467" s="43">
        <v>0</v>
      </c>
      <c r="CI467" s="43">
        <v>40000</v>
      </c>
      <c r="CJ467" s="43">
        <v>0</v>
      </c>
      <c r="CK467" s="43">
        <v>0</v>
      </c>
      <c r="CL467" s="43">
        <v>0</v>
      </c>
      <c r="CM467" s="43">
        <v>0</v>
      </c>
      <c r="CN467" s="43">
        <v>0</v>
      </c>
      <c r="CO467" s="43">
        <v>0</v>
      </c>
      <c r="CP467" s="43">
        <v>0</v>
      </c>
      <c r="CQ467" s="43">
        <v>0</v>
      </c>
      <c r="CR467" s="43">
        <v>0</v>
      </c>
      <c r="CS467" s="43">
        <v>0</v>
      </c>
      <c r="CT467" s="44">
        <f t="shared" si="34"/>
        <v>40000</v>
      </c>
      <c r="CU467" s="43">
        <v>0</v>
      </c>
      <c r="CV467" s="43">
        <v>0</v>
      </c>
      <c r="CW467" s="43">
        <v>0</v>
      </c>
      <c r="CX467" s="43">
        <v>0</v>
      </c>
      <c r="CY467" s="43">
        <v>40000</v>
      </c>
      <c r="CZ467" s="43">
        <v>0</v>
      </c>
      <c r="DA467" s="43">
        <v>0</v>
      </c>
      <c r="DB467" s="43">
        <v>0</v>
      </c>
      <c r="DC467" s="43">
        <v>0</v>
      </c>
      <c r="DD467" s="43">
        <v>0</v>
      </c>
      <c r="DE467" s="43">
        <v>0</v>
      </c>
      <c r="DF467" s="43">
        <v>0</v>
      </c>
      <c r="DG467" s="43">
        <v>0</v>
      </c>
      <c r="DH467" s="43">
        <v>0</v>
      </c>
      <c r="DI467" s="43">
        <v>0</v>
      </c>
      <c r="DJ467" s="44">
        <f t="shared" si="35"/>
        <v>40000</v>
      </c>
      <c r="DK467" s="45">
        <f t="shared" si="31"/>
        <v>130000</v>
      </c>
      <c r="DL467" s="81">
        <f t="shared" si="30"/>
        <v>130000000</v>
      </c>
    </row>
    <row r="468" spans="1:116" s="2" customFormat="1" ht="105" x14ac:dyDescent="0.25">
      <c r="A468" s="1"/>
      <c r="B468" s="40" t="s">
        <v>792</v>
      </c>
      <c r="C468" s="41" t="s">
        <v>1446</v>
      </c>
      <c r="D468" s="30" t="s">
        <v>1432</v>
      </c>
      <c r="E468" s="30" t="s">
        <v>840</v>
      </c>
      <c r="F468" s="30" t="s">
        <v>1430</v>
      </c>
      <c r="G468" s="30" t="s">
        <v>841</v>
      </c>
      <c r="H468" s="41" t="s">
        <v>841</v>
      </c>
      <c r="I468" s="41">
        <v>0.69</v>
      </c>
      <c r="J468" s="41" t="s">
        <v>1373</v>
      </c>
      <c r="K468" s="41">
        <v>2019</v>
      </c>
      <c r="L468" s="41">
        <v>0.79</v>
      </c>
      <c r="M468" s="42">
        <v>0.79</v>
      </c>
      <c r="N468" s="42">
        <v>0.79</v>
      </c>
      <c r="O468" s="42">
        <v>0.79</v>
      </c>
      <c r="P468" s="42">
        <v>0.79</v>
      </c>
      <c r="Q468" s="42" t="s">
        <v>130</v>
      </c>
      <c r="R468" s="41" t="s">
        <v>106</v>
      </c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 t="s">
        <v>840</v>
      </c>
      <c r="AI468" s="52" t="s">
        <v>1471</v>
      </c>
      <c r="AJ468" s="40">
        <v>3502</v>
      </c>
      <c r="AK468" s="17" t="s">
        <v>1956</v>
      </c>
      <c r="AL468" s="17" t="s">
        <v>846</v>
      </c>
      <c r="AM468" s="42" t="s">
        <v>3006</v>
      </c>
      <c r="AN468" s="42">
        <v>3904016</v>
      </c>
      <c r="AO468" s="42" t="s">
        <v>3007</v>
      </c>
      <c r="AP468" s="41" t="s">
        <v>1298</v>
      </c>
      <c r="AQ468" s="41">
        <v>8</v>
      </c>
      <c r="AR468" s="42" t="s">
        <v>2471</v>
      </c>
      <c r="AS468" s="42" t="s">
        <v>792</v>
      </c>
      <c r="AT468" s="42">
        <v>1</v>
      </c>
      <c r="AU468" s="42">
        <v>3</v>
      </c>
      <c r="AV468" s="42">
        <v>3</v>
      </c>
      <c r="AW468" s="42">
        <v>1</v>
      </c>
      <c r="AX468" s="43">
        <v>0</v>
      </c>
      <c r="AY468" s="43">
        <v>0</v>
      </c>
      <c r="AZ468" s="43">
        <v>0</v>
      </c>
      <c r="BA468" s="43">
        <v>0</v>
      </c>
      <c r="BB468" s="43">
        <v>0</v>
      </c>
      <c r="BC468" s="43">
        <v>20000</v>
      </c>
      <c r="BD468" s="43">
        <v>0</v>
      </c>
      <c r="BE468" s="43"/>
      <c r="BF468" s="43">
        <v>0</v>
      </c>
      <c r="BG468" s="43">
        <v>0</v>
      </c>
      <c r="BH468" s="43">
        <v>0</v>
      </c>
      <c r="BI468" s="43">
        <v>0</v>
      </c>
      <c r="BJ468" s="43">
        <v>0</v>
      </c>
      <c r="BK468" s="43">
        <v>0</v>
      </c>
      <c r="BL468" s="43">
        <v>0</v>
      </c>
      <c r="BM468" s="43">
        <v>0</v>
      </c>
      <c r="BN468" s="44">
        <f t="shared" si="32"/>
        <v>20000</v>
      </c>
      <c r="BO468" s="43">
        <v>0</v>
      </c>
      <c r="BP468" s="43">
        <v>0</v>
      </c>
      <c r="BQ468" s="43">
        <v>0</v>
      </c>
      <c r="BR468" s="43">
        <v>0</v>
      </c>
      <c r="BS468" s="43">
        <v>50000</v>
      </c>
      <c r="BT468" s="43">
        <v>0</v>
      </c>
      <c r="BU468" s="43">
        <v>0</v>
      </c>
      <c r="BV468" s="43">
        <v>0</v>
      </c>
      <c r="BW468" s="43">
        <v>0</v>
      </c>
      <c r="BX468" s="43">
        <v>0</v>
      </c>
      <c r="BY468" s="43">
        <v>0</v>
      </c>
      <c r="BZ468" s="43">
        <v>0</v>
      </c>
      <c r="CA468" s="43">
        <v>0</v>
      </c>
      <c r="CB468" s="43">
        <v>0</v>
      </c>
      <c r="CC468" s="43">
        <v>0</v>
      </c>
      <c r="CD468" s="44">
        <f t="shared" si="33"/>
        <v>50000</v>
      </c>
      <c r="CE468" s="43">
        <v>0</v>
      </c>
      <c r="CF468" s="43">
        <v>0</v>
      </c>
      <c r="CG468" s="43">
        <v>0</v>
      </c>
      <c r="CH468" s="43">
        <v>0</v>
      </c>
      <c r="CI468" s="43">
        <v>30000</v>
      </c>
      <c r="CJ468" s="43">
        <v>0</v>
      </c>
      <c r="CK468" s="43">
        <v>0</v>
      </c>
      <c r="CL468" s="43">
        <v>0</v>
      </c>
      <c r="CM468" s="43">
        <v>0</v>
      </c>
      <c r="CN468" s="43">
        <v>0</v>
      </c>
      <c r="CO468" s="43">
        <v>0</v>
      </c>
      <c r="CP468" s="43">
        <v>0</v>
      </c>
      <c r="CQ468" s="43">
        <v>0</v>
      </c>
      <c r="CR468" s="43">
        <v>0</v>
      </c>
      <c r="CS468" s="43">
        <v>0</v>
      </c>
      <c r="CT468" s="44">
        <f t="shared" si="34"/>
        <v>30000</v>
      </c>
      <c r="CU468" s="43">
        <v>0</v>
      </c>
      <c r="CV468" s="43">
        <v>0</v>
      </c>
      <c r="CW468" s="43">
        <v>0</v>
      </c>
      <c r="CX468" s="43">
        <v>0</v>
      </c>
      <c r="CY468" s="43">
        <v>30000</v>
      </c>
      <c r="CZ468" s="43">
        <v>0</v>
      </c>
      <c r="DA468" s="43">
        <v>0</v>
      </c>
      <c r="DB468" s="43">
        <v>0</v>
      </c>
      <c r="DC468" s="43">
        <v>0</v>
      </c>
      <c r="DD468" s="43">
        <v>0</v>
      </c>
      <c r="DE468" s="43">
        <v>0</v>
      </c>
      <c r="DF468" s="43">
        <v>0</v>
      </c>
      <c r="DG468" s="43">
        <v>0</v>
      </c>
      <c r="DH468" s="43">
        <v>0</v>
      </c>
      <c r="DI468" s="43">
        <v>0</v>
      </c>
      <c r="DJ468" s="44">
        <f t="shared" si="35"/>
        <v>30000</v>
      </c>
      <c r="DK468" s="45">
        <f t="shared" si="31"/>
        <v>130000</v>
      </c>
      <c r="DL468" s="81">
        <f t="shared" si="30"/>
        <v>130000000</v>
      </c>
    </row>
    <row r="469" spans="1:116" s="2" customFormat="1" ht="105" x14ac:dyDescent="0.25">
      <c r="A469" s="1"/>
      <c r="B469" s="40" t="s">
        <v>792</v>
      </c>
      <c r="C469" s="41" t="s">
        <v>1446</v>
      </c>
      <c r="D469" s="30" t="s">
        <v>1432</v>
      </c>
      <c r="E469" s="30" t="s">
        <v>840</v>
      </c>
      <c r="F469" s="30" t="s">
        <v>1430</v>
      </c>
      <c r="G469" s="30" t="s">
        <v>841</v>
      </c>
      <c r="H469" s="41" t="s">
        <v>841</v>
      </c>
      <c r="I469" s="41">
        <v>0.69</v>
      </c>
      <c r="J469" s="41" t="s">
        <v>1373</v>
      </c>
      <c r="K469" s="41">
        <v>2019</v>
      </c>
      <c r="L469" s="41">
        <v>0.79</v>
      </c>
      <c r="M469" s="42">
        <v>0.79</v>
      </c>
      <c r="N469" s="42">
        <v>0.79</v>
      </c>
      <c r="O469" s="42">
        <v>0.79</v>
      </c>
      <c r="P469" s="42">
        <v>0.79</v>
      </c>
      <c r="Q469" s="42" t="s">
        <v>130</v>
      </c>
      <c r="R469" s="41" t="s">
        <v>106</v>
      </c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 t="s">
        <v>840</v>
      </c>
      <c r="AI469" s="52" t="s">
        <v>1471</v>
      </c>
      <c r="AJ469" s="40">
        <v>3502</v>
      </c>
      <c r="AK469" s="17" t="s">
        <v>1957</v>
      </c>
      <c r="AL469" s="17" t="s">
        <v>847</v>
      </c>
      <c r="AM469" s="42" t="s">
        <v>3006</v>
      </c>
      <c r="AN469" s="42">
        <v>3904016</v>
      </c>
      <c r="AO469" s="42" t="s">
        <v>3007</v>
      </c>
      <c r="AP469" s="41" t="s">
        <v>1298</v>
      </c>
      <c r="AQ469" s="41">
        <v>4</v>
      </c>
      <c r="AR469" s="42" t="s">
        <v>2471</v>
      </c>
      <c r="AS469" s="42" t="s">
        <v>792</v>
      </c>
      <c r="AT469" s="42">
        <v>1</v>
      </c>
      <c r="AU469" s="42">
        <v>1</v>
      </c>
      <c r="AV469" s="42">
        <v>1</v>
      </c>
      <c r="AW469" s="42">
        <v>1</v>
      </c>
      <c r="AX469" s="43">
        <v>0</v>
      </c>
      <c r="AY469" s="43">
        <v>0</v>
      </c>
      <c r="AZ469" s="43">
        <v>0</v>
      </c>
      <c r="BA469" s="43">
        <v>0</v>
      </c>
      <c r="BB469" s="43">
        <v>0</v>
      </c>
      <c r="BC469" s="43">
        <v>60000</v>
      </c>
      <c r="BD469" s="43">
        <v>0</v>
      </c>
      <c r="BE469" s="43">
        <v>0</v>
      </c>
      <c r="BF469" s="43">
        <v>0</v>
      </c>
      <c r="BG469" s="43">
        <v>0</v>
      </c>
      <c r="BH469" s="43">
        <v>0</v>
      </c>
      <c r="BI469" s="43">
        <v>0</v>
      </c>
      <c r="BJ469" s="43">
        <v>0</v>
      </c>
      <c r="BK469" s="43">
        <v>0</v>
      </c>
      <c r="BL469" s="43">
        <v>0</v>
      </c>
      <c r="BM469" s="43">
        <v>0</v>
      </c>
      <c r="BN469" s="44">
        <f t="shared" si="32"/>
        <v>60000</v>
      </c>
      <c r="BO469" s="43">
        <v>0</v>
      </c>
      <c r="BP469" s="43">
        <v>0</v>
      </c>
      <c r="BQ469" s="43">
        <v>0</v>
      </c>
      <c r="BR469" s="43">
        <v>0</v>
      </c>
      <c r="BS469" s="43">
        <v>50000</v>
      </c>
      <c r="BT469" s="43">
        <v>0</v>
      </c>
      <c r="BU469" s="43">
        <v>0</v>
      </c>
      <c r="BV469" s="43">
        <v>0</v>
      </c>
      <c r="BW469" s="43">
        <v>0</v>
      </c>
      <c r="BX469" s="43">
        <v>0</v>
      </c>
      <c r="BY469" s="43">
        <v>0</v>
      </c>
      <c r="BZ469" s="43">
        <v>0</v>
      </c>
      <c r="CA469" s="43">
        <v>0</v>
      </c>
      <c r="CB469" s="43">
        <v>0</v>
      </c>
      <c r="CC469" s="43">
        <v>0</v>
      </c>
      <c r="CD469" s="44">
        <f t="shared" si="33"/>
        <v>50000</v>
      </c>
      <c r="CE469" s="43">
        <v>0</v>
      </c>
      <c r="CF469" s="43">
        <v>0</v>
      </c>
      <c r="CG469" s="43">
        <v>0</v>
      </c>
      <c r="CH469" s="43">
        <v>0</v>
      </c>
      <c r="CI469" s="43">
        <v>40000</v>
      </c>
      <c r="CJ469" s="43">
        <v>0</v>
      </c>
      <c r="CK469" s="43">
        <v>0</v>
      </c>
      <c r="CL469" s="43">
        <v>0</v>
      </c>
      <c r="CM469" s="43">
        <v>0</v>
      </c>
      <c r="CN469" s="43">
        <v>0</v>
      </c>
      <c r="CO469" s="43">
        <v>0</v>
      </c>
      <c r="CP469" s="43">
        <v>0</v>
      </c>
      <c r="CQ469" s="43">
        <v>0</v>
      </c>
      <c r="CR469" s="43">
        <v>0</v>
      </c>
      <c r="CS469" s="43">
        <v>0</v>
      </c>
      <c r="CT469" s="44">
        <f t="shared" si="34"/>
        <v>40000</v>
      </c>
      <c r="CU469" s="43">
        <v>0</v>
      </c>
      <c r="CV469" s="43">
        <v>0</v>
      </c>
      <c r="CW469" s="43">
        <v>0</v>
      </c>
      <c r="CX469" s="43">
        <v>0</v>
      </c>
      <c r="CY469" s="43">
        <v>40000</v>
      </c>
      <c r="CZ469" s="43">
        <v>0</v>
      </c>
      <c r="DA469" s="43">
        <v>0</v>
      </c>
      <c r="DB469" s="43">
        <v>0</v>
      </c>
      <c r="DC469" s="43">
        <v>0</v>
      </c>
      <c r="DD469" s="43">
        <v>0</v>
      </c>
      <c r="DE469" s="43">
        <v>0</v>
      </c>
      <c r="DF469" s="43">
        <v>0</v>
      </c>
      <c r="DG469" s="43">
        <v>0</v>
      </c>
      <c r="DH469" s="43">
        <v>0</v>
      </c>
      <c r="DI469" s="43">
        <v>0</v>
      </c>
      <c r="DJ469" s="44">
        <f t="shared" si="35"/>
        <v>40000</v>
      </c>
      <c r="DK469" s="45">
        <f t="shared" si="31"/>
        <v>190000</v>
      </c>
      <c r="DL469" s="81">
        <f t="shared" si="30"/>
        <v>190000000</v>
      </c>
    </row>
    <row r="470" spans="1:116" s="11" customFormat="1" ht="150" x14ac:dyDescent="0.25">
      <c r="B470" s="51" t="s">
        <v>792</v>
      </c>
      <c r="C470" s="52" t="s">
        <v>1446</v>
      </c>
      <c r="D470" s="31" t="s">
        <v>1432</v>
      </c>
      <c r="E470" s="31" t="s">
        <v>840</v>
      </c>
      <c r="F470" s="31" t="s">
        <v>1430</v>
      </c>
      <c r="G470" s="31" t="s">
        <v>841</v>
      </c>
      <c r="H470" s="52" t="s">
        <v>841</v>
      </c>
      <c r="I470" s="52">
        <v>0.69</v>
      </c>
      <c r="J470" s="52" t="s">
        <v>1373</v>
      </c>
      <c r="K470" s="52">
        <v>2019</v>
      </c>
      <c r="L470" s="52">
        <v>0.79</v>
      </c>
      <c r="M470" s="53">
        <v>0.79</v>
      </c>
      <c r="N470" s="53">
        <v>0.79</v>
      </c>
      <c r="O470" s="53">
        <v>0.79</v>
      </c>
      <c r="P470" s="53">
        <v>0.79</v>
      </c>
      <c r="Q470" s="53" t="s">
        <v>130</v>
      </c>
      <c r="R470" s="52" t="s">
        <v>106</v>
      </c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 t="s">
        <v>840</v>
      </c>
      <c r="AI470" s="52" t="s">
        <v>1471</v>
      </c>
      <c r="AJ470" s="51">
        <v>3502</v>
      </c>
      <c r="AK470" s="54" t="s">
        <v>1958</v>
      </c>
      <c r="AL470" s="54" t="s">
        <v>848</v>
      </c>
      <c r="AM470" s="53" t="s">
        <v>3001</v>
      </c>
      <c r="AN470" s="53">
        <v>3904021</v>
      </c>
      <c r="AO470" s="53" t="s">
        <v>3002</v>
      </c>
      <c r="AP470" s="52" t="s">
        <v>1298</v>
      </c>
      <c r="AQ470" s="52">
        <v>1</v>
      </c>
      <c r="AR470" s="53" t="s">
        <v>130</v>
      </c>
      <c r="AS470" s="53" t="s">
        <v>792</v>
      </c>
      <c r="AT470" s="53" t="s">
        <v>2472</v>
      </c>
      <c r="AU470" s="53">
        <v>1</v>
      </c>
      <c r="AV470" s="53">
        <v>1</v>
      </c>
      <c r="AW470" s="53">
        <v>1</v>
      </c>
      <c r="AX470" s="55">
        <v>0</v>
      </c>
      <c r="AY470" s="55">
        <v>0</v>
      </c>
      <c r="AZ470" s="55">
        <v>0</v>
      </c>
      <c r="BA470" s="55">
        <v>0</v>
      </c>
      <c r="BB470" s="55">
        <v>0</v>
      </c>
      <c r="BC470" s="55">
        <v>0</v>
      </c>
      <c r="BD470" s="55">
        <v>0</v>
      </c>
      <c r="BE470" s="55">
        <v>0</v>
      </c>
      <c r="BF470" s="55">
        <v>0</v>
      </c>
      <c r="BG470" s="55">
        <v>0</v>
      </c>
      <c r="BH470" s="55">
        <v>0</v>
      </c>
      <c r="BI470" s="55">
        <v>0</v>
      </c>
      <c r="BJ470" s="55">
        <v>0</v>
      </c>
      <c r="BK470" s="55">
        <v>0</v>
      </c>
      <c r="BL470" s="55">
        <v>0</v>
      </c>
      <c r="BM470" s="55">
        <v>0</v>
      </c>
      <c r="BN470" s="56">
        <f t="shared" si="32"/>
        <v>0</v>
      </c>
      <c r="BO470" s="55">
        <v>0</v>
      </c>
      <c r="BP470" s="55">
        <v>0</v>
      </c>
      <c r="BQ470" s="55">
        <v>0</v>
      </c>
      <c r="BR470" s="55">
        <v>0</v>
      </c>
      <c r="BS470" s="55">
        <v>50000</v>
      </c>
      <c r="BT470" s="55">
        <v>0</v>
      </c>
      <c r="BU470" s="55">
        <v>0</v>
      </c>
      <c r="BV470" s="55">
        <v>0</v>
      </c>
      <c r="BW470" s="55">
        <v>0</v>
      </c>
      <c r="BX470" s="55">
        <v>0</v>
      </c>
      <c r="BY470" s="55">
        <v>0</v>
      </c>
      <c r="BZ470" s="55">
        <v>0</v>
      </c>
      <c r="CA470" s="55">
        <v>0</v>
      </c>
      <c r="CB470" s="55">
        <v>0</v>
      </c>
      <c r="CC470" s="55">
        <v>0</v>
      </c>
      <c r="CD470" s="56">
        <f t="shared" si="33"/>
        <v>50000</v>
      </c>
      <c r="CE470" s="55">
        <v>0</v>
      </c>
      <c r="CF470" s="55">
        <v>0</v>
      </c>
      <c r="CG470" s="55">
        <v>0</v>
      </c>
      <c r="CH470" s="55">
        <v>0</v>
      </c>
      <c r="CI470" s="55">
        <v>30000</v>
      </c>
      <c r="CJ470" s="55">
        <v>0</v>
      </c>
      <c r="CK470" s="55">
        <v>0</v>
      </c>
      <c r="CL470" s="55">
        <v>0</v>
      </c>
      <c r="CM470" s="55">
        <v>0</v>
      </c>
      <c r="CN470" s="55">
        <v>0</v>
      </c>
      <c r="CO470" s="55">
        <v>0</v>
      </c>
      <c r="CP470" s="55">
        <v>0</v>
      </c>
      <c r="CQ470" s="55">
        <v>0</v>
      </c>
      <c r="CR470" s="55">
        <v>0</v>
      </c>
      <c r="CS470" s="55">
        <v>0</v>
      </c>
      <c r="CT470" s="56">
        <f t="shared" si="34"/>
        <v>30000</v>
      </c>
      <c r="CU470" s="55">
        <v>0</v>
      </c>
      <c r="CV470" s="55">
        <v>0</v>
      </c>
      <c r="CW470" s="55">
        <v>0</v>
      </c>
      <c r="CX470" s="55">
        <v>0</v>
      </c>
      <c r="CY470" s="55">
        <v>30000</v>
      </c>
      <c r="CZ470" s="55">
        <v>0</v>
      </c>
      <c r="DA470" s="55">
        <v>0</v>
      </c>
      <c r="DB470" s="55">
        <v>0</v>
      </c>
      <c r="DC470" s="55">
        <v>0</v>
      </c>
      <c r="DD470" s="55">
        <v>0</v>
      </c>
      <c r="DE470" s="55">
        <v>0</v>
      </c>
      <c r="DF470" s="55">
        <v>0</v>
      </c>
      <c r="DG470" s="55">
        <v>0</v>
      </c>
      <c r="DH470" s="55">
        <v>0</v>
      </c>
      <c r="DI470" s="55">
        <v>0</v>
      </c>
      <c r="DJ470" s="56">
        <f t="shared" si="35"/>
        <v>30000</v>
      </c>
      <c r="DK470" s="57">
        <f t="shared" si="31"/>
        <v>110000</v>
      </c>
      <c r="DL470" s="81">
        <f t="shared" si="30"/>
        <v>110000000</v>
      </c>
    </row>
    <row r="471" spans="1:116" s="2" customFormat="1" ht="60" x14ac:dyDescent="0.25">
      <c r="A471" s="1"/>
      <c r="B471" s="40" t="s">
        <v>849</v>
      </c>
      <c r="C471" s="41" t="s">
        <v>1446</v>
      </c>
      <c r="D471" s="30" t="s">
        <v>1432</v>
      </c>
      <c r="E471" s="30" t="s">
        <v>850</v>
      </c>
      <c r="F471" s="30" t="s">
        <v>1433</v>
      </c>
      <c r="G471" s="30" t="s">
        <v>851</v>
      </c>
      <c r="H471" s="41" t="s">
        <v>851</v>
      </c>
      <c r="I471" s="41" t="s">
        <v>1298</v>
      </c>
      <c r="J471" s="41" t="s">
        <v>1298</v>
      </c>
      <c r="K471" s="41">
        <v>2019</v>
      </c>
      <c r="L471" s="41" t="s">
        <v>852</v>
      </c>
      <c r="M471" s="42">
        <v>0</v>
      </c>
      <c r="N471" s="42">
        <v>1</v>
      </c>
      <c r="O471" s="42">
        <v>1</v>
      </c>
      <c r="P471" s="42">
        <v>1</v>
      </c>
      <c r="Q471" s="42" t="s">
        <v>132</v>
      </c>
      <c r="R471" s="41" t="s">
        <v>98</v>
      </c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 t="s">
        <v>850</v>
      </c>
      <c r="AI471" s="52" t="s">
        <v>1475</v>
      </c>
      <c r="AJ471" s="40">
        <v>1702</v>
      </c>
      <c r="AK471" s="17" t="s">
        <v>1959</v>
      </c>
      <c r="AL471" s="17" t="s">
        <v>853</v>
      </c>
      <c r="AM471" s="42" t="s">
        <v>2480</v>
      </c>
      <c r="AN471" s="42">
        <v>1702023</v>
      </c>
      <c r="AO471" s="42" t="s">
        <v>2700</v>
      </c>
      <c r="AP471" s="41" t="s">
        <v>1298</v>
      </c>
      <c r="AQ471" s="41">
        <v>1</v>
      </c>
      <c r="AR471" s="42" t="s">
        <v>2471</v>
      </c>
      <c r="AS471" s="42" t="s">
        <v>849</v>
      </c>
      <c r="AT471" s="42">
        <v>0.5</v>
      </c>
      <c r="AU471" s="42">
        <v>0.5</v>
      </c>
      <c r="AV471" s="42">
        <v>0</v>
      </c>
      <c r="AW471" s="42">
        <v>0</v>
      </c>
      <c r="AX471" s="43">
        <v>0</v>
      </c>
      <c r="AY471" s="43">
        <v>0</v>
      </c>
      <c r="AZ471" s="43">
        <v>0</v>
      </c>
      <c r="BA471" s="43">
        <v>0</v>
      </c>
      <c r="BB471" s="43">
        <v>0</v>
      </c>
      <c r="BC471" s="43">
        <v>50000000</v>
      </c>
      <c r="BD471" s="43">
        <v>0</v>
      </c>
      <c r="BE471" s="43">
        <v>0</v>
      </c>
      <c r="BF471" s="43">
        <v>0</v>
      </c>
      <c r="BG471" s="43">
        <v>0</v>
      </c>
      <c r="BH471" s="43">
        <v>0</v>
      </c>
      <c r="BI471" s="43">
        <v>0</v>
      </c>
      <c r="BJ471" s="43">
        <v>0</v>
      </c>
      <c r="BK471" s="43">
        <v>0</v>
      </c>
      <c r="BL471" s="43">
        <v>0</v>
      </c>
      <c r="BM471" s="43">
        <v>0</v>
      </c>
      <c r="BN471" s="44">
        <f t="shared" ref="BN471:BN515" si="36">SUM(AX471:BM471)</f>
        <v>50000000</v>
      </c>
      <c r="BO471" s="43">
        <v>0</v>
      </c>
      <c r="BP471" s="43">
        <v>0</v>
      </c>
      <c r="BQ471" s="43">
        <v>0</v>
      </c>
      <c r="BR471" s="43">
        <v>0</v>
      </c>
      <c r="BS471" s="43">
        <v>0</v>
      </c>
      <c r="BT471" s="43">
        <v>0</v>
      </c>
      <c r="BU471" s="43">
        <v>0</v>
      </c>
      <c r="BV471" s="43">
        <v>0</v>
      </c>
      <c r="BW471" s="43">
        <v>0</v>
      </c>
      <c r="BX471" s="43">
        <v>0</v>
      </c>
      <c r="BY471" s="43">
        <v>0</v>
      </c>
      <c r="BZ471" s="43">
        <v>0</v>
      </c>
      <c r="CA471" s="43">
        <v>0</v>
      </c>
      <c r="CB471" s="43">
        <v>0</v>
      </c>
      <c r="CC471" s="43">
        <v>0</v>
      </c>
      <c r="CD471" s="44">
        <f t="shared" ref="CD471:CD515" si="37">SUM(BO471:CC471)</f>
        <v>0</v>
      </c>
      <c r="CE471" s="43">
        <v>0</v>
      </c>
      <c r="CF471" s="43">
        <v>0</v>
      </c>
      <c r="CG471" s="43">
        <v>0</v>
      </c>
      <c r="CH471" s="43">
        <v>0</v>
      </c>
      <c r="CI471" s="43">
        <v>0</v>
      </c>
      <c r="CJ471" s="43">
        <v>0</v>
      </c>
      <c r="CK471" s="43">
        <v>0</v>
      </c>
      <c r="CL471" s="43">
        <v>0</v>
      </c>
      <c r="CM471" s="43">
        <v>0</v>
      </c>
      <c r="CN471" s="43">
        <v>0</v>
      </c>
      <c r="CO471" s="43">
        <v>0</v>
      </c>
      <c r="CP471" s="43">
        <v>0</v>
      </c>
      <c r="CQ471" s="43">
        <v>0</v>
      </c>
      <c r="CR471" s="43">
        <v>0</v>
      </c>
      <c r="CS471" s="43">
        <v>0</v>
      </c>
      <c r="CT471" s="44">
        <f t="shared" ref="CT471:CT515" si="38">SUM(CE471:CS471)</f>
        <v>0</v>
      </c>
      <c r="CU471" s="43">
        <v>0</v>
      </c>
      <c r="CV471" s="43">
        <v>0</v>
      </c>
      <c r="CW471" s="43">
        <v>0</v>
      </c>
      <c r="CX471" s="43">
        <v>0</v>
      </c>
      <c r="CY471" s="43">
        <v>0</v>
      </c>
      <c r="CZ471" s="43">
        <v>0</v>
      </c>
      <c r="DA471" s="43">
        <v>0</v>
      </c>
      <c r="DB471" s="43">
        <v>0</v>
      </c>
      <c r="DC471" s="43">
        <v>0</v>
      </c>
      <c r="DD471" s="43">
        <v>0</v>
      </c>
      <c r="DE471" s="43">
        <v>0</v>
      </c>
      <c r="DF471" s="43">
        <v>0</v>
      </c>
      <c r="DG471" s="43">
        <v>0</v>
      </c>
      <c r="DH471" s="43">
        <v>0</v>
      </c>
      <c r="DI471" s="43">
        <v>0</v>
      </c>
      <c r="DJ471" s="44">
        <f t="shared" ref="DJ471:DJ515" si="39">SUM(CU471:DI471)</f>
        <v>0</v>
      </c>
      <c r="DK471" s="45">
        <f t="shared" si="31"/>
        <v>50000000</v>
      </c>
    </row>
    <row r="472" spans="1:116" s="2" customFormat="1" ht="90" x14ac:dyDescent="0.25">
      <c r="A472" s="1"/>
      <c r="B472" s="40" t="s">
        <v>849</v>
      </c>
      <c r="C472" s="41" t="s">
        <v>1446</v>
      </c>
      <c r="D472" s="30" t="s">
        <v>1432</v>
      </c>
      <c r="E472" s="30" t="s">
        <v>850</v>
      </c>
      <c r="F472" s="30" t="s">
        <v>1433</v>
      </c>
      <c r="G472" s="30" t="s">
        <v>851</v>
      </c>
      <c r="H472" s="41" t="s">
        <v>851</v>
      </c>
      <c r="I472" s="41" t="s">
        <v>1298</v>
      </c>
      <c r="J472" s="41" t="s">
        <v>1298</v>
      </c>
      <c r="K472" s="41">
        <v>2019</v>
      </c>
      <c r="L472" s="41" t="s">
        <v>852</v>
      </c>
      <c r="M472" s="42">
        <v>0</v>
      </c>
      <c r="N472" s="42">
        <v>1</v>
      </c>
      <c r="O472" s="42">
        <v>1</v>
      </c>
      <c r="P472" s="42">
        <v>1</v>
      </c>
      <c r="Q472" s="42" t="s">
        <v>132</v>
      </c>
      <c r="R472" s="41" t="s">
        <v>1454</v>
      </c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 t="s">
        <v>850</v>
      </c>
      <c r="AI472" s="52" t="s">
        <v>1475</v>
      </c>
      <c r="AJ472" s="40">
        <v>1702</v>
      </c>
      <c r="AK472" s="17" t="s">
        <v>1960</v>
      </c>
      <c r="AL472" s="17" t="s">
        <v>854</v>
      </c>
      <c r="AM472" s="42" t="s">
        <v>2701</v>
      </c>
      <c r="AN472" s="42">
        <v>3602022</v>
      </c>
      <c r="AO472" s="42" t="s">
        <v>2702</v>
      </c>
      <c r="AP472" s="41">
        <v>2</v>
      </c>
      <c r="AQ472" s="41">
        <v>8</v>
      </c>
      <c r="AR472" s="42" t="s">
        <v>2471</v>
      </c>
      <c r="AS472" s="42" t="s">
        <v>849</v>
      </c>
      <c r="AT472" s="42">
        <v>1</v>
      </c>
      <c r="AU472" s="42">
        <v>4</v>
      </c>
      <c r="AV472" s="42">
        <v>2</v>
      </c>
      <c r="AW472" s="42">
        <v>1</v>
      </c>
      <c r="AX472" s="43">
        <v>0</v>
      </c>
      <c r="AY472" s="43">
        <v>0</v>
      </c>
      <c r="AZ472" s="43">
        <v>0</v>
      </c>
      <c r="BA472" s="43">
        <v>0</v>
      </c>
      <c r="BB472" s="43">
        <v>0</v>
      </c>
      <c r="BC472" s="43">
        <v>230000000</v>
      </c>
      <c r="BD472" s="43">
        <v>0</v>
      </c>
      <c r="BE472" s="43">
        <v>0</v>
      </c>
      <c r="BF472" s="43">
        <v>0</v>
      </c>
      <c r="BG472" s="43">
        <v>0</v>
      </c>
      <c r="BH472" s="43">
        <v>0</v>
      </c>
      <c r="BI472" s="43">
        <v>0</v>
      </c>
      <c r="BJ472" s="43">
        <v>100000000</v>
      </c>
      <c r="BK472" s="43">
        <v>0</v>
      </c>
      <c r="BL472" s="43">
        <v>0</v>
      </c>
      <c r="BM472" s="43">
        <v>0</v>
      </c>
      <c r="BN472" s="44">
        <f t="shared" si="36"/>
        <v>330000000</v>
      </c>
      <c r="BO472" s="43">
        <v>0</v>
      </c>
      <c r="BP472" s="43">
        <v>0</v>
      </c>
      <c r="BQ472" s="43">
        <v>0</v>
      </c>
      <c r="BR472" s="43">
        <v>0</v>
      </c>
      <c r="BS472" s="43">
        <v>100000000</v>
      </c>
      <c r="BT472" s="43">
        <v>0</v>
      </c>
      <c r="BU472" s="43">
        <v>0</v>
      </c>
      <c r="BV472" s="43">
        <v>0</v>
      </c>
      <c r="BW472" s="43">
        <v>0</v>
      </c>
      <c r="BX472" s="43">
        <v>0</v>
      </c>
      <c r="BY472" s="43">
        <v>0</v>
      </c>
      <c r="BZ472" s="43">
        <v>100000000</v>
      </c>
      <c r="CA472" s="43">
        <v>0</v>
      </c>
      <c r="CB472" s="43">
        <v>0</v>
      </c>
      <c r="CC472" s="43">
        <v>0</v>
      </c>
      <c r="CD472" s="44">
        <f t="shared" si="37"/>
        <v>200000000</v>
      </c>
      <c r="CE472" s="43">
        <v>0</v>
      </c>
      <c r="CF472" s="43">
        <v>0</v>
      </c>
      <c r="CG472" s="43">
        <v>0</v>
      </c>
      <c r="CH472" s="43">
        <v>0</v>
      </c>
      <c r="CI472" s="43">
        <v>100000000</v>
      </c>
      <c r="CJ472" s="43">
        <v>0</v>
      </c>
      <c r="CK472" s="43">
        <v>0</v>
      </c>
      <c r="CL472" s="43">
        <v>0</v>
      </c>
      <c r="CM472" s="43">
        <v>0</v>
      </c>
      <c r="CN472" s="43">
        <v>0</v>
      </c>
      <c r="CO472" s="43">
        <v>0</v>
      </c>
      <c r="CP472" s="43">
        <v>200000000</v>
      </c>
      <c r="CQ472" s="43">
        <v>0</v>
      </c>
      <c r="CR472" s="43">
        <v>0</v>
      </c>
      <c r="CS472" s="43">
        <v>0</v>
      </c>
      <c r="CT472" s="44">
        <f t="shared" si="38"/>
        <v>300000000</v>
      </c>
      <c r="CU472" s="43">
        <v>0</v>
      </c>
      <c r="CV472" s="43">
        <v>500000000</v>
      </c>
      <c r="CW472" s="43">
        <v>0</v>
      </c>
      <c r="CX472" s="43">
        <v>0</v>
      </c>
      <c r="CY472" s="43">
        <v>200000000</v>
      </c>
      <c r="CZ472" s="43">
        <v>0</v>
      </c>
      <c r="DA472" s="43">
        <v>0</v>
      </c>
      <c r="DB472" s="43">
        <v>0</v>
      </c>
      <c r="DC472" s="43">
        <v>0</v>
      </c>
      <c r="DD472" s="43">
        <v>0</v>
      </c>
      <c r="DE472" s="43">
        <v>0</v>
      </c>
      <c r="DF472" s="43">
        <v>100000000</v>
      </c>
      <c r="DG472" s="43">
        <v>0</v>
      </c>
      <c r="DH472" s="43">
        <v>0</v>
      </c>
      <c r="DI472" s="43">
        <v>0</v>
      </c>
      <c r="DJ472" s="44">
        <f t="shared" si="39"/>
        <v>800000000</v>
      </c>
      <c r="DK472" s="45">
        <f t="shared" si="31"/>
        <v>1630000000</v>
      </c>
    </row>
    <row r="473" spans="1:116" s="2" customFormat="1" ht="60" x14ac:dyDescent="0.25">
      <c r="A473" s="1"/>
      <c r="B473" s="40" t="s">
        <v>849</v>
      </c>
      <c r="C473" s="41" t="s">
        <v>1446</v>
      </c>
      <c r="D473" s="30" t="s">
        <v>1432</v>
      </c>
      <c r="E473" s="30" t="s">
        <v>850</v>
      </c>
      <c r="F473" s="30" t="s">
        <v>1433</v>
      </c>
      <c r="G473" s="30" t="s">
        <v>851</v>
      </c>
      <c r="H473" s="41" t="s">
        <v>851</v>
      </c>
      <c r="I473" s="41" t="s">
        <v>1298</v>
      </c>
      <c r="J473" s="41" t="s">
        <v>1298</v>
      </c>
      <c r="K473" s="41">
        <v>2019</v>
      </c>
      <c r="L473" s="41" t="s">
        <v>852</v>
      </c>
      <c r="M473" s="42">
        <v>0</v>
      </c>
      <c r="N473" s="42">
        <v>1</v>
      </c>
      <c r="O473" s="42">
        <v>1</v>
      </c>
      <c r="P473" s="42">
        <v>1</v>
      </c>
      <c r="Q473" s="42" t="s">
        <v>132</v>
      </c>
      <c r="R473" s="41" t="s">
        <v>107</v>
      </c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 t="s">
        <v>850</v>
      </c>
      <c r="AI473" s="52" t="s">
        <v>1475</v>
      </c>
      <c r="AJ473" s="40">
        <v>1702</v>
      </c>
      <c r="AK473" s="17" t="s">
        <v>1961</v>
      </c>
      <c r="AL473" s="17" t="s">
        <v>855</v>
      </c>
      <c r="AM473" s="42" t="s">
        <v>2703</v>
      </c>
      <c r="AN473" s="42">
        <v>1708041</v>
      </c>
      <c r="AO473" s="42" t="s">
        <v>2704</v>
      </c>
      <c r="AP473" s="41">
        <v>3728</v>
      </c>
      <c r="AQ473" s="41">
        <v>3000</v>
      </c>
      <c r="AR473" s="42" t="s">
        <v>130</v>
      </c>
      <c r="AS473" s="42" t="s">
        <v>849</v>
      </c>
      <c r="AT473" s="42">
        <v>3000</v>
      </c>
      <c r="AU473" s="42">
        <v>3000</v>
      </c>
      <c r="AV473" s="42">
        <v>3000</v>
      </c>
      <c r="AW473" s="42">
        <v>3000</v>
      </c>
      <c r="AX473" s="43">
        <v>0</v>
      </c>
      <c r="AY473" s="43">
        <v>0</v>
      </c>
      <c r="AZ473" s="43">
        <v>0</v>
      </c>
      <c r="BA473" s="43">
        <v>0</v>
      </c>
      <c r="BB473" s="43">
        <v>0</v>
      </c>
      <c r="BC473" s="43">
        <v>220000000</v>
      </c>
      <c r="BD473" s="43">
        <v>0</v>
      </c>
      <c r="BE473" s="43">
        <v>0</v>
      </c>
      <c r="BF473" s="43">
        <v>0</v>
      </c>
      <c r="BG473" s="43">
        <v>0</v>
      </c>
      <c r="BH473" s="43">
        <v>0</v>
      </c>
      <c r="BI473" s="43">
        <v>0</v>
      </c>
      <c r="BJ473" s="43">
        <v>700000000</v>
      </c>
      <c r="BK473" s="43">
        <v>0</v>
      </c>
      <c r="BL473" s="43">
        <v>0</v>
      </c>
      <c r="BM473" s="43">
        <v>0</v>
      </c>
      <c r="BN473" s="44">
        <f t="shared" si="36"/>
        <v>920000000</v>
      </c>
      <c r="BO473" s="43">
        <v>0</v>
      </c>
      <c r="BP473" s="43">
        <v>0</v>
      </c>
      <c r="BQ473" s="43">
        <v>0</v>
      </c>
      <c r="BR473" s="43">
        <v>0</v>
      </c>
      <c r="BS473" s="43">
        <v>100000000</v>
      </c>
      <c r="BT473" s="43">
        <v>0</v>
      </c>
      <c r="BU473" s="43">
        <v>0</v>
      </c>
      <c r="BV473" s="43">
        <v>0</v>
      </c>
      <c r="BW473" s="43">
        <v>0</v>
      </c>
      <c r="BX473" s="43">
        <v>0</v>
      </c>
      <c r="BY473" s="43">
        <v>0</v>
      </c>
      <c r="BZ473" s="43">
        <v>800000000</v>
      </c>
      <c r="CA473" s="43">
        <v>0</v>
      </c>
      <c r="CB473" s="43">
        <v>0</v>
      </c>
      <c r="CC473" s="43">
        <v>0</v>
      </c>
      <c r="CD473" s="44">
        <f t="shared" si="37"/>
        <v>900000000</v>
      </c>
      <c r="CE473" s="43">
        <v>0</v>
      </c>
      <c r="CF473" s="43">
        <v>0</v>
      </c>
      <c r="CG473" s="43">
        <v>0</v>
      </c>
      <c r="CH473" s="43">
        <v>0</v>
      </c>
      <c r="CI473" s="43">
        <v>150000000</v>
      </c>
      <c r="CJ473" s="43">
        <v>0</v>
      </c>
      <c r="CK473" s="43">
        <v>0</v>
      </c>
      <c r="CL473" s="43">
        <v>0</v>
      </c>
      <c r="CM473" s="43">
        <v>0</v>
      </c>
      <c r="CN473" s="43">
        <v>0</v>
      </c>
      <c r="CO473" s="43">
        <v>0</v>
      </c>
      <c r="CP473" s="43">
        <v>820000000</v>
      </c>
      <c r="CQ473" s="43">
        <v>0</v>
      </c>
      <c r="CR473" s="43">
        <v>0</v>
      </c>
      <c r="CS473" s="43">
        <v>0</v>
      </c>
      <c r="CT473" s="44">
        <f t="shared" si="38"/>
        <v>970000000</v>
      </c>
      <c r="CU473" s="43">
        <v>0</v>
      </c>
      <c r="CV473" s="43">
        <v>200000000</v>
      </c>
      <c r="CW473" s="43">
        <v>0</v>
      </c>
      <c r="CX473" s="43">
        <v>0</v>
      </c>
      <c r="CY473" s="43">
        <v>150000000</v>
      </c>
      <c r="CZ473" s="43">
        <v>0</v>
      </c>
      <c r="DA473" s="43">
        <v>0</v>
      </c>
      <c r="DB473" s="43">
        <v>0</v>
      </c>
      <c r="DC473" s="43">
        <v>0</v>
      </c>
      <c r="DD473" s="43">
        <v>0</v>
      </c>
      <c r="DE473" s="43">
        <v>0</v>
      </c>
      <c r="DF473" s="43">
        <v>850000000</v>
      </c>
      <c r="DG473" s="43">
        <v>0</v>
      </c>
      <c r="DH473" s="43">
        <v>0</v>
      </c>
      <c r="DI473" s="43">
        <v>0</v>
      </c>
      <c r="DJ473" s="44">
        <f t="shared" si="39"/>
        <v>1200000000</v>
      </c>
      <c r="DK473" s="45">
        <f t="shared" si="31"/>
        <v>3990000000</v>
      </c>
    </row>
    <row r="474" spans="1:116" s="2" customFormat="1" ht="60" x14ac:dyDescent="0.25">
      <c r="A474" s="1"/>
      <c r="B474" s="40" t="s">
        <v>849</v>
      </c>
      <c r="C474" s="41" t="s">
        <v>1446</v>
      </c>
      <c r="D474" s="30" t="s">
        <v>1432</v>
      </c>
      <c r="E474" s="30" t="s">
        <v>850</v>
      </c>
      <c r="F474" s="30" t="s">
        <v>1433</v>
      </c>
      <c r="G474" s="30" t="s">
        <v>851</v>
      </c>
      <c r="H474" s="41" t="s">
        <v>851</v>
      </c>
      <c r="I474" s="41" t="s">
        <v>1298</v>
      </c>
      <c r="J474" s="41" t="s">
        <v>1298</v>
      </c>
      <c r="K474" s="41">
        <v>2019</v>
      </c>
      <c r="L474" s="41" t="s">
        <v>852</v>
      </c>
      <c r="M474" s="42">
        <v>0</v>
      </c>
      <c r="N474" s="42">
        <v>1</v>
      </c>
      <c r="O474" s="42">
        <v>1</v>
      </c>
      <c r="P474" s="42">
        <v>1</v>
      </c>
      <c r="Q474" s="42" t="s">
        <v>132</v>
      </c>
      <c r="R474" s="41" t="s">
        <v>1454</v>
      </c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 t="s">
        <v>850</v>
      </c>
      <c r="AI474" s="52" t="s">
        <v>1475</v>
      </c>
      <c r="AJ474" s="40">
        <v>1702</v>
      </c>
      <c r="AK474" s="17" t="s">
        <v>1962</v>
      </c>
      <c r="AL474" s="17" t="s">
        <v>856</v>
      </c>
      <c r="AM474" s="42" t="s">
        <v>2705</v>
      </c>
      <c r="AN474" s="42">
        <v>1709013</v>
      </c>
      <c r="AO474" s="42" t="s">
        <v>2705</v>
      </c>
      <c r="AP474" s="41">
        <v>0</v>
      </c>
      <c r="AQ474" s="41">
        <v>2</v>
      </c>
      <c r="AR474" s="42" t="s">
        <v>2471</v>
      </c>
      <c r="AS474" s="42" t="s">
        <v>849</v>
      </c>
      <c r="AT474" s="42">
        <v>0</v>
      </c>
      <c r="AU474" s="42">
        <v>1</v>
      </c>
      <c r="AV474" s="42">
        <v>1</v>
      </c>
      <c r="AW474" s="42">
        <v>0</v>
      </c>
      <c r="AX474" s="43">
        <v>0</v>
      </c>
      <c r="AY474" s="43">
        <v>0</v>
      </c>
      <c r="AZ474" s="43">
        <v>0</v>
      </c>
      <c r="BA474" s="43">
        <v>0</v>
      </c>
      <c r="BB474" s="43">
        <v>0</v>
      </c>
      <c r="BC474" s="43">
        <v>0</v>
      </c>
      <c r="BD474" s="43">
        <v>0</v>
      </c>
      <c r="BE474" s="43">
        <v>0</v>
      </c>
      <c r="BF474" s="43">
        <v>0</v>
      </c>
      <c r="BG474" s="43">
        <v>0</v>
      </c>
      <c r="BH474" s="43">
        <v>0</v>
      </c>
      <c r="BI474" s="43">
        <v>0</v>
      </c>
      <c r="BJ474" s="43">
        <v>0</v>
      </c>
      <c r="BK474" s="43">
        <v>0</v>
      </c>
      <c r="BL474" s="43">
        <v>0</v>
      </c>
      <c r="BM474" s="43">
        <v>0</v>
      </c>
      <c r="BN474" s="44">
        <f t="shared" si="36"/>
        <v>0</v>
      </c>
      <c r="BO474" s="43">
        <v>0</v>
      </c>
      <c r="BP474" s="43">
        <v>0</v>
      </c>
      <c r="BQ474" s="43">
        <v>0</v>
      </c>
      <c r="BR474" s="43">
        <v>0</v>
      </c>
      <c r="BS474" s="43">
        <v>100000000</v>
      </c>
      <c r="BT474" s="43">
        <v>0</v>
      </c>
      <c r="BU474" s="43">
        <v>0</v>
      </c>
      <c r="BV474" s="43">
        <v>0</v>
      </c>
      <c r="BW474" s="43">
        <v>0</v>
      </c>
      <c r="BX474" s="43">
        <v>0</v>
      </c>
      <c r="BY474" s="43">
        <v>0</v>
      </c>
      <c r="BZ474" s="43">
        <v>0</v>
      </c>
      <c r="CA474" s="43">
        <v>0</v>
      </c>
      <c r="CB474" s="43">
        <v>0</v>
      </c>
      <c r="CC474" s="43">
        <v>0</v>
      </c>
      <c r="CD474" s="44">
        <f t="shared" si="37"/>
        <v>100000000</v>
      </c>
      <c r="CE474" s="43">
        <v>0</v>
      </c>
      <c r="CF474" s="43">
        <v>0</v>
      </c>
      <c r="CG474" s="43">
        <v>0</v>
      </c>
      <c r="CH474" s="43">
        <v>0</v>
      </c>
      <c r="CI474" s="43">
        <v>100000000</v>
      </c>
      <c r="CJ474" s="43">
        <v>0</v>
      </c>
      <c r="CK474" s="43">
        <v>0</v>
      </c>
      <c r="CL474" s="43">
        <v>0</v>
      </c>
      <c r="CM474" s="43">
        <v>0</v>
      </c>
      <c r="CN474" s="43">
        <v>0</v>
      </c>
      <c r="CO474" s="43">
        <v>0</v>
      </c>
      <c r="CP474" s="43">
        <v>0</v>
      </c>
      <c r="CQ474" s="43">
        <v>0</v>
      </c>
      <c r="CR474" s="43">
        <v>0</v>
      </c>
      <c r="CS474" s="43">
        <v>0</v>
      </c>
      <c r="CT474" s="44">
        <f t="shared" si="38"/>
        <v>100000000</v>
      </c>
      <c r="CU474" s="43">
        <v>0</v>
      </c>
      <c r="CV474" s="43">
        <v>0</v>
      </c>
      <c r="CW474" s="43">
        <v>0</v>
      </c>
      <c r="CX474" s="43">
        <v>0</v>
      </c>
      <c r="CY474" s="43">
        <v>0</v>
      </c>
      <c r="CZ474" s="43">
        <v>0</v>
      </c>
      <c r="DA474" s="43">
        <v>0</v>
      </c>
      <c r="DB474" s="43">
        <v>0</v>
      </c>
      <c r="DC474" s="43">
        <v>0</v>
      </c>
      <c r="DD474" s="43">
        <v>0</v>
      </c>
      <c r="DE474" s="43">
        <v>0</v>
      </c>
      <c r="DF474" s="43">
        <v>0</v>
      </c>
      <c r="DG474" s="43">
        <v>0</v>
      </c>
      <c r="DH474" s="43">
        <v>0</v>
      </c>
      <c r="DI474" s="43">
        <v>0</v>
      </c>
      <c r="DJ474" s="44">
        <f t="shared" si="39"/>
        <v>0</v>
      </c>
      <c r="DK474" s="45">
        <f t="shared" si="31"/>
        <v>200000000</v>
      </c>
    </row>
    <row r="475" spans="1:116" s="2" customFormat="1" ht="75" x14ac:dyDescent="0.25">
      <c r="A475" s="1"/>
      <c r="B475" s="40" t="s">
        <v>849</v>
      </c>
      <c r="C475" s="41" t="s">
        <v>1446</v>
      </c>
      <c r="D475" s="30" t="s">
        <v>1432</v>
      </c>
      <c r="E475" s="30" t="s">
        <v>850</v>
      </c>
      <c r="F475" s="30" t="s">
        <v>1433</v>
      </c>
      <c r="G475" s="30" t="s">
        <v>851</v>
      </c>
      <c r="H475" s="41" t="s">
        <v>851</v>
      </c>
      <c r="I475" s="41" t="s">
        <v>1298</v>
      </c>
      <c r="J475" s="41" t="s">
        <v>1298</v>
      </c>
      <c r="K475" s="41">
        <v>2019</v>
      </c>
      <c r="L475" s="41" t="s">
        <v>852</v>
      </c>
      <c r="M475" s="42">
        <v>0</v>
      </c>
      <c r="N475" s="42">
        <v>1</v>
      </c>
      <c r="O475" s="42">
        <v>1</v>
      </c>
      <c r="P475" s="42">
        <v>1</v>
      </c>
      <c r="Q475" s="42" t="s">
        <v>132</v>
      </c>
      <c r="R475" s="41" t="s">
        <v>1454</v>
      </c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 t="s">
        <v>850</v>
      </c>
      <c r="AI475" s="52" t="s">
        <v>1475</v>
      </c>
      <c r="AJ475" s="40">
        <v>1702</v>
      </c>
      <c r="AK475" s="17" t="s">
        <v>1963</v>
      </c>
      <c r="AL475" s="17" t="s">
        <v>857</v>
      </c>
      <c r="AM475" s="42" t="s">
        <v>2706</v>
      </c>
      <c r="AN475" s="42">
        <v>1709099</v>
      </c>
      <c r="AO475" s="42" t="s">
        <v>2706</v>
      </c>
      <c r="AP475" s="41">
        <v>1</v>
      </c>
      <c r="AQ475" s="41">
        <v>4</v>
      </c>
      <c r="AR475" s="42" t="s">
        <v>2471</v>
      </c>
      <c r="AS475" s="42" t="s">
        <v>849</v>
      </c>
      <c r="AT475" s="42">
        <v>0</v>
      </c>
      <c r="AU475" s="42">
        <v>2</v>
      </c>
      <c r="AV475" s="42">
        <v>2</v>
      </c>
      <c r="AW475" s="42">
        <v>0</v>
      </c>
      <c r="AX475" s="43">
        <v>0</v>
      </c>
      <c r="AY475" s="43">
        <v>0</v>
      </c>
      <c r="AZ475" s="43">
        <v>0</v>
      </c>
      <c r="BA475" s="43">
        <v>0</v>
      </c>
      <c r="BB475" s="43">
        <v>0</v>
      </c>
      <c r="BC475" s="43">
        <v>0</v>
      </c>
      <c r="BD475" s="43">
        <v>0</v>
      </c>
      <c r="BE475" s="43">
        <v>0</v>
      </c>
      <c r="BF475" s="43">
        <v>0</v>
      </c>
      <c r="BG475" s="43">
        <v>0</v>
      </c>
      <c r="BH475" s="43">
        <v>0</v>
      </c>
      <c r="BI475" s="43">
        <v>0</v>
      </c>
      <c r="BJ475" s="43">
        <v>0</v>
      </c>
      <c r="BK475" s="43">
        <v>0</v>
      </c>
      <c r="BL475" s="43">
        <v>0</v>
      </c>
      <c r="BM475" s="43">
        <v>0</v>
      </c>
      <c r="BN475" s="44">
        <f t="shared" si="36"/>
        <v>0</v>
      </c>
      <c r="BO475" s="43">
        <v>0</v>
      </c>
      <c r="BP475" s="43">
        <v>0</v>
      </c>
      <c r="BQ475" s="43">
        <v>0</v>
      </c>
      <c r="BR475" s="43">
        <v>0</v>
      </c>
      <c r="BS475" s="43">
        <v>0</v>
      </c>
      <c r="BT475" s="43">
        <v>0</v>
      </c>
      <c r="BU475" s="43">
        <v>0</v>
      </c>
      <c r="BV475" s="43">
        <v>0</v>
      </c>
      <c r="BW475" s="43">
        <v>0</v>
      </c>
      <c r="BX475" s="43">
        <v>0</v>
      </c>
      <c r="BY475" s="43">
        <v>0</v>
      </c>
      <c r="BZ475" s="43">
        <v>100000000</v>
      </c>
      <c r="CA475" s="43">
        <v>0</v>
      </c>
      <c r="CB475" s="43">
        <v>0</v>
      </c>
      <c r="CC475" s="43">
        <v>0</v>
      </c>
      <c r="CD475" s="44">
        <f t="shared" si="37"/>
        <v>100000000</v>
      </c>
      <c r="CE475" s="43">
        <v>0</v>
      </c>
      <c r="CF475" s="43">
        <v>0</v>
      </c>
      <c r="CG475" s="43">
        <v>0</v>
      </c>
      <c r="CH475" s="43">
        <v>0</v>
      </c>
      <c r="CI475" s="43">
        <v>100000000</v>
      </c>
      <c r="CJ475" s="43">
        <v>0</v>
      </c>
      <c r="CK475" s="43">
        <v>0</v>
      </c>
      <c r="CL475" s="43">
        <v>0</v>
      </c>
      <c r="CM475" s="43">
        <v>0</v>
      </c>
      <c r="CN475" s="43">
        <v>0</v>
      </c>
      <c r="CO475" s="43">
        <v>0</v>
      </c>
      <c r="CP475" s="43">
        <v>0</v>
      </c>
      <c r="CQ475" s="43">
        <v>0</v>
      </c>
      <c r="CR475" s="43">
        <v>0</v>
      </c>
      <c r="CS475" s="43">
        <v>0</v>
      </c>
      <c r="CT475" s="44">
        <f t="shared" si="38"/>
        <v>100000000</v>
      </c>
      <c r="CU475" s="43">
        <v>0</v>
      </c>
      <c r="CV475" s="43">
        <v>0</v>
      </c>
      <c r="CW475" s="43">
        <v>0</v>
      </c>
      <c r="CX475" s="43">
        <v>0</v>
      </c>
      <c r="CY475" s="43">
        <v>0</v>
      </c>
      <c r="CZ475" s="43">
        <v>0</v>
      </c>
      <c r="DA475" s="43">
        <v>0</v>
      </c>
      <c r="DB475" s="43">
        <v>0</v>
      </c>
      <c r="DC475" s="43">
        <v>0</v>
      </c>
      <c r="DD475" s="43">
        <v>0</v>
      </c>
      <c r="DE475" s="43">
        <v>0</v>
      </c>
      <c r="DF475" s="43">
        <v>0</v>
      </c>
      <c r="DG475" s="43">
        <v>0</v>
      </c>
      <c r="DH475" s="43">
        <v>0</v>
      </c>
      <c r="DI475" s="43">
        <v>0</v>
      </c>
      <c r="DJ475" s="44">
        <f t="shared" si="39"/>
        <v>0</v>
      </c>
      <c r="DK475" s="45">
        <f t="shared" si="31"/>
        <v>200000000</v>
      </c>
    </row>
    <row r="476" spans="1:116" s="2" customFormat="1" ht="90" x14ac:dyDescent="0.25">
      <c r="A476" s="1"/>
      <c r="B476" s="40" t="s">
        <v>849</v>
      </c>
      <c r="C476" s="41" t="s">
        <v>1446</v>
      </c>
      <c r="D476" s="30" t="s">
        <v>1432</v>
      </c>
      <c r="E476" s="30" t="s">
        <v>850</v>
      </c>
      <c r="F476" s="30" t="s">
        <v>1433</v>
      </c>
      <c r="G476" s="30" t="s">
        <v>851</v>
      </c>
      <c r="H476" s="41" t="s">
        <v>851</v>
      </c>
      <c r="I476" s="41" t="s">
        <v>1298</v>
      </c>
      <c r="J476" s="41" t="s">
        <v>1298</v>
      </c>
      <c r="K476" s="41">
        <v>2019</v>
      </c>
      <c r="L476" s="41" t="s">
        <v>852</v>
      </c>
      <c r="M476" s="42">
        <v>0</v>
      </c>
      <c r="N476" s="42">
        <v>1</v>
      </c>
      <c r="O476" s="42">
        <v>1</v>
      </c>
      <c r="P476" s="42">
        <v>1</v>
      </c>
      <c r="Q476" s="42" t="s">
        <v>132</v>
      </c>
      <c r="R476" s="41" t="s">
        <v>107</v>
      </c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 t="s">
        <v>850</v>
      </c>
      <c r="AI476" s="52" t="s">
        <v>1475</v>
      </c>
      <c r="AJ476" s="40">
        <v>1702</v>
      </c>
      <c r="AK476" s="17" t="s">
        <v>1964</v>
      </c>
      <c r="AL476" s="17" t="s">
        <v>858</v>
      </c>
      <c r="AM476" s="42" t="s">
        <v>2707</v>
      </c>
      <c r="AN476" s="42">
        <v>3205002</v>
      </c>
      <c r="AO476" s="42" t="s">
        <v>2708</v>
      </c>
      <c r="AP476" s="41" t="s">
        <v>1298</v>
      </c>
      <c r="AQ476" s="41">
        <v>1</v>
      </c>
      <c r="AR476" s="42" t="s">
        <v>2471</v>
      </c>
      <c r="AS476" s="42" t="s">
        <v>849</v>
      </c>
      <c r="AT476" s="42">
        <v>0</v>
      </c>
      <c r="AU476" s="42">
        <v>1</v>
      </c>
      <c r="AV476" s="42">
        <v>0</v>
      </c>
      <c r="AW476" s="42">
        <v>0</v>
      </c>
      <c r="AX476" s="43">
        <v>0</v>
      </c>
      <c r="AY476" s="43">
        <v>0</v>
      </c>
      <c r="AZ476" s="43">
        <v>0</v>
      </c>
      <c r="BA476" s="43">
        <v>0</v>
      </c>
      <c r="BB476" s="43">
        <v>0</v>
      </c>
      <c r="BC476" s="43">
        <v>0</v>
      </c>
      <c r="BD476" s="43">
        <v>0</v>
      </c>
      <c r="BE476" s="43">
        <v>0</v>
      </c>
      <c r="BF476" s="43">
        <v>0</v>
      </c>
      <c r="BG476" s="43">
        <v>0</v>
      </c>
      <c r="BH476" s="43">
        <v>0</v>
      </c>
      <c r="BI476" s="43">
        <v>0</v>
      </c>
      <c r="BJ476" s="43">
        <v>0</v>
      </c>
      <c r="BK476" s="43">
        <v>0</v>
      </c>
      <c r="BL476" s="43">
        <v>0</v>
      </c>
      <c r="BM476" s="43">
        <v>0</v>
      </c>
      <c r="BN476" s="44">
        <f t="shared" si="36"/>
        <v>0</v>
      </c>
      <c r="BO476" s="43">
        <v>0</v>
      </c>
      <c r="BP476" s="43">
        <v>0</v>
      </c>
      <c r="BQ476" s="43">
        <v>0</v>
      </c>
      <c r="BR476" s="43">
        <v>0</v>
      </c>
      <c r="BS476" s="43">
        <v>50000000</v>
      </c>
      <c r="BT476" s="43">
        <v>0</v>
      </c>
      <c r="BU476" s="43">
        <v>0</v>
      </c>
      <c r="BV476" s="43">
        <v>0</v>
      </c>
      <c r="BW476" s="43">
        <v>0</v>
      </c>
      <c r="BX476" s="43">
        <v>0</v>
      </c>
      <c r="BY476" s="43">
        <v>0</v>
      </c>
      <c r="BZ476" s="43"/>
      <c r="CA476" s="43">
        <v>0</v>
      </c>
      <c r="CB476" s="43">
        <v>0</v>
      </c>
      <c r="CC476" s="43">
        <v>0</v>
      </c>
      <c r="CD476" s="44">
        <f t="shared" si="37"/>
        <v>50000000</v>
      </c>
      <c r="CE476" s="43">
        <v>0</v>
      </c>
      <c r="CF476" s="43">
        <v>0</v>
      </c>
      <c r="CG476" s="43">
        <v>0</v>
      </c>
      <c r="CH476" s="43">
        <v>0</v>
      </c>
      <c r="CI476" s="43">
        <v>0</v>
      </c>
      <c r="CJ476" s="43">
        <v>0</v>
      </c>
      <c r="CK476" s="43">
        <v>0</v>
      </c>
      <c r="CL476" s="43">
        <v>0</v>
      </c>
      <c r="CM476" s="43">
        <v>0</v>
      </c>
      <c r="CN476" s="43">
        <v>0</v>
      </c>
      <c r="CO476" s="43">
        <v>0</v>
      </c>
      <c r="CP476" s="43">
        <v>0</v>
      </c>
      <c r="CQ476" s="43">
        <v>0</v>
      </c>
      <c r="CR476" s="43">
        <v>0</v>
      </c>
      <c r="CS476" s="43">
        <v>0</v>
      </c>
      <c r="CT476" s="44">
        <f t="shared" si="38"/>
        <v>0</v>
      </c>
      <c r="CU476" s="43">
        <v>0</v>
      </c>
      <c r="CV476" s="43">
        <v>0</v>
      </c>
      <c r="CW476" s="43">
        <v>0</v>
      </c>
      <c r="CX476" s="43">
        <v>0</v>
      </c>
      <c r="CY476" s="43">
        <v>0</v>
      </c>
      <c r="CZ476" s="43">
        <v>0</v>
      </c>
      <c r="DA476" s="43">
        <v>0</v>
      </c>
      <c r="DB476" s="43">
        <v>0</v>
      </c>
      <c r="DC476" s="43">
        <v>0</v>
      </c>
      <c r="DD476" s="43">
        <v>0</v>
      </c>
      <c r="DE476" s="43">
        <v>0</v>
      </c>
      <c r="DF476" s="43">
        <v>0</v>
      </c>
      <c r="DG476" s="43">
        <v>0</v>
      </c>
      <c r="DH476" s="43">
        <v>0</v>
      </c>
      <c r="DI476" s="43">
        <v>0</v>
      </c>
      <c r="DJ476" s="44">
        <f t="shared" si="39"/>
        <v>0</v>
      </c>
      <c r="DK476" s="45">
        <f t="shared" si="31"/>
        <v>50000000</v>
      </c>
    </row>
    <row r="477" spans="1:116" s="2" customFormat="1" ht="75" x14ac:dyDescent="0.25">
      <c r="A477" s="1"/>
      <c r="B477" s="40" t="s">
        <v>849</v>
      </c>
      <c r="C477" s="41" t="s">
        <v>1446</v>
      </c>
      <c r="D477" s="30" t="s">
        <v>1432</v>
      </c>
      <c r="E477" s="30" t="s">
        <v>850</v>
      </c>
      <c r="F477" s="30" t="s">
        <v>1433</v>
      </c>
      <c r="G477" s="30" t="s">
        <v>851</v>
      </c>
      <c r="H477" s="41" t="s">
        <v>851</v>
      </c>
      <c r="I477" s="41" t="s">
        <v>1298</v>
      </c>
      <c r="J477" s="41" t="s">
        <v>1298</v>
      </c>
      <c r="K477" s="41">
        <v>2019</v>
      </c>
      <c r="L477" s="41" t="s">
        <v>852</v>
      </c>
      <c r="M477" s="42">
        <v>0</v>
      </c>
      <c r="N477" s="42">
        <v>1</v>
      </c>
      <c r="O477" s="42">
        <v>1</v>
      </c>
      <c r="P477" s="42">
        <v>1</v>
      </c>
      <c r="Q477" s="42" t="s">
        <v>132</v>
      </c>
      <c r="R477" s="41" t="s">
        <v>1454</v>
      </c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 t="s">
        <v>850</v>
      </c>
      <c r="AI477" s="52" t="s">
        <v>1475</v>
      </c>
      <c r="AJ477" s="40">
        <v>1702</v>
      </c>
      <c r="AK477" s="17" t="s">
        <v>1965</v>
      </c>
      <c r="AL477" s="17" t="s">
        <v>859</v>
      </c>
      <c r="AM477" s="42" t="s">
        <v>2709</v>
      </c>
      <c r="AN477" s="42">
        <v>1702025</v>
      </c>
      <c r="AO477" s="42" t="s">
        <v>2710</v>
      </c>
      <c r="AP477" s="41" t="s">
        <v>1298</v>
      </c>
      <c r="AQ477" s="41">
        <v>1</v>
      </c>
      <c r="AR477" s="42" t="s">
        <v>2471</v>
      </c>
      <c r="AS477" s="42" t="s">
        <v>849</v>
      </c>
      <c r="AT477" s="42">
        <v>0</v>
      </c>
      <c r="AU477" s="42">
        <v>0</v>
      </c>
      <c r="AV477" s="42">
        <v>1</v>
      </c>
      <c r="AW477" s="42">
        <v>0</v>
      </c>
      <c r="AX477" s="43">
        <v>0</v>
      </c>
      <c r="AY477" s="43">
        <v>0</v>
      </c>
      <c r="AZ477" s="43">
        <v>0</v>
      </c>
      <c r="BA477" s="43">
        <v>0</v>
      </c>
      <c r="BB477" s="43">
        <v>0</v>
      </c>
      <c r="BC477" s="43">
        <v>0</v>
      </c>
      <c r="BD477" s="43">
        <v>0</v>
      </c>
      <c r="BE477" s="43">
        <v>0</v>
      </c>
      <c r="BF477" s="43">
        <v>0</v>
      </c>
      <c r="BG477" s="43">
        <v>0</v>
      </c>
      <c r="BH477" s="43">
        <v>0</v>
      </c>
      <c r="BI477" s="43">
        <v>0</v>
      </c>
      <c r="BJ477" s="43">
        <v>0</v>
      </c>
      <c r="BK477" s="43">
        <v>0</v>
      </c>
      <c r="BL477" s="43">
        <v>0</v>
      </c>
      <c r="BM477" s="43">
        <v>0</v>
      </c>
      <c r="BN477" s="44">
        <f t="shared" si="36"/>
        <v>0</v>
      </c>
      <c r="BO477" s="43">
        <v>0</v>
      </c>
      <c r="BP477" s="43">
        <v>0</v>
      </c>
      <c r="BQ477" s="43">
        <v>0</v>
      </c>
      <c r="BR477" s="43">
        <v>0</v>
      </c>
      <c r="BS477" s="43">
        <v>0</v>
      </c>
      <c r="BT477" s="43">
        <v>0</v>
      </c>
      <c r="BU477" s="43">
        <v>0</v>
      </c>
      <c r="BV477" s="43">
        <v>0</v>
      </c>
      <c r="BW477" s="43">
        <v>0</v>
      </c>
      <c r="BX477" s="43">
        <v>0</v>
      </c>
      <c r="BY477" s="43">
        <v>0</v>
      </c>
      <c r="BZ477" s="43">
        <v>0</v>
      </c>
      <c r="CA477" s="43">
        <v>0</v>
      </c>
      <c r="CB477" s="43">
        <v>0</v>
      </c>
      <c r="CC477" s="43">
        <v>0</v>
      </c>
      <c r="CD477" s="44">
        <f t="shared" si="37"/>
        <v>0</v>
      </c>
      <c r="CE477" s="43">
        <v>0</v>
      </c>
      <c r="CF477" s="43">
        <v>0</v>
      </c>
      <c r="CG477" s="43">
        <v>0</v>
      </c>
      <c r="CH477" s="43">
        <v>0</v>
      </c>
      <c r="CI477" s="43">
        <v>0</v>
      </c>
      <c r="CJ477" s="43">
        <v>0</v>
      </c>
      <c r="CK477" s="43">
        <v>0</v>
      </c>
      <c r="CL477" s="43">
        <v>0</v>
      </c>
      <c r="CM477" s="43">
        <v>0</v>
      </c>
      <c r="CN477" s="43">
        <v>0</v>
      </c>
      <c r="CO477" s="43">
        <v>0</v>
      </c>
      <c r="CP477" s="43">
        <v>80000000</v>
      </c>
      <c r="CQ477" s="43">
        <v>0</v>
      </c>
      <c r="CR477" s="43">
        <v>0</v>
      </c>
      <c r="CS477" s="43">
        <v>0</v>
      </c>
      <c r="CT477" s="44">
        <f t="shared" si="38"/>
        <v>80000000</v>
      </c>
      <c r="CU477" s="43">
        <v>0</v>
      </c>
      <c r="CV477" s="43">
        <v>0</v>
      </c>
      <c r="CW477" s="43">
        <v>0</v>
      </c>
      <c r="CX477" s="43">
        <v>0</v>
      </c>
      <c r="CY477" s="43">
        <v>0</v>
      </c>
      <c r="CZ477" s="43">
        <v>0</v>
      </c>
      <c r="DA477" s="43">
        <v>0</v>
      </c>
      <c r="DB477" s="43">
        <v>0</v>
      </c>
      <c r="DC477" s="43">
        <v>0</v>
      </c>
      <c r="DD477" s="43">
        <v>0</v>
      </c>
      <c r="DE477" s="43">
        <v>0</v>
      </c>
      <c r="DF477" s="43">
        <v>0</v>
      </c>
      <c r="DG477" s="43">
        <v>0</v>
      </c>
      <c r="DH477" s="43">
        <v>0</v>
      </c>
      <c r="DI477" s="43">
        <v>0</v>
      </c>
      <c r="DJ477" s="44">
        <f t="shared" si="39"/>
        <v>0</v>
      </c>
      <c r="DK477" s="45">
        <f t="shared" si="31"/>
        <v>80000000</v>
      </c>
    </row>
    <row r="478" spans="1:116" s="2" customFormat="1" ht="150" x14ac:dyDescent="0.25">
      <c r="A478" s="1"/>
      <c r="B478" s="40" t="s">
        <v>849</v>
      </c>
      <c r="C478" s="41" t="s">
        <v>1446</v>
      </c>
      <c r="D478" s="30" t="s">
        <v>1432</v>
      </c>
      <c r="E478" s="30" t="s">
        <v>850</v>
      </c>
      <c r="F478" s="30" t="s">
        <v>1433</v>
      </c>
      <c r="G478" s="30" t="s">
        <v>851</v>
      </c>
      <c r="H478" s="41" t="s">
        <v>851</v>
      </c>
      <c r="I478" s="41" t="s">
        <v>1298</v>
      </c>
      <c r="J478" s="41" t="s">
        <v>1298</v>
      </c>
      <c r="K478" s="41">
        <v>2019</v>
      </c>
      <c r="L478" s="41" t="s">
        <v>852</v>
      </c>
      <c r="M478" s="42">
        <v>0</v>
      </c>
      <c r="N478" s="42">
        <v>1</v>
      </c>
      <c r="O478" s="42">
        <v>1</v>
      </c>
      <c r="P478" s="42">
        <v>1</v>
      </c>
      <c r="Q478" s="42" t="s">
        <v>132</v>
      </c>
      <c r="R478" s="41" t="s">
        <v>1454</v>
      </c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 t="s">
        <v>850</v>
      </c>
      <c r="AI478" s="52" t="s">
        <v>1475</v>
      </c>
      <c r="AJ478" s="40">
        <v>1702</v>
      </c>
      <c r="AK478" s="17" t="s">
        <v>1966</v>
      </c>
      <c r="AL478" s="17" t="s">
        <v>860</v>
      </c>
      <c r="AM478" s="42" t="s">
        <v>2711</v>
      </c>
      <c r="AN478" s="42">
        <v>3206005</v>
      </c>
      <c r="AO478" s="42" t="s">
        <v>2611</v>
      </c>
      <c r="AP478" s="41" t="s">
        <v>1298</v>
      </c>
      <c r="AQ478" s="41">
        <v>4</v>
      </c>
      <c r="AR478" s="42" t="s">
        <v>2471</v>
      </c>
      <c r="AS478" s="42" t="s">
        <v>849</v>
      </c>
      <c r="AT478" s="42">
        <v>1</v>
      </c>
      <c r="AU478" s="42">
        <v>1</v>
      </c>
      <c r="AV478" s="42">
        <v>1</v>
      </c>
      <c r="AW478" s="42">
        <v>1</v>
      </c>
      <c r="AX478" s="43">
        <v>0</v>
      </c>
      <c r="AY478" s="43">
        <v>0</v>
      </c>
      <c r="AZ478" s="43">
        <v>0</v>
      </c>
      <c r="BA478" s="43">
        <v>0</v>
      </c>
      <c r="BB478" s="43">
        <v>0</v>
      </c>
      <c r="BC478" s="43"/>
      <c r="BD478" s="43">
        <v>0</v>
      </c>
      <c r="BE478" s="43">
        <v>0</v>
      </c>
      <c r="BF478" s="43">
        <v>0</v>
      </c>
      <c r="BG478" s="43">
        <v>0</v>
      </c>
      <c r="BH478" s="43">
        <v>0</v>
      </c>
      <c r="BI478" s="43">
        <v>0</v>
      </c>
      <c r="BJ478" s="43">
        <v>50000000</v>
      </c>
      <c r="BK478" s="43">
        <v>0</v>
      </c>
      <c r="BL478" s="43">
        <v>0</v>
      </c>
      <c r="BM478" s="43">
        <v>0</v>
      </c>
      <c r="BN478" s="44">
        <f t="shared" si="36"/>
        <v>50000000</v>
      </c>
      <c r="BO478" s="43">
        <v>0</v>
      </c>
      <c r="BP478" s="43">
        <v>0</v>
      </c>
      <c r="BQ478" s="43">
        <v>0</v>
      </c>
      <c r="BR478" s="43">
        <v>0</v>
      </c>
      <c r="BS478" s="43">
        <v>50000000</v>
      </c>
      <c r="BT478" s="43">
        <v>0</v>
      </c>
      <c r="BU478" s="43">
        <v>0</v>
      </c>
      <c r="BV478" s="43">
        <v>0</v>
      </c>
      <c r="BW478" s="43">
        <v>0</v>
      </c>
      <c r="BX478" s="43">
        <v>0</v>
      </c>
      <c r="BY478" s="43">
        <v>0</v>
      </c>
      <c r="BZ478" s="43">
        <v>0</v>
      </c>
      <c r="CA478" s="43">
        <v>0</v>
      </c>
      <c r="CB478" s="43">
        <v>0</v>
      </c>
      <c r="CC478" s="43">
        <v>0</v>
      </c>
      <c r="CD478" s="44">
        <f t="shared" si="37"/>
        <v>50000000</v>
      </c>
      <c r="CE478" s="43">
        <v>0</v>
      </c>
      <c r="CF478" s="43">
        <v>0</v>
      </c>
      <c r="CG478" s="43">
        <v>0</v>
      </c>
      <c r="CH478" s="43">
        <v>0</v>
      </c>
      <c r="CI478" s="43">
        <v>100000000</v>
      </c>
      <c r="CJ478" s="43">
        <v>0</v>
      </c>
      <c r="CK478" s="43">
        <v>0</v>
      </c>
      <c r="CL478" s="43">
        <v>0</v>
      </c>
      <c r="CM478" s="43">
        <v>0</v>
      </c>
      <c r="CN478" s="43">
        <v>0</v>
      </c>
      <c r="CO478" s="43">
        <v>0</v>
      </c>
      <c r="CP478" s="43">
        <v>0</v>
      </c>
      <c r="CQ478" s="43">
        <v>0</v>
      </c>
      <c r="CR478" s="43">
        <v>0</v>
      </c>
      <c r="CS478" s="43">
        <v>0</v>
      </c>
      <c r="CT478" s="44">
        <f t="shared" si="38"/>
        <v>100000000</v>
      </c>
      <c r="CU478" s="43">
        <v>0</v>
      </c>
      <c r="CV478" s="43">
        <v>100000000</v>
      </c>
      <c r="CW478" s="43">
        <v>0</v>
      </c>
      <c r="CX478" s="43">
        <v>0</v>
      </c>
      <c r="CY478" s="43">
        <v>100000000</v>
      </c>
      <c r="CZ478" s="43">
        <v>0</v>
      </c>
      <c r="DA478" s="43">
        <v>0</v>
      </c>
      <c r="DB478" s="43">
        <v>0</v>
      </c>
      <c r="DC478" s="43">
        <v>0</v>
      </c>
      <c r="DD478" s="43">
        <v>0</v>
      </c>
      <c r="DE478" s="43">
        <v>0</v>
      </c>
      <c r="DF478" s="43">
        <v>100000000</v>
      </c>
      <c r="DG478" s="43">
        <v>0</v>
      </c>
      <c r="DH478" s="43">
        <v>0</v>
      </c>
      <c r="DI478" s="43">
        <v>0</v>
      </c>
      <c r="DJ478" s="44">
        <f t="shared" si="39"/>
        <v>300000000</v>
      </c>
      <c r="DK478" s="45">
        <f t="shared" si="31"/>
        <v>500000000</v>
      </c>
    </row>
    <row r="479" spans="1:116" s="2" customFormat="1" ht="90" x14ac:dyDescent="0.25">
      <c r="A479" s="1"/>
      <c r="B479" s="40" t="s">
        <v>849</v>
      </c>
      <c r="C479" s="41" t="s">
        <v>1446</v>
      </c>
      <c r="D479" s="30" t="s">
        <v>1432</v>
      </c>
      <c r="E479" s="30" t="s">
        <v>850</v>
      </c>
      <c r="F479" s="30" t="s">
        <v>1433</v>
      </c>
      <c r="G479" s="30" t="s">
        <v>851</v>
      </c>
      <c r="H479" s="41" t="s">
        <v>851</v>
      </c>
      <c r="I479" s="41" t="s">
        <v>1298</v>
      </c>
      <c r="J479" s="41" t="s">
        <v>1298</v>
      </c>
      <c r="K479" s="41">
        <v>2019</v>
      </c>
      <c r="L479" s="41" t="s">
        <v>852</v>
      </c>
      <c r="M479" s="42">
        <v>0</v>
      </c>
      <c r="N479" s="42">
        <v>1</v>
      </c>
      <c r="O479" s="42">
        <v>1</v>
      </c>
      <c r="P479" s="42">
        <v>1</v>
      </c>
      <c r="Q479" s="42" t="s">
        <v>132</v>
      </c>
      <c r="R479" s="41" t="s">
        <v>1454</v>
      </c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 t="s">
        <v>850</v>
      </c>
      <c r="AI479" s="52" t="s">
        <v>1475</v>
      </c>
      <c r="AJ479" s="40">
        <v>1702</v>
      </c>
      <c r="AK479" s="17" t="s">
        <v>1967</v>
      </c>
      <c r="AL479" s="17" t="s">
        <v>861</v>
      </c>
      <c r="AM479" s="42" t="s">
        <v>2712</v>
      </c>
      <c r="AN479" s="42">
        <v>1709059</v>
      </c>
      <c r="AO479" s="42" t="s">
        <v>2712</v>
      </c>
      <c r="AP479" s="41" t="s">
        <v>1298</v>
      </c>
      <c r="AQ479" s="41">
        <v>17</v>
      </c>
      <c r="AR479" s="42" t="s">
        <v>2471</v>
      </c>
      <c r="AS479" s="42" t="s">
        <v>849</v>
      </c>
      <c r="AT479" s="42">
        <v>2</v>
      </c>
      <c r="AU479" s="42">
        <v>6</v>
      </c>
      <c r="AV479" s="42">
        <v>6</v>
      </c>
      <c r="AW479" s="42">
        <v>3</v>
      </c>
      <c r="AX479" s="43">
        <v>0</v>
      </c>
      <c r="AY479" s="43">
        <v>0</v>
      </c>
      <c r="AZ479" s="43">
        <v>0</v>
      </c>
      <c r="BA479" s="43">
        <v>0</v>
      </c>
      <c r="BB479" s="43">
        <v>0</v>
      </c>
      <c r="BC479" s="43">
        <v>0</v>
      </c>
      <c r="BD479" s="43">
        <v>0</v>
      </c>
      <c r="BE479" s="43">
        <v>0</v>
      </c>
      <c r="BF479" s="43">
        <v>0</v>
      </c>
      <c r="BG479" s="43">
        <v>0</v>
      </c>
      <c r="BH479" s="43">
        <v>0</v>
      </c>
      <c r="BI479" s="43">
        <v>0</v>
      </c>
      <c r="BJ479" s="43">
        <v>100000000</v>
      </c>
      <c r="BK479" s="43">
        <v>0</v>
      </c>
      <c r="BL479" s="43">
        <v>0</v>
      </c>
      <c r="BM479" s="43">
        <v>0</v>
      </c>
      <c r="BN479" s="44">
        <f t="shared" si="36"/>
        <v>100000000</v>
      </c>
      <c r="BO479" s="43">
        <v>0</v>
      </c>
      <c r="BP479" s="43">
        <v>0</v>
      </c>
      <c r="BQ479" s="43">
        <v>0</v>
      </c>
      <c r="BR479" s="43">
        <v>0</v>
      </c>
      <c r="BS479" s="43">
        <v>0</v>
      </c>
      <c r="BT479" s="43">
        <v>0</v>
      </c>
      <c r="BU479" s="43">
        <v>0</v>
      </c>
      <c r="BV479" s="43">
        <v>0</v>
      </c>
      <c r="BW479" s="43">
        <v>0</v>
      </c>
      <c r="BX479" s="43">
        <v>0</v>
      </c>
      <c r="BY479" s="43">
        <v>0</v>
      </c>
      <c r="BZ479" s="43">
        <v>100000000</v>
      </c>
      <c r="CA479" s="43">
        <v>0</v>
      </c>
      <c r="CB479" s="43">
        <v>0</v>
      </c>
      <c r="CC479" s="43">
        <v>0</v>
      </c>
      <c r="CD479" s="44">
        <f t="shared" si="37"/>
        <v>100000000</v>
      </c>
      <c r="CE479" s="43">
        <v>0</v>
      </c>
      <c r="CF479" s="43">
        <v>0</v>
      </c>
      <c r="CG479" s="43">
        <v>0</v>
      </c>
      <c r="CH479" s="43">
        <v>0</v>
      </c>
      <c r="CI479" s="43">
        <v>0</v>
      </c>
      <c r="CJ479" s="43">
        <v>0</v>
      </c>
      <c r="CK479" s="43">
        <v>0</v>
      </c>
      <c r="CL479" s="43">
        <v>0</v>
      </c>
      <c r="CM479" s="43">
        <v>0</v>
      </c>
      <c r="CN479" s="43">
        <v>0</v>
      </c>
      <c r="CO479" s="43">
        <v>0</v>
      </c>
      <c r="CP479" s="43">
        <v>100000000</v>
      </c>
      <c r="CQ479" s="43">
        <v>0</v>
      </c>
      <c r="CR479" s="43">
        <v>0</v>
      </c>
      <c r="CS479" s="43">
        <v>0</v>
      </c>
      <c r="CT479" s="44">
        <f t="shared" si="38"/>
        <v>100000000</v>
      </c>
      <c r="CU479" s="43">
        <v>0</v>
      </c>
      <c r="CV479" s="43">
        <v>100000000</v>
      </c>
      <c r="CW479" s="43">
        <v>0</v>
      </c>
      <c r="CX479" s="43">
        <v>0</v>
      </c>
      <c r="CY479" s="43">
        <v>100000000</v>
      </c>
      <c r="CZ479" s="43">
        <v>0</v>
      </c>
      <c r="DA479" s="43">
        <v>0</v>
      </c>
      <c r="DB479" s="43">
        <v>0</v>
      </c>
      <c r="DC479" s="43">
        <v>0</v>
      </c>
      <c r="DD479" s="43">
        <v>0</v>
      </c>
      <c r="DE479" s="43">
        <v>0</v>
      </c>
      <c r="DF479" s="43">
        <v>100000000</v>
      </c>
      <c r="DG479" s="43">
        <v>0</v>
      </c>
      <c r="DH479" s="43">
        <v>0</v>
      </c>
      <c r="DI479" s="43">
        <v>0</v>
      </c>
      <c r="DJ479" s="44">
        <f t="shared" si="39"/>
        <v>300000000</v>
      </c>
      <c r="DK479" s="45">
        <f t="shared" si="31"/>
        <v>600000000</v>
      </c>
    </row>
    <row r="480" spans="1:116" s="2" customFormat="1" ht="60" x14ac:dyDescent="0.25">
      <c r="A480" s="1"/>
      <c r="B480" s="40" t="s">
        <v>849</v>
      </c>
      <c r="C480" s="41" t="s">
        <v>1446</v>
      </c>
      <c r="D480" s="30" t="s">
        <v>1432</v>
      </c>
      <c r="E480" s="30" t="s">
        <v>850</v>
      </c>
      <c r="F480" s="30" t="s">
        <v>1433</v>
      </c>
      <c r="G480" s="30" t="s">
        <v>851</v>
      </c>
      <c r="H480" s="41" t="s">
        <v>851</v>
      </c>
      <c r="I480" s="41" t="s">
        <v>1298</v>
      </c>
      <c r="J480" s="41" t="s">
        <v>1298</v>
      </c>
      <c r="K480" s="41">
        <v>2019</v>
      </c>
      <c r="L480" s="41" t="s">
        <v>852</v>
      </c>
      <c r="M480" s="42">
        <v>0</v>
      </c>
      <c r="N480" s="42">
        <v>1</v>
      </c>
      <c r="O480" s="42">
        <v>1</v>
      </c>
      <c r="P480" s="42">
        <v>1</v>
      </c>
      <c r="Q480" s="42" t="s">
        <v>132</v>
      </c>
      <c r="R480" s="41" t="s">
        <v>1454</v>
      </c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 t="s">
        <v>850</v>
      </c>
      <c r="AI480" s="52" t="s">
        <v>1475</v>
      </c>
      <c r="AJ480" s="40">
        <v>1702</v>
      </c>
      <c r="AK480" s="17" t="s">
        <v>1968</v>
      </c>
      <c r="AL480" s="17" t="s">
        <v>862</v>
      </c>
      <c r="AM480" s="42" t="s">
        <v>2627</v>
      </c>
      <c r="AN480" s="42">
        <v>1709107</v>
      </c>
      <c r="AO480" s="42" t="s">
        <v>2629</v>
      </c>
      <c r="AP480" s="41">
        <v>4</v>
      </c>
      <c r="AQ480" s="41">
        <v>4</v>
      </c>
      <c r="AR480" s="42" t="s">
        <v>2471</v>
      </c>
      <c r="AS480" s="42" t="s">
        <v>849</v>
      </c>
      <c r="AT480" s="42">
        <v>1</v>
      </c>
      <c r="AU480" s="42">
        <v>1</v>
      </c>
      <c r="AV480" s="42">
        <v>1</v>
      </c>
      <c r="AW480" s="42">
        <v>1</v>
      </c>
      <c r="AX480" s="43">
        <v>0</v>
      </c>
      <c r="AY480" s="43">
        <v>0</v>
      </c>
      <c r="AZ480" s="43">
        <v>0</v>
      </c>
      <c r="BA480" s="43">
        <v>0</v>
      </c>
      <c r="BB480" s="43">
        <v>0</v>
      </c>
      <c r="BC480" s="43">
        <v>0</v>
      </c>
      <c r="BD480" s="43">
        <v>0</v>
      </c>
      <c r="BE480" s="43">
        <v>0</v>
      </c>
      <c r="BF480" s="43">
        <v>0</v>
      </c>
      <c r="BG480" s="43">
        <v>0</v>
      </c>
      <c r="BH480" s="43">
        <v>0</v>
      </c>
      <c r="BI480" s="43">
        <v>0</v>
      </c>
      <c r="BJ480" s="43">
        <v>150000000</v>
      </c>
      <c r="BK480" s="43">
        <v>0</v>
      </c>
      <c r="BL480" s="43">
        <v>0</v>
      </c>
      <c r="BM480" s="43">
        <v>0</v>
      </c>
      <c r="BN480" s="44">
        <f t="shared" si="36"/>
        <v>150000000</v>
      </c>
      <c r="BO480" s="43">
        <v>0</v>
      </c>
      <c r="BP480" s="43">
        <v>0</v>
      </c>
      <c r="BQ480" s="43">
        <v>0</v>
      </c>
      <c r="BR480" s="43">
        <v>0</v>
      </c>
      <c r="BS480" s="43">
        <v>0</v>
      </c>
      <c r="BT480" s="43">
        <v>0</v>
      </c>
      <c r="BU480" s="43">
        <v>0</v>
      </c>
      <c r="BV480" s="43">
        <v>0</v>
      </c>
      <c r="BW480" s="43">
        <v>0</v>
      </c>
      <c r="BX480" s="43">
        <v>0</v>
      </c>
      <c r="BY480" s="43">
        <v>0</v>
      </c>
      <c r="BZ480" s="43">
        <v>50000000</v>
      </c>
      <c r="CA480" s="43">
        <v>0</v>
      </c>
      <c r="CB480" s="43">
        <v>0</v>
      </c>
      <c r="CC480" s="43">
        <v>0</v>
      </c>
      <c r="CD480" s="44">
        <f t="shared" si="37"/>
        <v>50000000</v>
      </c>
      <c r="CE480" s="43">
        <v>0</v>
      </c>
      <c r="CF480" s="43">
        <v>0</v>
      </c>
      <c r="CG480" s="43">
        <v>0</v>
      </c>
      <c r="CH480" s="43">
        <v>0</v>
      </c>
      <c r="CI480" s="43">
        <v>0</v>
      </c>
      <c r="CJ480" s="43">
        <v>0</v>
      </c>
      <c r="CK480" s="43">
        <v>0</v>
      </c>
      <c r="CL480" s="43">
        <v>0</v>
      </c>
      <c r="CM480" s="43">
        <v>0</v>
      </c>
      <c r="CN480" s="43">
        <v>0</v>
      </c>
      <c r="CO480" s="43">
        <v>0</v>
      </c>
      <c r="CP480" s="43">
        <v>150000000</v>
      </c>
      <c r="CQ480" s="43">
        <v>0</v>
      </c>
      <c r="CR480" s="43">
        <v>0</v>
      </c>
      <c r="CS480" s="43">
        <v>0</v>
      </c>
      <c r="CT480" s="44">
        <f t="shared" si="38"/>
        <v>150000000</v>
      </c>
      <c r="CU480" s="43">
        <v>0</v>
      </c>
      <c r="CV480" s="43">
        <v>100000000</v>
      </c>
      <c r="CW480" s="43">
        <v>0</v>
      </c>
      <c r="CX480" s="43">
        <v>0</v>
      </c>
      <c r="CY480" s="43">
        <v>100000000</v>
      </c>
      <c r="CZ480" s="43">
        <v>0</v>
      </c>
      <c r="DA480" s="43">
        <v>0</v>
      </c>
      <c r="DB480" s="43">
        <v>0</v>
      </c>
      <c r="DC480" s="43">
        <v>0</v>
      </c>
      <c r="DD480" s="43">
        <v>0</v>
      </c>
      <c r="DE480" s="43">
        <v>0</v>
      </c>
      <c r="DF480" s="43">
        <v>200000000</v>
      </c>
      <c r="DG480" s="43">
        <v>0</v>
      </c>
      <c r="DH480" s="43">
        <v>0</v>
      </c>
      <c r="DI480" s="43">
        <v>0</v>
      </c>
      <c r="DJ480" s="44">
        <f t="shared" si="39"/>
        <v>400000000</v>
      </c>
      <c r="DK480" s="45">
        <f t="shared" si="31"/>
        <v>750000000</v>
      </c>
    </row>
    <row r="481" spans="1:115" s="2" customFormat="1" ht="105" x14ac:dyDescent="0.25">
      <c r="A481" s="1"/>
      <c r="B481" s="40" t="s">
        <v>849</v>
      </c>
      <c r="C481" s="41" t="s">
        <v>1446</v>
      </c>
      <c r="D481" s="30" t="s">
        <v>1432</v>
      </c>
      <c r="E481" s="30" t="s">
        <v>850</v>
      </c>
      <c r="F481" s="30" t="s">
        <v>1433</v>
      </c>
      <c r="G481" s="30" t="s">
        <v>851</v>
      </c>
      <c r="H481" s="41" t="s">
        <v>851</v>
      </c>
      <c r="I481" s="41" t="s">
        <v>1298</v>
      </c>
      <c r="J481" s="41" t="s">
        <v>1298</v>
      </c>
      <c r="K481" s="41">
        <v>2019</v>
      </c>
      <c r="L481" s="41" t="s">
        <v>852</v>
      </c>
      <c r="M481" s="42">
        <v>0</v>
      </c>
      <c r="N481" s="42">
        <v>1</v>
      </c>
      <c r="O481" s="42">
        <v>1</v>
      </c>
      <c r="P481" s="42">
        <v>1</v>
      </c>
      <c r="Q481" s="42" t="s">
        <v>132</v>
      </c>
      <c r="R481" s="41" t="s">
        <v>1454</v>
      </c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 t="s">
        <v>850</v>
      </c>
      <c r="AI481" s="52" t="s">
        <v>1475</v>
      </c>
      <c r="AJ481" s="40">
        <v>1702</v>
      </c>
      <c r="AK481" s="17" t="s">
        <v>1969</v>
      </c>
      <c r="AL481" s="17" t="s">
        <v>863</v>
      </c>
      <c r="AM481" s="42" t="s">
        <v>2713</v>
      </c>
      <c r="AN481" s="42">
        <v>403002</v>
      </c>
      <c r="AO481" s="42" t="s">
        <v>2714</v>
      </c>
      <c r="AP481" s="41" t="s">
        <v>1298</v>
      </c>
      <c r="AQ481" s="41">
        <v>1</v>
      </c>
      <c r="AR481" s="42" t="s">
        <v>2471</v>
      </c>
      <c r="AS481" s="42" t="s">
        <v>849</v>
      </c>
      <c r="AT481" s="42">
        <v>0</v>
      </c>
      <c r="AU481" s="42">
        <v>1</v>
      </c>
      <c r="AV481" s="42">
        <v>0</v>
      </c>
      <c r="AW481" s="42">
        <v>0</v>
      </c>
      <c r="AX481" s="43">
        <v>0</v>
      </c>
      <c r="AY481" s="43">
        <v>0</v>
      </c>
      <c r="AZ481" s="43">
        <v>0</v>
      </c>
      <c r="BA481" s="43">
        <v>0</v>
      </c>
      <c r="BB481" s="43">
        <v>0</v>
      </c>
      <c r="BC481" s="43">
        <v>0</v>
      </c>
      <c r="BD481" s="43">
        <v>0</v>
      </c>
      <c r="BE481" s="43">
        <v>0</v>
      </c>
      <c r="BF481" s="43">
        <v>0</v>
      </c>
      <c r="BG481" s="43">
        <v>0</v>
      </c>
      <c r="BH481" s="43">
        <v>0</v>
      </c>
      <c r="BI481" s="43">
        <v>0</v>
      </c>
      <c r="BJ481" s="43">
        <v>0</v>
      </c>
      <c r="BK481" s="43">
        <v>0</v>
      </c>
      <c r="BL481" s="43">
        <v>0</v>
      </c>
      <c r="BM481" s="43">
        <v>0</v>
      </c>
      <c r="BN481" s="44">
        <f t="shared" si="36"/>
        <v>0</v>
      </c>
      <c r="BO481" s="43">
        <v>0</v>
      </c>
      <c r="BP481" s="43">
        <v>0</v>
      </c>
      <c r="BQ481" s="43">
        <v>0</v>
      </c>
      <c r="BR481" s="43">
        <v>0</v>
      </c>
      <c r="BS481" s="43">
        <v>0</v>
      </c>
      <c r="BT481" s="43">
        <v>0</v>
      </c>
      <c r="BU481" s="43">
        <v>0</v>
      </c>
      <c r="BV481" s="43">
        <v>0</v>
      </c>
      <c r="BW481" s="43">
        <v>0</v>
      </c>
      <c r="BX481" s="43">
        <v>0</v>
      </c>
      <c r="BY481" s="43">
        <v>0</v>
      </c>
      <c r="BZ481" s="43">
        <v>50000000</v>
      </c>
      <c r="CA481" s="43">
        <v>0</v>
      </c>
      <c r="CB481" s="43">
        <v>0</v>
      </c>
      <c r="CC481" s="43">
        <v>0</v>
      </c>
      <c r="CD481" s="44">
        <f t="shared" si="37"/>
        <v>50000000</v>
      </c>
      <c r="CE481" s="43">
        <v>0</v>
      </c>
      <c r="CF481" s="43">
        <v>0</v>
      </c>
      <c r="CG481" s="43">
        <v>0</v>
      </c>
      <c r="CH481" s="43">
        <v>0</v>
      </c>
      <c r="CI481" s="43">
        <v>0</v>
      </c>
      <c r="CJ481" s="43">
        <v>0</v>
      </c>
      <c r="CK481" s="43">
        <v>0</v>
      </c>
      <c r="CL481" s="43">
        <v>0</v>
      </c>
      <c r="CM481" s="43">
        <v>0</v>
      </c>
      <c r="CN481" s="43">
        <v>0</v>
      </c>
      <c r="CO481" s="43">
        <v>0</v>
      </c>
      <c r="CP481" s="43">
        <v>0</v>
      </c>
      <c r="CQ481" s="43">
        <v>0</v>
      </c>
      <c r="CR481" s="43">
        <v>0</v>
      </c>
      <c r="CS481" s="43">
        <v>0</v>
      </c>
      <c r="CT481" s="44">
        <f t="shared" si="38"/>
        <v>0</v>
      </c>
      <c r="CU481" s="43">
        <v>0</v>
      </c>
      <c r="CV481" s="43">
        <v>0</v>
      </c>
      <c r="CW481" s="43">
        <v>0</v>
      </c>
      <c r="CX481" s="43">
        <v>0</v>
      </c>
      <c r="CY481" s="43">
        <v>0</v>
      </c>
      <c r="CZ481" s="43">
        <v>0</v>
      </c>
      <c r="DA481" s="43">
        <v>0</v>
      </c>
      <c r="DB481" s="43">
        <v>0</v>
      </c>
      <c r="DC481" s="43">
        <v>0</v>
      </c>
      <c r="DD481" s="43">
        <v>0</v>
      </c>
      <c r="DE481" s="43">
        <v>0</v>
      </c>
      <c r="DF481" s="43">
        <v>0</v>
      </c>
      <c r="DG481" s="43">
        <v>0</v>
      </c>
      <c r="DH481" s="43">
        <v>0</v>
      </c>
      <c r="DI481" s="43">
        <v>0</v>
      </c>
      <c r="DJ481" s="44">
        <f t="shared" si="39"/>
        <v>0</v>
      </c>
      <c r="DK481" s="45">
        <f t="shared" si="31"/>
        <v>50000000</v>
      </c>
    </row>
    <row r="482" spans="1:115" s="2" customFormat="1" ht="60" x14ac:dyDescent="0.25">
      <c r="A482" s="1"/>
      <c r="B482" s="40" t="s">
        <v>849</v>
      </c>
      <c r="C482" s="41" t="s">
        <v>1446</v>
      </c>
      <c r="D482" s="30" t="s">
        <v>1432</v>
      </c>
      <c r="E482" s="30" t="s">
        <v>850</v>
      </c>
      <c r="F482" s="30" t="s">
        <v>1433</v>
      </c>
      <c r="G482" s="30" t="s">
        <v>851</v>
      </c>
      <c r="H482" s="41" t="s">
        <v>851</v>
      </c>
      <c r="I482" s="41" t="s">
        <v>1298</v>
      </c>
      <c r="J482" s="41" t="s">
        <v>1298</v>
      </c>
      <c r="K482" s="41">
        <v>2019</v>
      </c>
      <c r="L482" s="41" t="s">
        <v>852</v>
      </c>
      <c r="M482" s="42">
        <v>0</v>
      </c>
      <c r="N482" s="42">
        <v>1</v>
      </c>
      <c r="O482" s="42">
        <v>1</v>
      </c>
      <c r="P482" s="42">
        <v>1</v>
      </c>
      <c r="Q482" s="42" t="s">
        <v>132</v>
      </c>
      <c r="R482" s="41" t="s">
        <v>99</v>
      </c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 t="s">
        <v>850</v>
      </c>
      <c r="AI482" s="52" t="s">
        <v>1475</v>
      </c>
      <c r="AJ482" s="40">
        <v>1702</v>
      </c>
      <c r="AK482" s="17" t="s">
        <v>1970</v>
      </c>
      <c r="AL482" s="17" t="s">
        <v>864</v>
      </c>
      <c r="AM482" s="42" t="s">
        <v>2715</v>
      </c>
      <c r="AN482" s="42">
        <v>4101042</v>
      </c>
      <c r="AO482" s="42" t="s">
        <v>2716</v>
      </c>
      <c r="AP482" s="41" t="s">
        <v>1298</v>
      </c>
      <c r="AQ482" s="41">
        <v>1</v>
      </c>
      <c r="AR482" s="42" t="s">
        <v>2471</v>
      </c>
      <c r="AS482" s="42" t="s">
        <v>849</v>
      </c>
      <c r="AT482" s="42">
        <v>0</v>
      </c>
      <c r="AU482" s="42">
        <v>1</v>
      </c>
      <c r="AV482" s="42">
        <v>0</v>
      </c>
      <c r="AW482" s="42">
        <v>0</v>
      </c>
      <c r="AX482" s="43">
        <v>0</v>
      </c>
      <c r="AY482" s="43">
        <v>0</v>
      </c>
      <c r="AZ482" s="43">
        <v>0</v>
      </c>
      <c r="BA482" s="43">
        <v>0</v>
      </c>
      <c r="BB482" s="43">
        <v>0</v>
      </c>
      <c r="BC482" s="43">
        <v>0</v>
      </c>
      <c r="BD482" s="43">
        <v>0</v>
      </c>
      <c r="BE482" s="43">
        <v>0</v>
      </c>
      <c r="BF482" s="43">
        <v>0</v>
      </c>
      <c r="BG482" s="43">
        <v>0</v>
      </c>
      <c r="BH482" s="43">
        <v>0</v>
      </c>
      <c r="BI482" s="43">
        <v>0</v>
      </c>
      <c r="BJ482" s="43">
        <v>0</v>
      </c>
      <c r="BK482" s="43">
        <v>0</v>
      </c>
      <c r="BL482" s="43">
        <v>0</v>
      </c>
      <c r="BM482" s="43">
        <v>0</v>
      </c>
      <c r="BN482" s="44">
        <f t="shared" si="36"/>
        <v>0</v>
      </c>
      <c r="BO482" s="43">
        <v>0</v>
      </c>
      <c r="BP482" s="43">
        <v>0</v>
      </c>
      <c r="BQ482" s="43">
        <v>0</v>
      </c>
      <c r="BR482" s="43">
        <v>0</v>
      </c>
      <c r="BS482" s="43">
        <v>0</v>
      </c>
      <c r="BT482" s="43">
        <v>0</v>
      </c>
      <c r="BU482" s="43">
        <v>0</v>
      </c>
      <c r="BV482" s="43">
        <v>0</v>
      </c>
      <c r="BW482" s="43">
        <v>0</v>
      </c>
      <c r="BX482" s="43">
        <v>0</v>
      </c>
      <c r="BY482" s="43">
        <v>0</v>
      </c>
      <c r="BZ482" s="43">
        <v>50000000</v>
      </c>
      <c r="CA482" s="43">
        <v>0</v>
      </c>
      <c r="CB482" s="43">
        <v>0</v>
      </c>
      <c r="CC482" s="43">
        <v>0</v>
      </c>
      <c r="CD482" s="44">
        <f t="shared" si="37"/>
        <v>50000000</v>
      </c>
      <c r="CE482" s="43">
        <v>0</v>
      </c>
      <c r="CF482" s="43">
        <v>0</v>
      </c>
      <c r="CG482" s="43">
        <v>0</v>
      </c>
      <c r="CH482" s="43">
        <v>0</v>
      </c>
      <c r="CI482" s="43">
        <v>0</v>
      </c>
      <c r="CJ482" s="43">
        <v>0</v>
      </c>
      <c r="CK482" s="43">
        <v>0</v>
      </c>
      <c r="CL482" s="43">
        <v>0</v>
      </c>
      <c r="CM482" s="43">
        <v>0</v>
      </c>
      <c r="CN482" s="43">
        <v>0</v>
      </c>
      <c r="CO482" s="43">
        <v>0</v>
      </c>
      <c r="CP482" s="43">
        <v>0</v>
      </c>
      <c r="CQ482" s="43">
        <v>0</v>
      </c>
      <c r="CR482" s="43">
        <v>0</v>
      </c>
      <c r="CS482" s="43">
        <v>0</v>
      </c>
      <c r="CT482" s="44">
        <f t="shared" si="38"/>
        <v>0</v>
      </c>
      <c r="CU482" s="43">
        <v>0</v>
      </c>
      <c r="CV482" s="43">
        <v>0</v>
      </c>
      <c r="CW482" s="43">
        <v>0</v>
      </c>
      <c r="CX482" s="43">
        <v>0</v>
      </c>
      <c r="CY482" s="43">
        <v>0</v>
      </c>
      <c r="CZ482" s="43">
        <v>0</v>
      </c>
      <c r="DA482" s="43">
        <v>0</v>
      </c>
      <c r="DB482" s="43">
        <v>0</v>
      </c>
      <c r="DC482" s="43">
        <v>0</v>
      </c>
      <c r="DD482" s="43">
        <v>0</v>
      </c>
      <c r="DE482" s="43">
        <v>0</v>
      </c>
      <c r="DF482" s="43">
        <v>0</v>
      </c>
      <c r="DG482" s="43">
        <v>0</v>
      </c>
      <c r="DH482" s="43">
        <v>0</v>
      </c>
      <c r="DI482" s="43">
        <v>0</v>
      </c>
      <c r="DJ482" s="44">
        <f t="shared" si="39"/>
        <v>0</v>
      </c>
      <c r="DK482" s="45">
        <f t="shared" si="31"/>
        <v>50000000</v>
      </c>
    </row>
    <row r="483" spans="1:115" s="2" customFormat="1" ht="75" x14ac:dyDescent="0.25">
      <c r="A483" s="1"/>
      <c r="B483" s="40" t="s">
        <v>849</v>
      </c>
      <c r="C483" s="41" t="s">
        <v>1446</v>
      </c>
      <c r="D483" s="30" t="s">
        <v>1432</v>
      </c>
      <c r="E483" s="30" t="s">
        <v>850</v>
      </c>
      <c r="F483" s="30" t="s">
        <v>1433</v>
      </c>
      <c r="G483" s="30" t="s">
        <v>851</v>
      </c>
      <c r="H483" s="41" t="s">
        <v>851</v>
      </c>
      <c r="I483" s="41" t="s">
        <v>1298</v>
      </c>
      <c r="J483" s="41" t="s">
        <v>1298</v>
      </c>
      <c r="K483" s="41">
        <v>2019</v>
      </c>
      <c r="L483" s="41" t="s">
        <v>852</v>
      </c>
      <c r="M483" s="42">
        <v>0</v>
      </c>
      <c r="N483" s="42">
        <v>1</v>
      </c>
      <c r="O483" s="42">
        <v>1</v>
      </c>
      <c r="P483" s="42">
        <v>1</v>
      </c>
      <c r="Q483" s="42" t="s">
        <v>132</v>
      </c>
      <c r="R483" s="41" t="s">
        <v>1454</v>
      </c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 t="s">
        <v>850</v>
      </c>
      <c r="AI483" s="52" t="s">
        <v>1475</v>
      </c>
      <c r="AJ483" s="40">
        <v>1702</v>
      </c>
      <c r="AK483" s="17" t="s">
        <v>1971</v>
      </c>
      <c r="AL483" s="17" t="s">
        <v>865</v>
      </c>
      <c r="AM483" s="42" t="s">
        <v>2717</v>
      </c>
      <c r="AN483" s="42">
        <v>1708032</v>
      </c>
      <c r="AO483" s="42" t="s">
        <v>2717</v>
      </c>
      <c r="AP483" s="41" t="s">
        <v>1298</v>
      </c>
      <c r="AQ483" s="41">
        <v>4</v>
      </c>
      <c r="AR483" s="42" t="s">
        <v>2471</v>
      </c>
      <c r="AS483" s="42" t="s">
        <v>849</v>
      </c>
      <c r="AT483" s="42">
        <v>1</v>
      </c>
      <c r="AU483" s="42">
        <v>1</v>
      </c>
      <c r="AV483" s="42">
        <v>1</v>
      </c>
      <c r="AW483" s="42">
        <v>1</v>
      </c>
      <c r="AX483" s="43">
        <v>0</v>
      </c>
      <c r="AY483" s="43">
        <v>0</v>
      </c>
      <c r="AZ483" s="43">
        <v>0</v>
      </c>
      <c r="BA483" s="43">
        <v>0</v>
      </c>
      <c r="BB483" s="43">
        <v>0</v>
      </c>
      <c r="BC483" s="43">
        <v>0</v>
      </c>
      <c r="BD483" s="43">
        <v>0</v>
      </c>
      <c r="BE483" s="43">
        <v>0</v>
      </c>
      <c r="BF483" s="43">
        <v>0</v>
      </c>
      <c r="BG483" s="43">
        <v>0</v>
      </c>
      <c r="BH483" s="43">
        <v>0</v>
      </c>
      <c r="BI483" s="43">
        <v>0</v>
      </c>
      <c r="BJ483" s="43">
        <v>100000000</v>
      </c>
      <c r="BK483" s="43">
        <v>0</v>
      </c>
      <c r="BL483" s="43">
        <v>0</v>
      </c>
      <c r="BM483" s="43">
        <v>0</v>
      </c>
      <c r="BN483" s="44">
        <f t="shared" si="36"/>
        <v>100000000</v>
      </c>
      <c r="BO483" s="43">
        <v>0</v>
      </c>
      <c r="BP483" s="43">
        <v>0</v>
      </c>
      <c r="BQ483" s="43">
        <v>0</v>
      </c>
      <c r="BR483" s="43">
        <v>0</v>
      </c>
      <c r="BS483" s="43">
        <v>0</v>
      </c>
      <c r="BT483" s="43">
        <v>0</v>
      </c>
      <c r="BU483" s="43">
        <v>0</v>
      </c>
      <c r="BV483" s="43">
        <v>0</v>
      </c>
      <c r="BW483" s="43">
        <v>0</v>
      </c>
      <c r="BX483" s="43">
        <v>0</v>
      </c>
      <c r="BY483" s="43">
        <v>0</v>
      </c>
      <c r="BZ483" s="43">
        <v>50000000</v>
      </c>
      <c r="CA483" s="43">
        <v>0</v>
      </c>
      <c r="CB483" s="43">
        <v>0</v>
      </c>
      <c r="CC483" s="43">
        <v>0</v>
      </c>
      <c r="CD483" s="44">
        <f t="shared" si="37"/>
        <v>50000000</v>
      </c>
      <c r="CE483" s="43">
        <v>0</v>
      </c>
      <c r="CF483" s="43">
        <v>0</v>
      </c>
      <c r="CG483" s="43">
        <v>0</v>
      </c>
      <c r="CH483" s="43">
        <v>0</v>
      </c>
      <c r="CI483" s="43">
        <v>0</v>
      </c>
      <c r="CJ483" s="43">
        <v>0</v>
      </c>
      <c r="CK483" s="43">
        <v>0</v>
      </c>
      <c r="CL483" s="43">
        <v>0</v>
      </c>
      <c r="CM483" s="43">
        <v>0</v>
      </c>
      <c r="CN483" s="43">
        <v>0</v>
      </c>
      <c r="CO483" s="43">
        <v>0</v>
      </c>
      <c r="CP483" s="43">
        <v>50000000</v>
      </c>
      <c r="CQ483" s="43">
        <v>0</v>
      </c>
      <c r="CR483" s="43">
        <v>0</v>
      </c>
      <c r="CS483" s="43">
        <v>0</v>
      </c>
      <c r="CT483" s="44">
        <f t="shared" si="38"/>
        <v>50000000</v>
      </c>
      <c r="CU483" s="43">
        <v>0</v>
      </c>
      <c r="CV483" s="43">
        <v>0</v>
      </c>
      <c r="CW483" s="43">
        <v>0</v>
      </c>
      <c r="CX483" s="43">
        <v>0</v>
      </c>
      <c r="CY483" s="43">
        <v>0</v>
      </c>
      <c r="CZ483" s="43">
        <v>0</v>
      </c>
      <c r="DA483" s="43">
        <v>0</v>
      </c>
      <c r="DB483" s="43">
        <v>0</v>
      </c>
      <c r="DC483" s="43">
        <v>0</v>
      </c>
      <c r="DD483" s="43">
        <v>0</v>
      </c>
      <c r="DE483" s="43">
        <v>0</v>
      </c>
      <c r="DF483" s="43">
        <v>100000000</v>
      </c>
      <c r="DG483" s="43">
        <v>0</v>
      </c>
      <c r="DH483" s="43">
        <v>0</v>
      </c>
      <c r="DI483" s="43">
        <v>0</v>
      </c>
      <c r="DJ483" s="44">
        <f t="shared" si="39"/>
        <v>100000000</v>
      </c>
      <c r="DK483" s="45">
        <f t="shared" si="31"/>
        <v>300000000</v>
      </c>
    </row>
    <row r="484" spans="1:115" s="2" customFormat="1" ht="120" x14ac:dyDescent="0.25">
      <c r="A484" s="1"/>
      <c r="B484" s="40" t="s">
        <v>866</v>
      </c>
      <c r="C484" s="41" t="s">
        <v>1446</v>
      </c>
      <c r="D484" s="30" t="s">
        <v>1448</v>
      </c>
      <c r="E484" s="30" t="s">
        <v>867</v>
      </c>
      <c r="F484" s="30" t="s">
        <v>1433</v>
      </c>
      <c r="G484" s="30" t="s">
        <v>2379</v>
      </c>
      <c r="H484" s="41" t="s">
        <v>868</v>
      </c>
      <c r="I484" s="41">
        <v>54.15</v>
      </c>
      <c r="J484" s="41" t="s">
        <v>1374</v>
      </c>
      <c r="K484" s="41">
        <v>2019</v>
      </c>
      <c r="L484" s="41">
        <v>60</v>
      </c>
      <c r="M484" s="42">
        <v>10</v>
      </c>
      <c r="N484" s="42">
        <v>15</v>
      </c>
      <c r="O484" s="42">
        <v>20</v>
      </c>
      <c r="P484" s="42">
        <v>15</v>
      </c>
      <c r="Q484" s="42" t="s">
        <v>130</v>
      </c>
      <c r="R484" s="41" t="s">
        <v>100</v>
      </c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 t="s">
        <v>867</v>
      </c>
      <c r="AI484" s="52" t="s">
        <v>1476</v>
      </c>
      <c r="AJ484" s="40">
        <v>1709</v>
      </c>
      <c r="AK484" s="17" t="s">
        <v>1972</v>
      </c>
      <c r="AL484" s="17" t="s">
        <v>869</v>
      </c>
      <c r="AM484" s="42" t="s">
        <v>2693</v>
      </c>
      <c r="AN484" s="42">
        <v>3502083</v>
      </c>
      <c r="AO484" s="42" t="s">
        <v>2694</v>
      </c>
      <c r="AP484" s="41" t="s">
        <v>1298</v>
      </c>
      <c r="AQ484" s="41">
        <v>1</v>
      </c>
      <c r="AR484" s="42" t="s">
        <v>130</v>
      </c>
      <c r="AS484" s="42" t="s">
        <v>866</v>
      </c>
      <c r="AT484" s="42">
        <v>1</v>
      </c>
      <c r="AU484" s="42">
        <v>1</v>
      </c>
      <c r="AV484" s="42">
        <v>1</v>
      </c>
      <c r="AW484" s="42">
        <v>1</v>
      </c>
      <c r="AX484" s="43">
        <v>0</v>
      </c>
      <c r="AY484" s="43">
        <v>0</v>
      </c>
      <c r="AZ484" s="43">
        <v>0</v>
      </c>
      <c r="BA484" s="43">
        <v>0</v>
      </c>
      <c r="BB484" s="43">
        <v>0</v>
      </c>
      <c r="BC484" s="43">
        <v>26000000</v>
      </c>
      <c r="BD484" s="43">
        <v>0</v>
      </c>
      <c r="BE484" s="43">
        <v>0</v>
      </c>
      <c r="BF484" s="43">
        <v>0</v>
      </c>
      <c r="BG484" s="43">
        <v>0</v>
      </c>
      <c r="BH484" s="43">
        <v>0</v>
      </c>
      <c r="BI484" s="43">
        <v>0</v>
      </c>
      <c r="BJ484" s="43">
        <v>0</v>
      </c>
      <c r="BK484" s="43">
        <v>0</v>
      </c>
      <c r="BL484" s="43">
        <v>0</v>
      </c>
      <c r="BM484" s="43">
        <v>0</v>
      </c>
      <c r="BN484" s="44">
        <f t="shared" si="36"/>
        <v>26000000</v>
      </c>
      <c r="BO484" s="43">
        <v>0</v>
      </c>
      <c r="BP484" s="43">
        <v>0</v>
      </c>
      <c r="BQ484" s="43">
        <v>0</v>
      </c>
      <c r="BR484" s="43">
        <v>0</v>
      </c>
      <c r="BS484" s="43">
        <v>26000000</v>
      </c>
      <c r="BT484" s="43">
        <v>0</v>
      </c>
      <c r="BU484" s="43">
        <v>0</v>
      </c>
      <c r="BV484" s="43">
        <v>0</v>
      </c>
      <c r="BW484" s="43">
        <v>0</v>
      </c>
      <c r="BX484" s="43">
        <v>0</v>
      </c>
      <c r="BY484" s="43">
        <v>0</v>
      </c>
      <c r="BZ484" s="43">
        <v>0</v>
      </c>
      <c r="CA484" s="43">
        <v>0</v>
      </c>
      <c r="CB484" s="43">
        <v>0</v>
      </c>
      <c r="CC484" s="43">
        <v>0</v>
      </c>
      <c r="CD484" s="44">
        <f t="shared" si="37"/>
        <v>26000000</v>
      </c>
      <c r="CE484" s="43">
        <v>0</v>
      </c>
      <c r="CF484" s="43">
        <v>0</v>
      </c>
      <c r="CG484" s="43">
        <v>0</v>
      </c>
      <c r="CH484" s="43">
        <v>0</v>
      </c>
      <c r="CI484" s="43">
        <v>26000000</v>
      </c>
      <c r="CJ484" s="43">
        <v>0</v>
      </c>
      <c r="CK484" s="43">
        <v>0</v>
      </c>
      <c r="CL484" s="43">
        <v>0</v>
      </c>
      <c r="CM484" s="43">
        <v>0</v>
      </c>
      <c r="CN484" s="43">
        <v>0</v>
      </c>
      <c r="CO484" s="43">
        <v>0</v>
      </c>
      <c r="CP484" s="43">
        <v>0</v>
      </c>
      <c r="CQ484" s="43">
        <v>0</v>
      </c>
      <c r="CR484" s="43">
        <v>0</v>
      </c>
      <c r="CS484" s="43">
        <v>0</v>
      </c>
      <c r="CT484" s="44">
        <f t="shared" si="38"/>
        <v>26000000</v>
      </c>
      <c r="CU484" s="43">
        <v>0</v>
      </c>
      <c r="CV484" s="43">
        <v>0</v>
      </c>
      <c r="CW484" s="43">
        <v>0</v>
      </c>
      <c r="CX484" s="43">
        <v>0</v>
      </c>
      <c r="CY484" s="43">
        <v>26000000</v>
      </c>
      <c r="CZ484" s="43">
        <v>0</v>
      </c>
      <c r="DA484" s="43">
        <v>0</v>
      </c>
      <c r="DB484" s="43">
        <v>0</v>
      </c>
      <c r="DC484" s="43">
        <v>0</v>
      </c>
      <c r="DD484" s="43">
        <v>0</v>
      </c>
      <c r="DE484" s="43">
        <v>0</v>
      </c>
      <c r="DF484" s="43">
        <v>0</v>
      </c>
      <c r="DG484" s="43">
        <v>0</v>
      </c>
      <c r="DH484" s="43">
        <v>0</v>
      </c>
      <c r="DI484" s="43">
        <v>0</v>
      </c>
      <c r="DJ484" s="44">
        <f t="shared" si="39"/>
        <v>26000000</v>
      </c>
      <c r="DK484" s="45">
        <f t="shared" si="31"/>
        <v>104000000</v>
      </c>
    </row>
    <row r="485" spans="1:115" s="2" customFormat="1" ht="120" x14ac:dyDescent="0.25">
      <c r="A485" s="1"/>
      <c r="B485" s="40" t="s">
        <v>866</v>
      </c>
      <c r="C485" s="41" t="s">
        <v>1446</v>
      </c>
      <c r="D485" s="30" t="s">
        <v>1432</v>
      </c>
      <c r="E485" s="30" t="s">
        <v>867</v>
      </c>
      <c r="F485" s="30" t="s">
        <v>1433</v>
      </c>
      <c r="G485" s="30" t="s">
        <v>2379</v>
      </c>
      <c r="H485" s="41" t="s">
        <v>868</v>
      </c>
      <c r="I485" s="41">
        <v>54.15</v>
      </c>
      <c r="J485" s="41" t="s">
        <v>1374</v>
      </c>
      <c r="K485" s="41">
        <v>2019</v>
      </c>
      <c r="L485" s="41">
        <v>60</v>
      </c>
      <c r="M485" s="42">
        <v>10</v>
      </c>
      <c r="N485" s="42">
        <v>15</v>
      </c>
      <c r="O485" s="42">
        <v>20</v>
      </c>
      <c r="P485" s="42">
        <v>15</v>
      </c>
      <c r="Q485" s="42" t="s">
        <v>130</v>
      </c>
      <c r="R485" s="41" t="s">
        <v>107</v>
      </c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 t="s">
        <v>867</v>
      </c>
      <c r="AI485" s="52" t="s">
        <v>1476</v>
      </c>
      <c r="AJ485" s="40">
        <v>1709</v>
      </c>
      <c r="AK485" s="17" t="s">
        <v>1973</v>
      </c>
      <c r="AL485" s="17" t="s">
        <v>870</v>
      </c>
      <c r="AM485" s="42" t="s">
        <v>2695</v>
      </c>
      <c r="AN485" s="42">
        <v>3502081</v>
      </c>
      <c r="AO485" s="42" t="s">
        <v>2696</v>
      </c>
      <c r="AP485" s="41">
        <v>2</v>
      </c>
      <c r="AQ485" s="41">
        <v>1</v>
      </c>
      <c r="AR485" s="42" t="s">
        <v>130</v>
      </c>
      <c r="AS485" s="42" t="s">
        <v>866</v>
      </c>
      <c r="AT485" s="42" t="s">
        <v>2472</v>
      </c>
      <c r="AU485" s="42">
        <v>0.5</v>
      </c>
      <c r="AV485" s="42">
        <v>0.5</v>
      </c>
      <c r="AW485" s="42" t="s">
        <v>2472</v>
      </c>
      <c r="AX485" s="43">
        <v>0</v>
      </c>
      <c r="AY485" s="43">
        <v>0</v>
      </c>
      <c r="AZ485" s="43">
        <v>0</v>
      </c>
      <c r="BA485" s="43">
        <v>0</v>
      </c>
      <c r="BB485" s="43">
        <v>0</v>
      </c>
      <c r="BC485" s="43">
        <v>0</v>
      </c>
      <c r="BD485" s="43">
        <v>0</v>
      </c>
      <c r="BE485" s="43">
        <v>0</v>
      </c>
      <c r="BF485" s="43">
        <v>0</v>
      </c>
      <c r="BG485" s="43">
        <v>0</v>
      </c>
      <c r="BH485" s="43">
        <v>0</v>
      </c>
      <c r="BI485" s="43">
        <v>0</v>
      </c>
      <c r="BJ485" s="43">
        <v>0</v>
      </c>
      <c r="BK485" s="43">
        <v>0</v>
      </c>
      <c r="BL485" s="43">
        <v>0</v>
      </c>
      <c r="BM485" s="43">
        <v>0</v>
      </c>
      <c r="BN485" s="44">
        <f t="shared" si="36"/>
        <v>0</v>
      </c>
      <c r="BO485" s="43">
        <v>0</v>
      </c>
      <c r="BP485" s="43">
        <v>0</v>
      </c>
      <c r="BQ485" s="43">
        <v>0</v>
      </c>
      <c r="BR485" s="43">
        <v>0</v>
      </c>
      <c r="BS485" s="43">
        <v>200000000</v>
      </c>
      <c r="BT485" s="43">
        <v>0</v>
      </c>
      <c r="BU485" s="43">
        <v>0</v>
      </c>
      <c r="BV485" s="43">
        <v>0</v>
      </c>
      <c r="BW485" s="43">
        <v>0</v>
      </c>
      <c r="BX485" s="43">
        <v>0</v>
      </c>
      <c r="BY485" s="43">
        <v>0</v>
      </c>
      <c r="BZ485" s="43">
        <v>0</v>
      </c>
      <c r="CA485" s="43">
        <v>0</v>
      </c>
      <c r="CB485" s="43">
        <v>0</v>
      </c>
      <c r="CC485" s="43">
        <v>0</v>
      </c>
      <c r="CD485" s="44">
        <f t="shared" si="37"/>
        <v>200000000</v>
      </c>
      <c r="CE485" s="43">
        <v>0</v>
      </c>
      <c r="CF485" s="43">
        <v>0</v>
      </c>
      <c r="CG485" s="43">
        <v>0</v>
      </c>
      <c r="CH485" s="43">
        <v>0</v>
      </c>
      <c r="CI485" s="43">
        <v>200000000</v>
      </c>
      <c r="CJ485" s="43">
        <v>0</v>
      </c>
      <c r="CK485" s="43">
        <v>0</v>
      </c>
      <c r="CL485" s="43">
        <v>0</v>
      </c>
      <c r="CM485" s="43">
        <v>0</v>
      </c>
      <c r="CN485" s="43">
        <v>0</v>
      </c>
      <c r="CO485" s="43">
        <v>0</v>
      </c>
      <c r="CP485" s="43">
        <v>0</v>
      </c>
      <c r="CQ485" s="43">
        <v>0</v>
      </c>
      <c r="CR485" s="43">
        <v>0</v>
      </c>
      <c r="CS485" s="43">
        <v>0</v>
      </c>
      <c r="CT485" s="44">
        <f t="shared" si="38"/>
        <v>200000000</v>
      </c>
      <c r="CU485" s="43">
        <v>0</v>
      </c>
      <c r="CV485" s="43">
        <v>100000000</v>
      </c>
      <c r="CW485" s="43">
        <v>0</v>
      </c>
      <c r="CX485" s="43">
        <v>0</v>
      </c>
      <c r="CY485" s="43">
        <v>200000000</v>
      </c>
      <c r="CZ485" s="43">
        <v>0</v>
      </c>
      <c r="DA485" s="43">
        <v>0</v>
      </c>
      <c r="DB485" s="43">
        <v>0</v>
      </c>
      <c r="DC485" s="43">
        <v>0</v>
      </c>
      <c r="DD485" s="43">
        <v>0</v>
      </c>
      <c r="DE485" s="43">
        <v>0</v>
      </c>
      <c r="DF485" s="43">
        <v>0</v>
      </c>
      <c r="DG485" s="43">
        <v>0</v>
      </c>
      <c r="DH485" s="43">
        <v>0</v>
      </c>
      <c r="DI485" s="43">
        <v>0</v>
      </c>
      <c r="DJ485" s="44">
        <f t="shared" si="39"/>
        <v>300000000</v>
      </c>
      <c r="DK485" s="45">
        <f t="shared" si="31"/>
        <v>700000000</v>
      </c>
    </row>
    <row r="486" spans="1:115" s="2" customFormat="1" ht="120" x14ac:dyDescent="0.25">
      <c r="A486" s="1"/>
      <c r="B486" s="40" t="s">
        <v>866</v>
      </c>
      <c r="C486" s="41" t="s">
        <v>1446</v>
      </c>
      <c r="D486" s="30" t="s">
        <v>1432</v>
      </c>
      <c r="E486" s="30" t="s">
        <v>867</v>
      </c>
      <c r="F486" s="30" t="s">
        <v>1433</v>
      </c>
      <c r="G486" s="30" t="s">
        <v>2379</v>
      </c>
      <c r="H486" s="41" t="s">
        <v>868</v>
      </c>
      <c r="I486" s="41">
        <v>54.15</v>
      </c>
      <c r="J486" s="41" t="s">
        <v>1374</v>
      </c>
      <c r="K486" s="41">
        <v>2019</v>
      </c>
      <c r="L486" s="41">
        <v>60</v>
      </c>
      <c r="M486" s="42">
        <v>10</v>
      </c>
      <c r="N486" s="42">
        <v>15</v>
      </c>
      <c r="O486" s="42">
        <v>20</v>
      </c>
      <c r="P486" s="42">
        <v>15</v>
      </c>
      <c r="Q486" s="42" t="s">
        <v>130</v>
      </c>
      <c r="R486" s="41" t="s">
        <v>100</v>
      </c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 t="s">
        <v>867</v>
      </c>
      <c r="AI486" s="52" t="s">
        <v>1476</v>
      </c>
      <c r="AJ486" s="40">
        <v>1709</v>
      </c>
      <c r="AK486" s="17" t="s">
        <v>1974</v>
      </c>
      <c r="AL486" s="17" t="s">
        <v>871</v>
      </c>
      <c r="AM486" s="42" t="s">
        <v>2693</v>
      </c>
      <c r="AN486" s="42">
        <v>3502083</v>
      </c>
      <c r="AO486" s="42" t="s">
        <v>2697</v>
      </c>
      <c r="AP486" s="41">
        <v>5</v>
      </c>
      <c r="AQ486" s="41">
        <v>4</v>
      </c>
      <c r="AR486" s="42" t="s">
        <v>130</v>
      </c>
      <c r="AS486" s="42" t="s">
        <v>866</v>
      </c>
      <c r="AT486" s="42">
        <v>4</v>
      </c>
      <c r="AU486" s="42">
        <v>4</v>
      </c>
      <c r="AV486" s="42">
        <v>4</v>
      </c>
      <c r="AW486" s="42">
        <v>4</v>
      </c>
      <c r="AX486" s="43">
        <v>0</v>
      </c>
      <c r="AY486" s="43">
        <v>0</v>
      </c>
      <c r="AZ486" s="43">
        <v>0</v>
      </c>
      <c r="BA486" s="43">
        <v>0</v>
      </c>
      <c r="BB486" s="43">
        <v>0</v>
      </c>
      <c r="BC486" s="43">
        <v>81920000</v>
      </c>
      <c r="BD486" s="43">
        <v>0</v>
      </c>
      <c r="BE486" s="43">
        <v>0</v>
      </c>
      <c r="BF486" s="43">
        <v>0</v>
      </c>
      <c r="BG486" s="43">
        <v>0</v>
      </c>
      <c r="BH486" s="43">
        <v>0</v>
      </c>
      <c r="BI486" s="43">
        <v>0</v>
      </c>
      <c r="BJ486" s="43">
        <v>0</v>
      </c>
      <c r="BK486" s="43">
        <v>0</v>
      </c>
      <c r="BL486" s="43">
        <v>0</v>
      </c>
      <c r="BM486" s="43">
        <v>0</v>
      </c>
      <c r="BN486" s="44">
        <f t="shared" si="36"/>
        <v>81920000</v>
      </c>
      <c r="BO486" s="43">
        <v>0</v>
      </c>
      <c r="BP486" s="43">
        <v>0</v>
      </c>
      <c r="BQ486" s="43">
        <v>0</v>
      </c>
      <c r="BR486" s="43">
        <v>0</v>
      </c>
      <c r="BS486" s="43">
        <v>100000000</v>
      </c>
      <c r="BT486" s="43">
        <v>0</v>
      </c>
      <c r="BU486" s="43">
        <v>0</v>
      </c>
      <c r="BV486" s="43">
        <v>0</v>
      </c>
      <c r="BW486" s="43">
        <v>0</v>
      </c>
      <c r="BX486" s="43">
        <v>0</v>
      </c>
      <c r="BY486" s="43">
        <v>0</v>
      </c>
      <c r="BZ486" s="43">
        <v>0</v>
      </c>
      <c r="CA486" s="43">
        <v>0</v>
      </c>
      <c r="CB486" s="43">
        <v>0</v>
      </c>
      <c r="CC486" s="43">
        <v>0</v>
      </c>
      <c r="CD486" s="44">
        <f t="shared" si="37"/>
        <v>100000000</v>
      </c>
      <c r="CE486" s="43">
        <v>0</v>
      </c>
      <c r="CF486" s="43">
        <v>0</v>
      </c>
      <c r="CG486" s="43">
        <v>0</v>
      </c>
      <c r="CH486" s="43">
        <v>0</v>
      </c>
      <c r="CI486" s="43">
        <v>100000000</v>
      </c>
      <c r="CJ486" s="43">
        <v>0</v>
      </c>
      <c r="CK486" s="43">
        <v>0</v>
      </c>
      <c r="CL486" s="43">
        <v>0</v>
      </c>
      <c r="CM486" s="43">
        <v>0</v>
      </c>
      <c r="CN486" s="43">
        <v>0</v>
      </c>
      <c r="CO486" s="43">
        <v>0</v>
      </c>
      <c r="CP486" s="43">
        <v>0</v>
      </c>
      <c r="CQ486" s="43">
        <v>0</v>
      </c>
      <c r="CR486" s="43">
        <v>0</v>
      </c>
      <c r="CS486" s="43">
        <v>0</v>
      </c>
      <c r="CT486" s="44">
        <f t="shared" si="38"/>
        <v>100000000</v>
      </c>
      <c r="CU486" s="43">
        <v>0</v>
      </c>
      <c r="CV486" s="43">
        <v>0</v>
      </c>
      <c r="CW486" s="43">
        <v>0</v>
      </c>
      <c r="CX486" s="43">
        <v>0</v>
      </c>
      <c r="CY486" s="43">
        <v>100000000</v>
      </c>
      <c r="CZ486" s="43">
        <v>0</v>
      </c>
      <c r="DA486" s="43">
        <v>0</v>
      </c>
      <c r="DB486" s="43">
        <v>0</v>
      </c>
      <c r="DC486" s="43">
        <v>0</v>
      </c>
      <c r="DD486" s="43">
        <v>0</v>
      </c>
      <c r="DE486" s="43">
        <v>0</v>
      </c>
      <c r="DF486" s="43">
        <v>0</v>
      </c>
      <c r="DG486" s="43">
        <v>0</v>
      </c>
      <c r="DH486" s="43">
        <v>0</v>
      </c>
      <c r="DI486" s="43">
        <v>0</v>
      </c>
      <c r="DJ486" s="44">
        <f t="shared" si="39"/>
        <v>100000000</v>
      </c>
      <c r="DK486" s="45">
        <f t="shared" si="31"/>
        <v>381920000</v>
      </c>
    </row>
    <row r="487" spans="1:115" s="2" customFormat="1" ht="120" x14ac:dyDescent="0.25">
      <c r="A487" s="1"/>
      <c r="B487" s="40" t="s">
        <v>866</v>
      </c>
      <c r="C487" s="41" t="s">
        <v>1446</v>
      </c>
      <c r="D487" s="30" t="s">
        <v>1432</v>
      </c>
      <c r="E487" s="30" t="s">
        <v>867</v>
      </c>
      <c r="F487" s="30" t="s">
        <v>1433</v>
      </c>
      <c r="G487" s="30" t="s">
        <v>2379</v>
      </c>
      <c r="H487" s="41" t="s">
        <v>868</v>
      </c>
      <c r="I487" s="41">
        <v>54.15</v>
      </c>
      <c r="J487" s="41" t="s">
        <v>1374</v>
      </c>
      <c r="K487" s="41">
        <v>2019</v>
      </c>
      <c r="L487" s="41">
        <v>60</v>
      </c>
      <c r="M487" s="42">
        <v>0</v>
      </c>
      <c r="N487" s="42">
        <v>20</v>
      </c>
      <c r="O487" s="42">
        <v>20</v>
      </c>
      <c r="P487" s="42">
        <v>20</v>
      </c>
      <c r="Q487" s="42" t="s">
        <v>130</v>
      </c>
      <c r="R487" s="41" t="s">
        <v>107</v>
      </c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 t="s">
        <v>867</v>
      </c>
      <c r="AI487" s="52" t="s">
        <v>1476</v>
      </c>
      <c r="AJ487" s="40">
        <v>1709</v>
      </c>
      <c r="AK487" s="17" t="s">
        <v>1975</v>
      </c>
      <c r="AL487" s="17" t="s">
        <v>872</v>
      </c>
      <c r="AM487" s="42" t="s">
        <v>2693</v>
      </c>
      <c r="AN487" s="42">
        <v>3502083</v>
      </c>
      <c r="AO487" s="42" t="s">
        <v>2694</v>
      </c>
      <c r="AP487" s="41" t="s">
        <v>1298</v>
      </c>
      <c r="AQ487" s="41">
        <v>4</v>
      </c>
      <c r="AR487" s="42" t="s">
        <v>130</v>
      </c>
      <c r="AS487" s="42" t="s">
        <v>866</v>
      </c>
      <c r="AT487" s="42" t="s">
        <v>2472</v>
      </c>
      <c r="AU487" s="42">
        <v>1</v>
      </c>
      <c r="AV487" s="42">
        <v>2</v>
      </c>
      <c r="AW487" s="42">
        <v>1</v>
      </c>
      <c r="AX487" s="43">
        <v>0</v>
      </c>
      <c r="AY487" s="43">
        <v>0</v>
      </c>
      <c r="AZ487" s="43">
        <v>0</v>
      </c>
      <c r="BA487" s="43">
        <v>0</v>
      </c>
      <c r="BB487" s="43">
        <v>0</v>
      </c>
      <c r="BC487" s="43">
        <v>0</v>
      </c>
      <c r="BD487" s="43">
        <v>0</v>
      </c>
      <c r="BE487" s="43">
        <v>0</v>
      </c>
      <c r="BF487" s="43">
        <v>0</v>
      </c>
      <c r="BG487" s="43">
        <v>0</v>
      </c>
      <c r="BH487" s="43">
        <v>0</v>
      </c>
      <c r="BI487" s="43">
        <v>0</v>
      </c>
      <c r="BJ487" s="43">
        <v>0</v>
      </c>
      <c r="BK487" s="43">
        <v>0</v>
      </c>
      <c r="BL487" s="43">
        <v>0</v>
      </c>
      <c r="BM487" s="43">
        <v>0</v>
      </c>
      <c r="BN487" s="44">
        <f t="shared" si="36"/>
        <v>0</v>
      </c>
      <c r="BO487" s="43">
        <v>0</v>
      </c>
      <c r="BP487" s="43">
        <v>0</v>
      </c>
      <c r="BQ487" s="43">
        <v>0</v>
      </c>
      <c r="BR487" s="43">
        <v>0</v>
      </c>
      <c r="BS487" s="43">
        <v>50000000</v>
      </c>
      <c r="BT487" s="43">
        <v>0</v>
      </c>
      <c r="BU487" s="43">
        <v>0</v>
      </c>
      <c r="BV487" s="43">
        <v>0</v>
      </c>
      <c r="BW487" s="43">
        <v>0</v>
      </c>
      <c r="BX487" s="43">
        <v>0</v>
      </c>
      <c r="BY487" s="43">
        <v>0</v>
      </c>
      <c r="BZ487" s="43">
        <v>0</v>
      </c>
      <c r="CA487" s="43">
        <v>0</v>
      </c>
      <c r="CB487" s="43">
        <v>0</v>
      </c>
      <c r="CC487" s="43">
        <v>0</v>
      </c>
      <c r="CD487" s="44">
        <f t="shared" si="37"/>
        <v>50000000</v>
      </c>
      <c r="CE487" s="43">
        <v>0</v>
      </c>
      <c r="CF487" s="43">
        <v>0</v>
      </c>
      <c r="CG487" s="43">
        <v>0</v>
      </c>
      <c r="CH487" s="43">
        <v>0</v>
      </c>
      <c r="CI487" s="43">
        <v>50000000</v>
      </c>
      <c r="CJ487" s="43">
        <v>0</v>
      </c>
      <c r="CK487" s="43">
        <v>0</v>
      </c>
      <c r="CL487" s="43">
        <v>0</v>
      </c>
      <c r="CM487" s="43">
        <v>0</v>
      </c>
      <c r="CN487" s="43">
        <v>0</v>
      </c>
      <c r="CO487" s="43">
        <v>0</v>
      </c>
      <c r="CP487" s="43">
        <v>0</v>
      </c>
      <c r="CQ487" s="43">
        <v>0</v>
      </c>
      <c r="CR487" s="43">
        <v>0</v>
      </c>
      <c r="CS487" s="43">
        <v>0</v>
      </c>
      <c r="CT487" s="44">
        <f t="shared" si="38"/>
        <v>50000000</v>
      </c>
      <c r="CU487" s="43">
        <v>0</v>
      </c>
      <c r="CV487" s="43">
        <v>0</v>
      </c>
      <c r="CW487" s="43">
        <v>0</v>
      </c>
      <c r="CX487" s="43">
        <v>0</v>
      </c>
      <c r="CY487" s="43">
        <v>50000000</v>
      </c>
      <c r="CZ487" s="43">
        <v>0</v>
      </c>
      <c r="DA487" s="43">
        <v>0</v>
      </c>
      <c r="DB487" s="43">
        <v>0</v>
      </c>
      <c r="DC487" s="43">
        <v>0</v>
      </c>
      <c r="DD487" s="43">
        <v>0</v>
      </c>
      <c r="DE487" s="43">
        <v>0</v>
      </c>
      <c r="DF487" s="43">
        <v>0</v>
      </c>
      <c r="DG487" s="43">
        <v>0</v>
      </c>
      <c r="DH487" s="43">
        <v>0</v>
      </c>
      <c r="DI487" s="43">
        <v>0</v>
      </c>
      <c r="DJ487" s="44">
        <f t="shared" si="39"/>
        <v>50000000</v>
      </c>
      <c r="DK487" s="45">
        <f t="shared" si="31"/>
        <v>150000000</v>
      </c>
    </row>
    <row r="488" spans="1:115" s="2" customFormat="1" ht="120" x14ac:dyDescent="0.25">
      <c r="A488" s="1"/>
      <c r="B488" s="40" t="s">
        <v>866</v>
      </c>
      <c r="C488" s="41" t="s">
        <v>1446</v>
      </c>
      <c r="D488" s="30" t="s">
        <v>1432</v>
      </c>
      <c r="E488" s="30" t="s">
        <v>867</v>
      </c>
      <c r="F488" s="30" t="s">
        <v>1433</v>
      </c>
      <c r="G488" s="30" t="s">
        <v>2379</v>
      </c>
      <c r="H488" s="41" t="s">
        <v>868</v>
      </c>
      <c r="I488" s="41">
        <v>54.15</v>
      </c>
      <c r="J488" s="41" t="s">
        <v>1374</v>
      </c>
      <c r="K488" s="41">
        <v>2019</v>
      </c>
      <c r="L488" s="41">
        <v>60</v>
      </c>
      <c r="M488" s="42">
        <v>10</v>
      </c>
      <c r="N488" s="42">
        <v>15</v>
      </c>
      <c r="O488" s="42">
        <v>20</v>
      </c>
      <c r="P488" s="42">
        <v>15</v>
      </c>
      <c r="Q488" s="42" t="s">
        <v>132</v>
      </c>
      <c r="R488" s="41" t="s">
        <v>100</v>
      </c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 t="s">
        <v>867</v>
      </c>
      <c r="AI488" s="52" t="s">
        <v>1476</v>
      </c>
      <c r="AJ488" s="40">
        <v>1709</v>
      </c>
      <c r="AK488" s="17" t="s">
        <v>1976</v>
      </c>
      <c r="AL488" s="17" t="s">
        <v>873</v>
      </c>
      <c r="AM488" s="42" t="s">
        <v>2693</v>
      </c>
      <c r="AN488" s="42">
        <v>3502083</v>
      </c>
      <c r="AO488" s="42" t="s">
        <v>2694</v>
      </c>
      <c r="AP488" s="41" t="s">
        <v>1298</v>
      </c>
      <c r="AQ488" s="41">
        <v>16</v>
      </c>
      <c r="AR488" s="42" t="s">
        <v>2471</v>
      </c>
      <c r="AS488" s="42" t="s">
        <v>866</v>
      </c>
      <c r="AT488" s="42">
        <v>4</v>
      </c>
      <c r="AU488" s="42">
        <v>4</v>
      </c>
      <c r="AV488" s="42">
        <v>4</v>
      </c>
      <c r="AW488" s="42">
        <v>4</v>
      </c>
      <c r="AX488" s="43">
        <v>0</v>
      </c>
      <c r="AY488" s="43">
        <v>0</v>
      </c>
      <c r="AZ488" s="43">
        <v>0</v>
      </c>
      <c r="BA488" s="43">
        <v>0</v>
      </c>
      <c r="BB488" s="43">
        <v>0</v>
      </c>
      <c r="BC488" s="43">
        <v>10000000</v>
      </c>
      <c r="BD488" s="43">
        <v>0</v>
      </c>
      <c r="BE488" s="43">
        <v>0</v>
      </c>
      <c r="BF488" s="43">
        <v>0</v>
      </c>
      <c r="BG488" s="43">
        <v>0</v>
      </c>
      <c r="BH488" s="43">
        <v>0</v>
      </c>
      <c r="BI488" s="43">
        <v>0</v>
      </c>
      <c r="BJ488" s="43">
        <v>0</v>
      </c>
      <c r="BK488" s="43">
        <v>0</v>
      </c>
      <c r="BL488" s="43">
        <v>0</v>
      </c>
      <c r="BM488" s="43">
        <v>0</v>
      </c>
      <c r="BN488" s="44">
        <f t="shared" si="36"/>
        <v>10000000</v>
      </c>
      <c r="BO488" s="43">
        <v>0</v>
      </c>
      <c r="BP488" s="43">
        <v>0</v>
      </c>
      <c r="BQ488" s="43">
        <v>0</v>
      </c>
      <c r="BR488" s="43">
        <v>0</v>
      </c>
      <c r="BS488" s="43">
        <v>10000000</v>
      </c>
      <c r="BT488" s="43">
        <v>0</v>
      </c>
      <c r="BU488" s="43">
        <v>0</v>
      </c>
      <c r="BV488" s="43">
        <v>0</v>
      </c>
      <c r="BW488" s="43">
        <v>0</v>
      </c>
      <c r="BX488" s="43">
        <v>0</v>
      </c>
      <c r="BY488" s="43">
        <v>0</v>
      </c>
      <c r="BZ488" s="43">
        <v>0</v>
      </c>
      <c r="CA488" s="43">
        <v>0</v>
      </c>
      <c r="CB488" s="43">
        <v>0</v>
      </c>
      <c r="CC488" s="43">
        <v>0</v>
      </c>
      <c r="CD488" s="44">
        <f t="shared" si="37"/>
        <v>10000000</v>
      </c>
      <c r="CE488" s="43">
        <v>0</v>
      </c>
      <c r="CF488" s="43">
        <v>0</v>
      </c>
      <c r="CG488" s="43">
        <v>0</v>
      </c>
      <c r="CH488" s="43">
        <v>0</v>
      </c>
      <c r="CI488" s="43">
        <v>10000000</v>
      </c>
      <c r="CJ488" s="43">
        <v>0</v>
      </c>
      <c r="CK488" s="43">
        <v>0</v>
      </c>
      <c r="CL488" s="43">
        <v>0</v>
      </c>
      <c r="CM488" s="43">
        <v>0</v>
      </c>
      <c r="CN488" s="43">
        <v>0</v>
      </c>
      <c r="CO488" s="43">
        <v>0</v>
      </c>
      <c r="CP488" s="43">
        <v>0</v>
      </c>
      <c r="CQ488" s="43">
        <v>0</v>
      </c>
      <c r="CR488" s="43">
        <v>0</v>
      </c>
      <c r="CS488" s="43">
        <v>0</v>
      </c>
      <c r="CT488" s="44">
        <f t="shared" si="38"/>
        <v>10000000</v>
      </c>
      <c r="CU488" s="43">
        <v>0</v>
      </c>
      <c r="CV488" s="43">
        <v>0</v>
      </c>
      <c r="CW488" s="43">
        <v>0</v>
      </c>
      <c r="CX488" s="43">
        <v>0</v>
      </c>
      <c r="CY488" s="43">
        <v>20000000</v>
      </c>
      <c r="CZ488" s="43">
        <v>0</v>
      </c>
      <c r="DA488" s="43">
        <v>0</v>
      </c>
      <c r="DB488" s="43">
        <v>0</v>
      </c>
      <c r="DC488" s="43">
        <v>0</v>
      </c>
      <c r="DD488" s="43">
        <v>0</v>
      </c>
      <c r="DE488" s="43">
        <v>0</v>
      </c>
      <c r="DF488" s="43">
        <v>0</v>
      </c>
      <c r="DG488" s="43">
        <v>0</v>
      </c>
      <c r="DH488" s="43">
        <v>0</v>
      </c>
      <c r="DI488" s="43">
        <v>0</v>
      </c>
      <c r="DJ488" s="44">
        <f t="shared" si="39"/>
        <v>20000000</v>
      </c>
      <c r="DK488" s="45">
        <f t="shared" si="31"/>
        <v>50000000</v>
      </c>
    </row>
    <row r="489" spans="1:115" s="2" customFormat="1" ht="120" x14ac:dyDescent="0.25">
      <c r="A489" s="1"/>
      <c r="B489" s="40" t="s">
        <v>866</v>
      </c>
      <c r="C489" s="41" t="s">
        <v>1446</v>
      </c>
      <c r="D489" s="30" t="s">
        <v>1432</v>
      </c>
      <c r="E489" s="30" t="s">
        <v>867</v>
      </c>
      <c r="F489" s="30" t="s">
        <v>1433</v>
      </c>
      <c r="G489" s="30" t="s">
        <v>2379</v>
      </c>
      <c r="H489" s="41" t="s">
        <v>868</v>
      </c>
      <c r="I489" s="41">
        <v>54.15</v>
      </c>
      <c r="J489" s="41" t="s">
        <v>1374</v>
      </c>
      <c r="K489" s="41">
        <v>2019</v>
      </c>
      <c r="L489" s="41">
        <v>60</v>
      </c>
      <c r="M489" s="42">
        <v>10</v>
      </c>
      <c r="N489" s="42">
        <v>15</v>
      </c>
      <c r="O489" s="42">
        <v>20</v>
      </c>
      <c r="P489" s="42">
        <v>15</v>
      </c>
      <c r="Q489" s="42" t="s">
        <v>130</v>
      </c>
      <c r="R489" s="41" t="s">
        <v>107</v>
      </c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 t="s">
        <v>867</v>
      </c>
      <c r="AI489" s="52" t="s">
        <v>1476</v>
      </c>
      <c r="AJ489" s="40">
        <v>1709</v>
      </c>
      <c r="AK489" s="17" t="s">
        <v>1977</v>
      </c>
      <c r="AL489" s="17" t="s">
        <v>874</v>
      </c>
      <c r="AM489" s="42" t="s">
        <v>2693</v>
      </c>
      <c r="AN489" s="42">
        <v>3502083</v>
      </c>
      <c r="AO489" s="42" t="s">
        <v>2694</v>
      </c>
      <c r="AP489" s="41">
        <v>0</v>
      </c>
      <c r="AQ489" s="41">
        <v>1</v>
      </c>
      <c r="AR489" s="42" t="s">
        <v>130</v>
      </c>
      <c r="AS489" s="42" t="s">
        <v>866</v>
      </c>
      <c r="AT489" s="42">
        <v>1</v>
      </c>
      <c r="AU489" s="42">
        <v>1</v>
      </c>
      <c r="AV489" s="42">
        <v>1</v>
      </c>
      <c r="AW489" s="42">
        <v>1</v>
      </c>
      <c r="AX489" s="43">
        <v>0</v>
      </c>
      <c r="AY489" s="43">
        <v>0</v>
      </c>
      <c r="AZ489" s="43">
        <v>0</v>
      </c>
      <c r="BA489" s="43">
        <v>0</v>
      </c>
      <c r="BB489" s="43">
        <v>0</v>
      </c>
      <c r="BC489" s="43">
        <v>20000000</v>
      </c>
      <c r="BD489" s="43">
        <v>0</v>
      </c>
      <c r="BE489" s="43">
        <v>0</v>
      </c>
      <c r="BF489" s="43">
        <v>0</v>
      </c>
      <c r="BG489" s="43">
        <v>0</v>
      </c>
      <c r="BH489" s="43">
        <v>0</v>
      </c>
      <c r="BI489" s="43">
        <v>0</v>
      </c>
      <c r="BJ489" s="43">
        <v>0</v>
      </c>
      <c r="BK489" s="43">
        <v>0</v>
      </c>
      <c r="BL489" s="43">
        <v>0</v>
      </c>
      <c r="BM489" s="43">
        <v>0</v>
      </c>
      <c r="BN489" s="44">
        <f t="shared" si="36"/>
        <v>20000000</v>
      </c>
      <c r="BO489" s="43">
        <v>0</v>
      </c>
      <c r="BP489" s="43">
        <v>0</v>
      </c>
      <c r="BQ489" s="43">
        <v>0</v>
      </c>
      <c r="BR489" s="43">
        <v>0</v>
      </c>
      <c r="BS489" s="43">
        <v>10000000</v>
      </c>
      <c r="BT489" s="43">
        <v>0</v>
      </c>
      <c r="BU489" s="43">
        <v>0</v>
      </c>
      <c r="BV489" s="43">
        <v>0</v>
      </c>
      <c r="BW489" s="43">
        <v>0</v>
      </c>
      <c r="BX489" s="43">
        <v>0</v>
      </c>
      <c r="BY489" s="43">
        <v>0</v>
      </c>
      <c r="BZ489" s="43">
        <v>0</v>
      </c>
      <c r="CA489" s="43">
        <v>0</v>
      </c>
      <c r="CB489" s="43">
        <v>0</v>
      </c>
      <c r="CC489" s="43">
        <v>0</v>
      </c>
      <c r="CD489" s="44">
        <f t="shared" si="37"/>
        <v>10000000</v>
      </c>
      <c r="CE489" s="43">
        <v>0</v>
      </c>
      <c r="CF489" s="43">
        <v>0</v>
      </c>
      <c r="CG489" s="43">
        <v>0</v>
      </c>
      <c r="CH489" s="43">
        <v>0</v>
      </c>
      <c r="CI489" s="43">
        <v>10000000</v>
      </c>
      <c r="CJ489" s="43">
        <v>0</v>
      </c>
      <c r="CK489" s="43">
        <v>0</v>
      </c>
      <c r="CL489" s="43">
        <v>0</v>
      </c>
      <c r="CM489" s="43">
        <v>0</v>
      </c>
      <c r="CN489" s="43">
        <v>0</v>
      </c>
      <c r="CO489" s="43">
        <v>0</v>
      </c>
      <c r="CP489" s="43">
        <v>0</v>
      </c>
      <c r="CQ489" s="43">
        <v>0</v>
      </c>
      <c r="CR489" s="43">
        <v>0</v>
      </c>
      <c r="CS489" s="43">
        <v>0</v>
      </c>
      <c r="CT489" s="44">
        <f t="shared" si="38"/>
        <v>10000000</v>
      </c>
      <c r="CU489" s="43">
        <v>0</v>
      </c>
      <c r="CV489" s="43">
        <v>0</v>
      </c>
      <c r="CW489" s="43">
        <v>0</v>
      </c>
      <c r="CX489" s="43">
        <v>0</v>
      </c>
      <c r="CY489" s="43">
        <v>10000000</v>
      </c>
      <c r="CZ489" s="43">
        <v>0</v>
      </c>
      <c r="DA489" s="43">
        <v>0</v>
      </c>
      <c r="DB489" s="43">
        <v>0</v>
      </c>
      <c r="DC489" s="43">
        <v>0</v>
      </c>
      <c r="DD489" s="43">
        <v>0</v>
      </c>
      <c r="DE489" s="43">
        <v>0</v>
      </c>
      <c r="DF489" s="43">
        <v>0</v>
      </c>
      <c r="DG489" s="43">
        <v>0</v>
      </c>
      <c r="DH489" s="43">
        <v>0</v>
      </c>
      <c r="DI489" s="43">
        <v>0</v>
      </c>
      <c r="DJ489" s="44">
        <f t="shared" si="39"/>
        <v>10000000</v>
      </c>
      <c r="DK489" s="45">
        <f t="shared" si="31"/>
        <v>50000000</v>
      </c>
    </row>
    <row r="490" spans="1:115" s="2" customFormat="1" ht="120" x14ac:dyDescent="0.25">
      <c r="A490" s="1"/>
      <c r="B490" s="40" t="s">
        <v>866</v>
      </c>
      <c r="C490" s="41" t="s">
        <v>1446</v>
      </c>
      <c r="D490" s="30" t="s">
        <v>1432</v>
      </c>
      <c r="E490" s="30" t="s">
        <v>867</v>
      </c>
      <c r="F490" s="30" t="s">
        <v>1433</v>
      </c>
      <c r="G490" s="30" t="s">
        <v>2379</v>
      </c>
      <c r="H490" s="41" t="s">
        <v>868</v>
      </c>
      <c r="I490" s="41">
        <v>54.15</v>
      </c>
      <c r="J490" s="41" t="s">
        <v>1374</v>
      </c>
      <c r="K490" s="41">
        <v>2019</v>
      </c>
      <c r="L490" s="41">
        <v>60</v>
      </c>
      <c r="M490" s="42">
        <v>0</v>
      </c>
      <c r="N490" s="42">
        <v>20</v>
      </c>
      <c r="O490" s="42">
        <v>20</v>
      </c>
      <c r="P490" s="42">
        <v>20</v>
      </c>
      <c r="Q490" s="42" t="s">
        <v>130</v>
      </c>
      <c r="R490" s="41" t="s">
        <v>107</v>
      </c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 t="s">
        <v>867</v>
      </c>
      <c r="AI490" s="52" t="s">
        <v>1476</v>
      </c>
      <c r="AJ490" s="40">
        <v>1709</v>
      </c>
      <c r="AK490" s="17" t="s">
        <v>1978</v>
      </c>
      <c r="AL490" s="17" t="s">
        <v>875</v>
      </c>
      <c r="AM490" s="42" t="s">
        <v>2693</v>
      </c>
      <c r="AN490" s="42">
        <v>3502083</v>
      </c>
      <c r="AO490" s="42" t="s">
        <v>2694</v>
      </c>
      <c r="AP490" s="41">
        <v>0.7</v>
      </c>
      <c r="AQ490" s="41">
        <v>1</v>
      </c>
      <c r="AR490" s="42" t="s">
        <v>130</v>
      </c>
      <c r="AS490" s="42" t="s">
        <v>866</v>
      </c>
      <c r="AT490" s="42" t="s">
        <v>2472</v>
      </c>
      <c r="AU490" s="42">
        <v>0.5</v>
      </c>
      <c r="AV490" s="42">
        <v>0.5</v>
      </c>
      <c r="AW490" s="42" t="s">
        <v>2472</v>
      </c>
      <c r="AX490" s="43">
        <v>0</v>
      </c>
      <c r="AY490" s="43">
        <v>0</v>
      </c>
      <c r="AZ490" s="43">
        <v>0</v>
      </c>
      <c r="BA490" s="43">
        <v>0</v>
      </c>
      <c r="BB490" s="43">
        <v>0</v>
      </c>
      <c r="BC490" s="43">
        <v>0</v>
      </c>
      <c r="BD490" s="43">
        <v>0</v>
      </c>
      <c r="BE490" s="43">
        <v>0</v>
      </c>
      <c r="BF490" s="43">
        <v>0</v>
      </c>
      <c r="BG490" s="43">
        <v>0</v>
      </c>
      <c r="BH490" s="43">
        <v>0</v>
      </c>
      <c r="BI490" s="43">
        <v>0</v>
      </c>
      <c r="BJ490" s="43">
        <v>0</v>
      </c>
      <c r="BK490" s="43">
        <v>0</v>
      </c>
      <c r="BL490" s="43">
        <v>0</v>
      </c>
      <c r="BM490" s="43">
        <v>0</v>
      </c>
      <c r="BN490" s="44">
        <f t="shared" si="36"/>
        <v>0</v>
      </c>
      <c r="BO490" s="43">
        <v>0</v>
      </c>
      <c r="BP490" s="43">
        <v>0</v>
      </c>
      <c r="BQ490" s="43">
        <v>0</v>
      </c>
      <c r="BR490" s="43">
        <v>0</v>
      </c>
      <c r="BS490" s="43">
        <v>5000000</v>
      </c>
      <c r="BT490" s="43">
        <v>0</v>
      </c>
      <c r="BU490" s="43">
        <v>0</v>
      </c>
      <c r="BV490" s="43">
        <v>0</v>
      </c>
      <c r="BW490" s="43">
        <v>0</v>
      </c>
      <c r="BX490" s="43">
        <v>0</v>
      </c>
      <c r="BY490" s="43">
        <v>0</v>
      </c>
      <c r="BZ490" s="43">
        <v>0</v>
      </c>
      <c r="CA490" s="43">
        <v>0</v>
      </c>
      <c r="CB490" s="43">
        <v>0</v>
      </c>
      <c r="CC490" s="43">
        <v>0</v>
      </c>
      <c r="CD490" s="44">
        <f t="shared" si="37"/>
        <v>5000000</v>
      </c>
      <c r="CE490" s="43">
        <v>0</v>
      </c>
      <c r="CF490" s="43">
        <v>0</v>
      </c>
      <c r="CG490" s="43">
        <v>0</v>
      </c>
      <c r="CH490" s="43">
        <v>0</v>
      </c>
      <c r="CI490" s="43">
        <v>5000000</v>
      </c>
      <c r="CJ490" s="43">
        <v>0</v>
      </c>
      <c r="CK490" s="43">
        <v>0</v>
      </c>
      <c r="CL490" s="43">
        <v>0</v>
      </c>
      <c r="CM490" s="43">
        <v>0</v>
      </c>
      <c r="CN490" s="43">
        <v>0</v>
      </c>
      <c r="CO490" s="43">
        <v>0</v>
      </c>
      <c r="CP490" s="43">
        <v>0</v>
      </c>
      <c r="CQ490" s="43">
        <v>0</v>
      </c>
      <c r="CR490" s="43">
        <v>0</v>
      </c>
      <c r="CS490" s="43">
        <v>0</v>
      </c>
      <c r="CT490" s="44">
        <f t="shared" si="38"/>
        <v>5000000</v>
      </c>
      <c r="CU490" s="43">
        <v>0</v>
      </c>
      <c r="CV490" s="43">
        <v>0</v>
      </c>
      <c r="CW490" s="43">
        <v>0</v>
      </c>
      <c r="CX490" s="43">
        <v>0</v>
      </c>
      <c r="CY490" s="43">
        <v>5000000</v>
      </c>
      <c r="CZ490" s="43">
        <v>0</v>
      </c>
      <c r="DA490" s="43">
        <v>0</v>
      </c>
      <c r="DB490" s="43">
        <v>0</v>
      </c>
      <c r="DC490" s="43">
        <v>0</v>
      </c>
      <c r="DD490" s="43">
        <v>0</v>
      </c>
      <c r="DE490" s="43">
        <v>0</v>
      </c>
      <c r="DF490" s="43">
        <v>0</v>
      </c>
      <c r="DG490" s="43">
        <v>0</v>
      </c>
      <c r="DH490" s="43">
        <v>0</v>
      </c>
      <c r="DI490" s="43">
        <v>0</v>
      </c>
      <c r="DJ490" s="44">
        <f t="shared" si="39"/>
        <v>5000000</v>
      </c>
      <c r="DK490" s="45">
        <f t="shared" si="31"/>
        <v>15000000</v>
      </c>
    </row>
    <row r="491" spans="1:115" s="2" customFormat="1" ht="120" x14ac:dyDescent="0.25">
      <c r="A491" s="1"/>
      <c r="B491" s="40" t="s">
        <v>866</v>
      </c>
      <c r="C491" s="41" t="s">
        <v>1446</v>
      </c>
      <c r="D491" s="30" t="s">
        <v>1432</v>
      </c>
      <c r="E491" s="30" t="s">
        <v>867</v>
      </c>
      <c r="F491" s="30" t="s">
        <v>1433</v>
      </c>
      <c r="G491" s="30" t="s">
        <v>2379</v>
      </c>
      <c r="H491" s="41" t="s">
        <v>868</v>
      </c>
      <c r="I491" s="41">
        <v>54.15</v>
      </c>
      <c r="J491" s="41" t="s">
        <v>1374</v>
      </c>
      <c r="K491" s="41">
        <v>2019</v>
      </c>
      <c r="L491" s="41">
        <v>60</v>
      </c>
      <c r="M491" s="42">
        <v>0</v>
      </c>
      <c r="N491" s="42">
        <v>20</v>
      </c>
      <c r="O491" s="42">
        <v>20</v>
      </c>
      <c r="P491" s="42">
        <v>20</v>
      </c>
      <c r="Q491" s="42" t="s">
        <v>130</v>
      </c>
      <c r="R491" s="41" t="s">
        <v>107</v>
      </c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 t="s">
        <v>867</v>
      </c>
      <c r="AI491" s="52" t="s">
        <v>1476</v>
      </c>
      <c r="AJ491" s="40">
        <v>1709</v>
      </c>
      <c r="AK491" s="17" t="s">
        <v>1979</v>
      </c>
      <c r="AL491" s="17" t="s">
        <v>876</v>
      </c>
      <c r="AM491" s="42" t="s">
        <v>2693</v>
      </c>
      <c r="AN491" s="42">
        <v>3502083</v>
      </c>
      <c r="AO491" s="42" t="s">
        <v>2694</v>
      </c>
      <c r="AP491" s="41">
        <v>1</v>
      </c>
      <c r="AQ491" s="41">
        <v>1</v>
      </c>
      <c r="AR491" s="42" t="s">
        <v>130</v>
      </c>
      <c r="AS491" s="42" t="s">
        <v>866</v>
      </c>
      <c r="AT491" s="42" t="s">
        <v>2472</v>
      </c>
      <c r="AU491" s="42">
        <v>0.5</v>
      </c>
      <c r="AV491" s="42">
        <v>0.5</v>
      </c>
      <c r="AW491" s="42" t="s">
        <v>2472</v>
      </c>
      <c r="AX491" s="43">
        <v>0</v>
      </c>
      <c r="AY491" s="43">
        <v>0</v>
      </c>
      <c r="AZ491" s="43">
        <v>0</v>
      </c>
      <c r="BA491" s="43">
        <v>0</v>
      </c>
      <c r="BB491" s="43">
        <v>0</v>
      </c>
      <c r="BC491" s="43">
        <v>0</v>
      </c>
      <c r="BD491" s="43">
        <v>0</v>
      </c>
      <c r="BE491" s="43">
        <v>0</v>
      </c>
      <c r="BF491" s="43">
        <v>0</v>
      </c>
      <c r="BG491" s="43">
        <v>0</v>
      </c>
      <c r="BH491" s="43">
        <v>0</v>
      </c>
      <c r="BI491" s="43">
        <v>0</v>
      </c>
      <c r="BJ491" s="43">
        <v>0</v>
      </c>
      <c r="BK491" s="43">
        <v>0</v>
      </c>
      <c r="BL491" s="43">
        <v>0</v>
      </c>
      <c r="BM491" s="43">
        <v>0</v>
      </c>
      <c r="BN491" s="44">
        <f t="shared" si="36"/>
        <v>0</v>
      </c>
      <c r="BO491" s="43">
        <v>0</v>
      </c>
      <c r="BP491" s="43">
        <v>0</v>
      </c>
      <c r="BQ491" s="43">
        <v>0</v>
      </c>
      <c r="BR491" s="43">
        <v>0</v>
      </c>
      <c r="BS491" s="43">
        <v>5000000</v>
      </c>
      <c r="BT491" s="43">
        <v>0</v>
      </c>
      <c r="BU491" s="43">
        <v>0</v>
      </c>
      <c r="BV491" s="43">
        <v>0</v>
      </c>
      <c r="BW491" s="43">
        <v>0</v>
      </c>
      <c r="BX491" s="43">
        <v>0</v>
      </c>
      <c r="BY491" s="43">
        <v>0</v>
      </c>
      <c r="BZ491" s="43">
        <v>0</v>
      </c>
      <c r="CA491" s="43">
        <v>0</v>
      </c>
      <c r="CB491" s="43">
        <v>0</v>
      </c>
      <c r="CC491" s="43">
        <v>0</v>
      </c>
      <c r="CD491" s="44">
        <f t="shared" si="37"/>
        <v>5000000</v>
      </c>
      <c r="CE491" s="43">
        <v>0</v>
      </c>
      <c r="CF491" s="43">
        <v>0</v>
      </c>
      <c r="CG491" s="43">
        <v>0</v>
      </c>
      <c r="CH491" s="43">
        <v>0</v>
      </c>
      <c r="CI491" s="43">
        <v>5000000</v>
      </c>
      <c r="CJ491" s="43">
        <v>0</v>
      </c>
      <c r="CK491" s="43">
        <v>0</v>
      </c>
      <c r="CL491" s="43">
        <v>0</v>
      </c>
      <c r="CM491" s="43">
        <v>0</v>
      </c>
      <c r="CN491" s="43">
        <v>0</v>
      </c>
      <c r="CO491" s="43">
        <v>0</v>
      </c>
      <c r="CP491" s="43">
        <v>0</v>
      </c>
      <c r="CQ491" s="43">
        <v>0</v>
      </c>
      <c r="CR491" s="43">
        <v>0</v>
      </c>
      <c r="CS491" s="43">
        <v>0</v>
      </c>
      <c r="CT491" s="44">
        <f t="shared" si="38"/>
        <v>5000000</v>
      </c>
      <c r="CU491" s="43">
        <v>0</v>
      </c>
      <c r="CV491" s="43">
        <v>0</v>
      </c>
      <c r="CW491" s="43">
        <v>0</v>
      </c>
      <c r="CX491" s="43">
        <v>0</v>
      </c>
      <c r="CY491" s="43">
        <v>5000000</v>
      </c>
      <c r="CZ491" s="43">
        <v>0</v>
      </c>
      <c r="DA491" s="43">
        <v>0</v>
      </c>
      <c r="DB491" s="43">
        <v>0</v>
      </c>
      <c r="DC491" s="43">
        <v>0</v>
      </c>
      <c r="DD491" s="43">
        <v>0</v>
      </c>
      <c r="DE491" s="43">
        <v>0</v>
      </c>
      <c r="DF491" s="43">
        <v>0</v>
      </c>
      <c r="DG491" s="43">
        <v>0</v>
      </c>
      <c r="DH491" s="43">
        <v>0</v>
      </c>
      <c r="DI491" s="43">
        <v>0</v>
      </c>
      <c r="DJ491" s="44">
        <f t="shared" si="39"/>
        <v>5000000</v>
      </c>
      <c r="DK491" s="45">
        <f t="shared" si="31"/>
        <v>15000000</v>
      </c>
    </row>
    <row r="492" spans="1:115" s="2" customFormat="1" ht="120" x14ac:dyDescent="0.25">
      <c r="A492" s="1"/>
      <c r="B492" s="40" t="s">
        <v>866</v>
      </c>
      <c r="C492" s="41" t="s">
        <v>1446</v>
      </c>
      <c r="D492" s="30" t="s">
        <v>1432</v>
      </c>
      <c r="E492" s="30" t="s">
        <v>867</v>
      </c>
      <c r="F492" s="30" t="s">
        <v>1433</v>
      </c>
      <c r="G492" s="30" t="s">
        <v>2379</v>
      </c>
      <c r="H492" s="41" t="s">
        <v>868</v>
      </c>
      <c r="I492" s="41">
        <v>54.15</v>
      </c>
      <c r="J492" s="41" t="s">
        <v>1374</v>
      </c>
      <c r="K492" s="41">
        <v>2019</v>
      </c>
      <c r="L492" s="41">
        <v>60</v>
      </c>
      <c r="M492" s="42">
        <v>10</v>
      </c>
      <c r="N492" s="42">
        <v>15</v>
      </c>
      <c r="O492" s="42">
        <v>20</v>
      </c>
      <c r="P492" s="42">
        <v>15</v>
      </c>
      <c r="Q492" s="42" t="s">
        <v>130</v>
      </c>
      <c r="R492" s="41" t="s">
        <v>107</v>
      </c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 t="s">
        <v>867</v>
      </c>
      <c r="AI492" s="52" t="s">
        <v>1476</v>
      </c>
      <c r="AJ492" s="40">
        <v>1709</v>
      </c>
      <c r="AK492" s="17" t="s">
        <v>1980</v>
      </c>
      <c r="AL492" s="17" t="s">
        <v>877</v>
      </c>
      <c r="AM492" s="42" t="s">
        <v>2693</v>
      </c>
      <c r="AN492" s="42">
        <v>3502083</v>
      </c>
      <c r="AO492" s="42" t="s">
        <v>2694</v>
      </c>
      <c r="AP492" s="41" t="s">
        <v>1298</v>
      </c>
      <c r="AQ492" s="41">
        <v>1</v>
      </c>
      <c r="AR492" s="42" t="s">
        <v>130</v>
      </c>
      <c r="AS492" s="42" t="s">
        <v>866</v>
      </c>
      <c r="AT492" s="42">
        <v>1</v>
      </c>
      <c r="AU492" s="42">
        <v>1</v>
      </c>
      <c r="AV492" s="42">
        <v>1</v>
      </c>
      <c r="AW492" s="42">
        <v>1</v>
      </c>
      <c r="AX492" s="43">
        <v>0</v>
      </c>
      <c r="AY492" s="43">
        <v>0</v>
      </c>
      <c r="AZ492" s="43">
        <v>0</v>
      </c>
      <c r="BA492" s="43">
        <v>0</v>
      </c>
      <c r="BB492" s="43">
        <v>0</v>
      </c>
      <c r="BC492" s="43">
        <v>905080000</v>
      </c>
      <c r="BD492" s="43">
        <v>0</v>
      </c>
      <c r="BE492" s="43">
        <v>0</v>
      </c>
      <c r="BF492" s="43">
        <v>0</v>
      </c>
      <c r="BG492" s="43">
        <v>0</v>
      </c>
      <c r="BH492" s="43">
        <v>0</v>
      </c>
      <c r="BI492" s="43">
        <v>0</v>
      </c>
      <c r="BJ492" s="43">
        <v>0</v>
      </c>
      <c r="BK492" s="43">
        <v>0</v>
      </c>
      <c r="BL492" s="43">
        <v>0</v>
      </c>
      <c r="BM492" s="43">
        <v>0</v>
      </c>
      <c r="BN492" s="44">
        <f t="shared" si="36"/>
        <v>905080000</v>
      </c>
      <c r="BO492" s="43">
        <v>0</v>
      </c>
      <c r="BP492" s="43">
        <v>0</v>
      </c>
      <c r="BQ492" s="43">
        <v>0</v>
      </c>
      <c r="BR492" s="43">
        <v>0</v>
      </c>
      <c r="BS492" s="43">
        <v>945000000</v>
      </c>
      <c r="BT492" s="43">
        <v>0</v>
      </c>
      <c r="BU492" s="43">
        <v>0</v>
      </c>
      <c r="BV492" s="43">
        <v>0</v>
      </c>
      <c r="BW492" s="43">
        <v>0</v>
      </c>
      <c r="BX492" s="43">
        <v>0</v>
      </c>
      <c r="BY492" s="43">
        <v>0</v>
      </c>
      <c r="BZ492" s="43">
        <v>0</v>
      </c>
      <c r="CA492" s="43">
        <v>0</v>
      </c>
      <c r="CB492" s="43">
        <v>0</v>
      </c>
      <c r="CC492" s="43">
        <v>0</v>
      </c>
      <c r="CD492" s="44">
        <f t="shared" si="37"/>
        <v>945000000</v>
      </c>
      <c r="CE492" s="43">
        <v>0</v>
      </c>
      <c r="CF492" s="43">
        <v>0</v>
      </c>
      <c r="CG492" s="43">
        <v>0</v>
      </c>
      <c r="CH492" s="43">
        <v>0</v>
      </c>
      <c r="CI492" s="43">
        <v>945000000</v>
      </c>
      <c r="CJ492" s="43">
        <v>0</v>
      </c>
      <c r="CK492" s="43">
        <v>0</v>
      </c>
      <c r="CL492" s="43">
        <v>0</v>
      </c>
      <c r="CM492" s="43">
        <v>0</v>
      </c>
      <c r="CN492" s="43">
        <v>0</v>
      </c>
      <c r="CO492" s="43">
        <v>0</v>
      </c>
      <c r="CP492" s="43">
        <v>0</v>
      </c>
      <c r="CQ492" s="43">
        <v>0</v>
      </c>
      <c r="CR492" s="43">
        <v>0</v>
      </c>
      <c r="CS492" s="43">
        <v>0</v>
      </c>
      <c r="CT492" s="44">
        <f t="shared" si="38"/>
        <v>945000000</v>
      </c>
      <c r="CU492" s="43">
        <v>0</v>
      </c>
      <c r="CV492" s="43">
        <v>0</v>
      </c>
      <c r="CW492" s="43">
        <v>0</v>
      </c>
      <c r="CX492" s="43">
        <v>0</v>
      </c>
      <c r="CY492" s="43">
        <v>985000000</v>
      </c>
      <c r="CZ492" s="43">
        <v>0</v>
      </c>
      <c r="DA492" s="43">
        <v>0</v>
      </c>
      <c r="DB492" s="43">
        <v>0</v>
      </c>
      <c r="DC492" s="43">
        <v>0</v>
      </c>
      <c r="DD492" s="43">
        <v>0</v>
      </c>
      <c r="DE492" s="43">
        <v>0</v>
      </c>
      <c r="DF492" s="43">
        <v>0</v>
      </c>
      <c r="DG492" s="43">
        <v>0</v>
      </c>
      <c r="DH492" s="43">
        <v>0</v>
      </c>
      <c r="DI492" s="43">
        <v>0</v>
      </c>
      <c r="DJ492" s="44">
        <f t="shared" si="39"/>
        <v>985000000</v>
      </c>
      <c r="DK492" s="45">
        <f t="shared" si="31"/>
        <v>3780080000</v>
      </c>
    </row>
    <row r="493" spans="1:115" s="2" customFormat="1" ht="120" x14ac:dyDescent="0.25">
      <c r="A493" s="1"/>
      <c r="B493" s="40" t="s">
        <v>866</v>
      </c>
      <c r="C493" s="41" t="s">
        <v>1446</v>
      </c>
      <c r="D493" s="30" t="s">
        <v>1432</v>
      </c>
      <c r="E493" s="30" t="s">
        <v>867</v>
      </c>
      <c r="F493" s="30" t="s">
        <v>1433</v>
      </c>
      <c r="G493" s="30" t="s">
        <v>2379</v>
      </c>
      <c r="H493" s="41" t="s">
        <v>868</v>
      </c>
      <c r="I493" s="41">
        <v>54.15</v>
      </c>
      <c r="J493" s="41" t="s">
        <v>1374</v>
      </c>
      <c r="K493" s="41">
        <v>2019</v>
      </c>
      <c r="L493" s="41">
        <v>60</v>
      </c>
      <c r="M493" s="42">
        <v>10</v>
      </c>
      <c r="N493" s="42">
        <v>15</v>
      </c>
      <c r="O493" s="42">
        <v>20</v>
      </c>
      <c r="P493" s="42">
        <v>15</v>
      </c>
      <c r="Q493" s="42" t="s">
        <v>130</v>
      </c>
      <c r="R493" s="41" t="s">
        <v>100</v>
      </c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 t="s">
        <v>867</v>
      </c>
      <c r="AI493" s="52" t="s">
        <v>1476</v>
      </c>
      <c r="AJ493" s="40">
        <v>1709</v>
      </c>
      <c r="AK493" s="17" t="s">
        <v>1981</v>
      </c>
      <c r="AL493" s="17" t="s">
        <v>878</v>
      </c>
      <c r="AM493" s="42" t="s">
        <v>2693</v>
      </c>
      <c r="AN493" s="42">
        <v>3502083</v>
      </c>
      <c r="AO493" s="42" t="s">
        <v>2694</v>
      </c>
      <c r="AP493" s="41">
        <v>0</v>
      </c>
      <c r="AQ493" s="41">
        <v>1</v>
      </c>
      <c r="AR493" s="42" t="s">
        <v>130</v>
      </c>
      <c r="AS493" s="42" t="s">
        <v>866</v>
      </c>
      <c r="AT493" s="42">
        <v>1</v>
      </c>
      <c r="AU493" s="42">
        <v>1</v>
      </c>
      <c r="AV493" s="42">
        <v>1</v>
      </c>
      <c r="AW493" s="42">
        <v>1</v>
      </c>
      <c r="AX493" s="43">
        <v>0</v>
      </c>
      <c r="AY493" s="43">
        <v>0</v>
      </c>
      <c r="AZ493" s="43">
        <v>0</v>
      </c>
      <c r="BA493" s="43">
        <v>0</v>
      </c>
      <c r="BB493" s="43">
        <v>0</v>
      </c>
      <c r="BC493" s="43">
        <v>5000000</v>
      </c>
      <c r="BD493" s="43">
        <v>0</v>
      </c>
      <c r="BE493" s="43">
        <v>0</v>
      </c>
      <c r="BF493" s="43">
        <v>0</v>
      </c>
      <c r="BG493" s="43">
        <v>0</v>
      </c>
      <c r="BH493" s="43">
        <v>0</v>
      </c>
      <c r="BI493" s="43">
        <v>0</v>
      </c>
      <c r="BJ493" s="43">
        <v>0</v>
      </c>
      <c r="BK493" s="43">
        <v>0</v>
      </c>
      <c r="BL493" s="43">
        <v>0</v>
      </c>
      <c r="BM493" s="43">
        <v>0</v>
      </c>
      <c r="BN493" s="44">
        <f t="shared" si="36"/>
        <v>5000000</v>
      </c>
      <c r="BO493" s="43">
        <v>0</v>
      </c>
      <c r="BP493" s="43">
        <v>0</v>
      </c>
      <c r="BQ493" s="43">
        <v>0</v>
      </c>
      <c r="BR493" s="43">
        <v>0</v>
      </c>
      <c r="BS493" s="43">
        <v>5000000</v>
      </c>
      <c r="BT493" s="43">
        <v>0</v>
      </c>
      <c r="BU493" s="43">
        <v>0</v>
      </c>
      <c r="BV493" s="43">
        <v>0</v>
      </c>
      <c r="BW493" s="43">
        <v>0</v>
      </c>
      <c r="BX493" s="43">
        <v>0</v>
      </c>
      <c r="BY493" s="43">
        <v>0</v>
      </c>
      <c r="BZ493" s="43">
        <v>0</v>
      </c>
      <c r="CA493" s="43">
        <v>0</v>
      </c>
      <c r="CB493" s="43">
        <v>0</v>
      </c>
      <c r="CC493" s="43">
        <v>0</v>
      </c>
      <c r="CD493" s="44">
        <f t="shared" si="37"/>
        <v>5000000</v>
      </c>
      <c r="CE493" s="43">
        <v>0</v>
      </c>
      <c r="CF493" s="43">
        <v>0</v>
      </c>
      <c r="CG493" s="43">
        <v>0</v>
      </c>
      <c r="CH493" s="43">
        <v>0</v>
      </c>
      <c r="CI493" s="43">
        <v>5000000</v>
      </c>
      <c r="CJ493" s="43">
        <v>0</v>
      </c>
      <c r="CK493" s="43">
        <v>0</v>
      </c>
      <c r="CL493" s="43">
        <v>0</v>
      </c>
      <c r="CM493" s="43">
        <v>0</v>
      </c>
      <c r="CN493" s="43">
        <v>0</v>
      </c>
      <c r="CO493" s="43">
        <v>0</v>
      </c>
      <c r="CP493" s="43">
        <v>0</v>
      </c>
      <c r="CQ493" s="43">
        <v>0</v>
      </c>
      <c r="CR493" s="43">
        <v>0</v>
      </c>
      <c r="CS493" s="43">
        <v>0</v>
      </c>
      <c r="CT493" s="44">
        <f t="shared" si="38"/>
        <v>5000000</v>
      </c>
      <c r="CU493" s="43">
        <v>0</v>
      </c>
      <c r="CV493" s="43">
        <v>0</v>
      </c>
      <c r="CW493" s="43">
        <v>0</v>
      </c>
      <c r="CX493" s="43">
        <v>0</v>
      </c>
      <c r="CY493" s="43">
        <v>5000000</v>
      </c>
      <c r="CZ493" s="43">
        <v>0</v>
      </c>
      <c r="DA493" s="43">
        <v>0</v>
      </c>
      <c r="DB493" s="43">
        <v>0</v>
      </c>
      <c r="DC493" s="43">
        <v>0</v>
      </c>
      <c r="DD493" s="43">
        <v>0</v>
      </c>
      <c r="DE493" s="43">
        <v>0</v>
      </c>
      <c r="DF493" s="43">
        <v>0</v>
      </c>
      <c r="DG493" s="43">
        <v>0</v>
      </c>
      <c r="DH493" s="43">
        <v>0</v>
      </c>
      <c r="DI493" s="43">
        <v>0</v>
      </c>
      <c r="DJ493" s="44">
        <f t="shared" si="39"/>
        <v>5000000</v>
      </c>
      <c r="DK493" s="45">
        <f t="shared" si="31"/>
        <v>20000000</v>
      </c>
    </row>
    <row r="494" spans="1:115" s="2" customFormat="1" ht="120" x14ac:dyDescent="0.25">
      <c r="A494" s="1"/>
      <c r="B494" s="40" t="s">
        <v>866</v>
      </c>
      <c r="C494" s="41" t="s">
        <v>1446</v>
      </c>
      <c r="D494" s="30" t="s">
        <v>1432</v>
      </c>
      <c r="E494" s="30" t="s">
        <v>867</v>
      </c>
      <c r="F494" s="30" t="s">
        <v>1433</v>
      </c>
      <c r="G494" s="30" t="s">
        <v>2379</v>
      </c>
      <c r="H494" s="41" t="s">
        <v>868</v>
      </c>
      <c r="I494" s="41">
        <v>54.15</v>
      </c>
      <c r="J494" s="41" t="s">
        <v>1374</v>
      </c>
      <c r="K494" s="41">
        <v>2019</v>
      </c>
      <c r="L494" s="41">
        <v>60</v>
      </c>
      <c r="M494" s="42">
        <v>10</v>
      </c>
      <c r="N494" s="42">
        <v>15</v>
      </c>
      <c r="O494" s="42">
        <v>20</v>
      </c>
      <c r="P494" s="42">
        <v>15</v>
      </c>
      <c r="Q494" s="42" t="s">
        <v>130</v>
      </c>
      <c r="R494" s="41" t="s">
        <v>100</v>
      </c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 t="s">
        <v>867</v>
      </c>
      <c r="AI494" s="52" t="s">
        <v>1476</v>
      </c>
      <c r="AJ494" s="40">
        <v>1709</v>
      </c>
      <c r="AK494" s="17" t="s">
        <v>1982</v>
      </c>
      <c r="AL494" s="17" t="s">
        <v>879</v>
      </c>
      <c r="AM494" s="42" t="s">
        <v>2693</v>
      </c>
      <c r="AN494" s="42">
        <v>3502083</v>
      </c>
      <c r="AO494" s="42" t="s">
        <v>2694</v>
      </c>
      <c r="AP494" s="41">
        <v>1</v>
      </c>
      <c r="AQ494" s="41">
        <v>1</v>
      </c>
      <c r="AR494" s="42" t="s">
        <v>130</v>
      </c>
      <c r="AS494" s="42" t="s">
        <v>866</v>
      </c>
      <c r="AT494" s="42">
        <v>1</v>
      </c>
      <c r="AU494" s="42">
        <v>1</v>
      </c>
      <c r="AV494" s="42">
        <v>1</v>
      </c>
      <c r="AW494" s="42">
        <v>1</v>
      </c>
      <c r="AX494" s="43">
        <v>0</v>
      </c>
      <c r="AY494" s="43">
        <v>0</v>
      </c>
      <c r="AZ494" s="43">
        <v>0</v>
      </c>
      <c r="BA494" s="43">
        <v>0</v>
      </c>
      <c r="BB494" s="43">
        <v>0</v>
      </c>
      <c r="BC494" s="43">
        <v>700000000</v>
      </c>
      <c r="BD494" s="43">
        <v>0</v>
      </c>
      <c r="BE494" s="43">
        <v>0</v>
      </c>
      <c r="BF494" s="43">
        <v>0</v>
      </c>
      <c r="BG494" s="43">
        <v>0</v>
      </c>
      <c r="BH494" s="43">
        <v>0</v>
      </c>
      <c r="BI494" s="43">
        <v>0</v>
      </c>
      <c r="BJ494" s="43">
        <v>0</v>
      </c>
      <c r="BK494" s="43">
        <v>0</v>
      </c>
      <c r="BL494" s="43">
        <v>0</v>
      </c>
      <c r="BM494" s="43">
        <v>0</v>
      </c>
      <c r="BN494" s="44">
        <f t="shared" si="36"/>
        <v>700000000</v>
      </c>
      <c r="BO494" s="43">
        <v>0</v>
      </c>
      <c r="BP494" s="43">
        <v>0</v>
      </c>
      <c r="BQ494" s="43">
        <v>0</v>
      </c>
      <c r="BR494" s="43">
        <v>0</v>
      </c>
      <c r="BS494" s="43">
        <v>700000000</v>
      </c>
      <c r="BT494" s="43">
        <v>0</v>
      </c>
      <c r="BU494" s="43">
        <v>0</v>
      </c>
      <c r="BV494" s="43">
        <v>0</v>
      </c>
      <c r="BW494" s="43">
        <v>0</v>
      </c>
      <c r="BX494" s="43">
        <v>0</v>
      </c>
      <c r="BY494" s="43">
        <v>0</v>
      </c>
      <c r="BZ494" s="43">
        <v>0</v>
      </c>
      <c r="CA494" s="43">
        <v>0</v>
      </c>
      <c r="CB494" s="43">
        <v>0</v>
      </c>
      <c r="CC494" s="43">
        <v>0</v>
      </c>
      <c r="CD494" s="44">
        <f t="shared" si="37"/>
        <v>700000000</v>
      </c>
      <c r="CE494" s="43">
        <v>0</v>
      </c>
      <c r="CF494" s="43">
        <v>0</v>
      </c>
      <c r="CG494" s="43">
        <v>0</v>
      </c>
      <c r="CH494" s="43">
        <v>0</v>
      </c>
      <c r="CI494" s="43">
        <v>700000000</v>
      </c>
      <c r="CJ494" s="43">
        <v>0</v>
      </c>
      <c r="CK494" s="43">
        <v>0</v>
      </c>
      <c r="CL494" s="43">
        <v>0</v>
      </c>
      <c r="CM494" s="43">
        <v>0</v>
      </c>
      <c r="CN494" s="43">
        <v>0</v>
      </c>
      <c r="CO494" s="43">
        <v>0</v>
      </c>
      <c r="CP494" s="43">
        <v>0</v>
      </c>
      <c r="CQ494" s="43">
        <v>0</v>
      </c>
      <c r="CR494" s="43">
        <v>0</v>
      </c>
      <c r="CS494" s="43">
        <v>0</v>
      </c>
      <c r="CT494" s="44">
        <f t="shared" si="38"/>
        <v>700000000</v>
      </c>
      <c r="CU494" s="43">
        <v>0</v>
      </c>
      <c r="CV494" s="43">
        <v>0</v>
      </c>
      <c r="CW494" s="43">
        <v>0</v>
      </c>
      <c r="CX494" s="43">
        <v>0</v>
      </c>
      <c r="CY494" s="43">
        <v>742000000</v>
      </c>
      <c r="CZ494" s="43">
        <v>0</v>
      </c>
      <c r="DA494" s="43">
        <v>0</v>
      </c>
      <c r="DB494" s="43">
        <v>0</v>
      </c>
      <c r="DC494" s="43">
        <v>0</v>
      </c>
      <c r="DD494" s="43">
        <v>0</v>
      </c>
      <c r="DE494" s="43">
        <v>0</v>
      </c>
      <c r="DF494" s="43">
        <v>0</v>
      </c>
      <c r="DG494" s="43">
        <v>0</v>
      </c>
      <c r="DH494" s="43">
        <v>0</v>
      </c>
      <c r="DI494" s="43">
        <v>0</v>
      </c>
      <c r="DJ494" s="44">
        <f t="shared" si="39"/>
        <v>742000000</v>
      </c>
      <c r="DK494" s="45">
        <f t="shared" si="31"/>
        <v>2842000000</v>
      </c>
    </row>
    <row r="495" spans="1:115" s="2" customFormat="1" ht="120" x14ac:dyDescent="0.25">
      <c r="A495" s="1"/>
      <c r="B495" s="40" t="s">
        <v>866</v>
      </c>
      <c r="C495" s="41" t="s">
        <v>1446</v>
      </c>
      <c r="D495" s="30" t="s">
        <v>1432</v>
      </c>
      <c r="E495" s="30" t="s">
        <v>867</v>
      </c>
      <c r="F495" s="30" t="s">
        <v>1433</v>
      </c>
      <c r="G495" s="30" t="s">
        <v>2379</v>
      </c>
      <c r="H495" s="41" t="s">
        <v>868</v>
      </c>
      <c r="I495" s="41">
        <v>54.15</v>
      </c>
      <c r="J495" s="41" t="s">
        <v>1374</v>
      </c>
      <c r="K495" s="41">
        <v>2019</v>
      </c>
      <c r="L495" s="41">
        <v>60</v>
      </c>
      <c r="M495" s="42">
        <v>0</v>
      </c>
      <c r="N495" s="42">
        <v>20</v>
      </c>
      <c r="O495" s="42">
        <v>20</v>
      </c>
      <c r="P495" s="42">
        <v>20</v>
      </c>
      <c r="Q495" s="42" t="s">
        <v>132</v>
      </c>
      <c r="R495" s="41" t="s">
        <v>107</v>
      </c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 t="s">
        <v>867</v>
      </c>
      <c r="AI495" s="52" t="s">
        <v>1476</v>
      </c>
      <c r="AJ495" s="40">
        <v>1709</v>
      </c>
      <c r="AK495" s="17" t="s">
        <v>1983</v>
      </c>
      <c r="AL495" s="17" t="s">
        <v>880</v>
      </c>
      <c r="AM495" s="42" t="s">
        <v>2693</v>
      </c>
      <c r="AN495" s="42">
        <v>3502083</v>
      </c>
      <c r="AO495" s="42" t="s">
        <v>2694</v>
      </c>
      <c r="AP495" s="41">
        <v>17</v>
      </c>
      <c r="AQ495" s="41">
        <v>27</v>
      </c>
      <c r="AR495" s="42" t="s">
        <v>2471</v>
      </c>
      <c r="AS495" s="42" t="s">
        <v>866</v>
      </c>
      <c r="AT495" s="42" t="s">
        <v>2472</v>
      </c>
      <c r="AU495" s="42">
        <v>9</v>
      </c>
      <c r="AV495" s="42">
        <v>9</v>
      </c>
      <c r="AW495" s="42">
        <v>9</v>
      </c>
      <c r="AX495" s="43">
        <v>0</v>
      </c>
      <c r="AY495" s="43">
        <v>0</v>
      </c>
      <c r="AZ495" s="43">
        <v>0</v>
      </c>
      <c r="BA495" s="43">
        <v>0</v>
      </c>
      <c r="BB495" s="43">
        <v>0</v>
      </c>
      <c r="BC495" s="43">
        <v>0</v>
      </c>
      <c r="BD495" s="43">
        <v>0</v>
      </c>
      <c r="BE495" s="43">
        <v>0</v>
      </c>
      <c r="BF495" s="43">
        <v>0</v>
      </c>
      <c r="BG495" s="43">
        <v>0</v>
      </c>
      <c r="BH495" s="43">
        <v>0</v>
      </c>
      <c r="BI495" s="43">
        <v>0</v>
      </c>
      <c r="BJ495" s="43">
        <v>0</v>
      </c>
      <c r="BK495" s="43">
        <v>0</v>
      </c>
      <c r="BL495" s="43">
        <v>0</v>
      </c>
      <c r="BM495" s="43">
        <v>0</v>
      </c>
      <c r="BN495" s="44">
        <f t="shared" si="36"/>
        <v>0</v>
      </c>
      <c r="BO495" s="43">
        <v>0</v>
      </c>
      <c r="BP495" s="43">
        <v>0</v>
      </c>
      <c r="BQ495" s="43">
        <v>0</v>
      </c>
      <c r="BR495" s="43">
        <v>0</v>
      </c>
      <c r="BS495" s="43">
        <v>20000000</v>
      </c>
      <c r="BT495" s="43">
        <v>0</v>
      </c>
      <c r="BU495" s="43">
        <v>0</v>
      </c>
      <c r="BV495" s="43">
        <v>0</v>
      </c>
      <c r="BW495" s="43">
        <v>0</v>
      </c>
      <c r="BX495" s="43">
        <v>0</v>
      </c>
      <c r="BY495" s="43">
        <v>0</v>
      </c>
      <c r="BZ495" s="43">
        <v>0</v>
      </c>
      <c r="CA495" s="43">
        <v>0</v>
      </c>
      <c r="CB495" s="43">
        <v>0</v>
      </c>
      <c r="CC495" s="43">
        <v>0</v>
      </c>
      <c r="CD495" s="44">
        <f t="shared" si="37"/>
        <v>20000000</v>
      </c>
      <c r="CE495" s="43">
        <v>0</v>
      </c>
      <c r="CF495" s="43">
        <v>0</v>
      </c>
      <c r="CG495" s="43">
        <v>0</v>
      </c>
      <c r="CH495" s="43">
        <v>0</v>
      </c>
      <c r="CI495" s="43">
        <v>20000000</v>
      </c>
      <c r="CJ495" s="43">
        <v>0</v>
      </c>
      <c r="CK495" s="43">
        <v>0</v>
      </c>
      <c r="CL495" s="43">
        <v>0</v>
      </c>
      <c r="CM495" s="43">
        <v>0</v>
      </c>
      <c r="CN495" s="43">
        <v>0</v>
      </c>
      <c r="CO495" s="43">
        <v>0</v>
      </c>
      <c r="CP495" s="43">
        <v>0</v>
      </c>
      <c r="CQ495" s="43">
        <v>0</v>
      </c>
      <c r="CR495" s="43">
        <v>0</v>
      </c>
      <c r="CS495" s="43">
        <v>0</v>
      </c>
      <c r="CT495" s="44">
        <f t="shared" si="38"/>
        <v>20000000</v>
      </c>
      <c r="CU495" s="43">
        <v>0</v>
      </c>
      <c r="CV495" s="43">
        <v>0</v>
      </c>
      <c r="CW495" s="43">
        <v>0</v>
      </c>
      <c r="CX495" s="43">
        <v>0</v>
      </c>
      <c r="CY495" s="43">
        <v>20000000</v>
      </c>
      <c r="CZ495" s="43">
        <v>0</v>
      </c>
      <c r="DA495" s="43">
        <v>0</v>
      </c>
      <c r="DB495" s="43">
        <v>0</v>
      </c>
      <c r="DC495" s="43">
        <v>0</v>
      </c>
      <c r="DD495" s="43">
        <v>0</v>
      </c>
      <c r="DE495" s="43">
        <v>0</v>
      </c>
      <c r="DF495" s="43">
        <v>0</v>
      </c>
      <c r="DG495" s="43">
        <v>0</v>
      </c>
      <c r="DH495" s="43">
        <v>0</v>
      </c>
      <c r="DI495" s="43">
        <v>0</v>
      </c>
      <c r="DJ495" s="44">
        <f t="shared" si="39"/>
        <v>20000000</v>
      </c>
      <c r="DK495" s="45">
        <f t="shared" si="31"/>
        <v>60000000</v>
      </c>
    </row>
    <row r="496" spans="1:115" s="2" customFormat="1" ht="45" x14ac:dyDescent="0.25">
      <c r="A496" s="1"/>
      <c r="B496" s="40" t="s">
        <v>866</v>
      </c>
      <c r="C496" s="41" t="s">
        <v>1446</v>
      </c>
      <c r="D496" s="30" t="s">
        <v>1432</v>
      </c>
      <c r="E496" s="30" t="s">
        <v>867</v>
      </c>
      <c r="F496" s="30" t="s">
        <v>1433</v>
      </c>
      <c r="G496" s="30" t="s">
        <v>2379</v>
      </c>
      <c r="H496" s="41" t="s">
        <v>881</v>
      </c>
      <c r="I496" s="41" t="s">
        <v>1298</v>
      </c>
      <c r="J496" s="41" t="s">
        <v>1298</v>
      </c>
      <c r="K496" s="41">
        <v>2019</v>
      </c>
      <c r="L496" s="41">
        <v>60</v>
      </c>
      <c r="M496" s="42">
        <v>0</v>
      </c>
      <c r="N496" s="42">
        <v>20</v>
      </c>
      <c r="O496" s="42">
        <v>20</v>
      </c>
      <c r="P496" s="42">
        <v>20</v>
      </c>
      <c r="Q496" s="42" t="s">
        <v>130</v>
      </c>
      <c r="R496" s="41" t="s">
        <v>99</v>
      </c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 t="s">
        <v>867</v>
      </c>
      <c r="AI496" s="52" t="s">
        <v>1476</v>
      </c>
      <c r="AJ496" s="40">
        <v>1709</v>
      </c>
      <c r="AK496" s="17" t="s">
        <v>1984</v>
      </c>
      <c r="AL496" s="17" t="s">
        <v>882</v>
      </c>
      <c r="AM496" s="42" t="s">
        <v>2695</v>
      </c>
      <c r="AN496" s="42">
        <v>3502081</v>
      </c>
      <c r="AO496" s="42" t="s">
        <v>2698</v>
      </c>
      <c r="AP496" s="41">
        <v>1</v>
      </c>
      <c r="AQ496" s="41">
        <v>1</v>
      </c>
      <c r="AR496" s="42" t="s">
        <v>130</v>
      </c>
      <c r="AS496" s="42" t="s">
        <v>866</v>
      </c>
      <c r="AT496" s="42" t="s">
        <v>2472</v>
      </c>
      <c r="AU496" s="42">
        <v>0.5</v>
      </c>
      <c r="AV496" s="42">
        <v>0.5</v>
      </c>
      <c r="AW496" s="42" t="s">
        <v>2472</v>
      </c>
      <c r="AX496" s="43">
        <v>0</v>
      </c>
      <c r="AY496" s="43">
        <v>0</v>
      </c>
      <c r="AZ496" s="43">
        <v>0</v>
      </c>
      <c r="BA496" s="43">
        <v>0</v>
      </c>
      <c r="BB496" s="43">
        <v>0</v>
      </c>
      <c r="BC496" s="43">
        <v>200000000</v>
      </c>
      <c r="BD496" s="43">
        <v>0</v>
      </c>
      <c r="BE496" s="43">
        <v>0</v>
      </c>
      <c r="BF496" s="43">
        <v>0</v>
      </c>
      <c r="BG496" s="43">
        <v>0</v>
      </c>
      <c r="BH496" s="43">
        <v>0</v>
      </c>
      <c r="BI496" s="43">
        <v>0</v>
      </c>
      <c r="BJ496" s="43">
        <v>0</v>
      </c>
      <c r="BK496" s="43">
        <v>0</v>
      </c>
      <c r="BL496" s="43">
        <v>0</v>
      </c>
      <c r="BM496" s="43">
        <v>0</v>
      </c>
      <c r="BN496" s="44">
        <f t="shared" si="36"/>
        <v>200000000</v>
      </c>
      <c r="BO496" s="43">
        <v>0</v>
      </c>
      <c r="BP496" s="43">
        <v>0</v>
      </c>
      <c r="BQ496" s="43">
        <v>0</v>
      </c>
      <c r="BR496" s="43">
        <v>0</v>
      </c>
      <c r="BS496" s="43">
        <v>0</v>
      </c>
      <c r="BT496" s="43">
        <v>0</v>
      </c>
      <c r="BU496" s="43">
        <v>0</v>
      </c>
      <c r="BV496" s="43">
        <v>0</v>
      </c>
      <c r="BW496" s="43">
        <v>0</v>
      </c>
      <c r="BX496" s="43">
        <v>0</v>
      </c>
      <c r="BY496" s="43">
        <v>0</v>
      </c>
      <c r="BZ496" s="43">
        <v>0</v>
      </c>
      <c r="CA496" s="43">
        <v>0</v>
      </c>
      <c r="CB496" s="43">
        <v>0</v>
      </c>
      <c r="CC496" s="43">
        <v>0</v>
      </c>
      <c r="CD496" s="44">
        <f t="shared" si="37"/>
        <v>0</v>
      </c>
      <c r="CE496" s="43">
        <v>0</v>
      </c>
      <c r="CF496" s="43">
        <v>0</v>
      </c>
      <c r="CG496" s="43">
        <v>0</v>
      </c>
      <c r="CH496" s="43">
        <v>0</v>
      </c>
      <c r="CI496" s="43">
        <v>50000000</v>
      </c>
      <c r="CJ496" s="43">
        <v>0</v>
      </c>
      <c r="CK496" s="43">
        <v>0</v>
      </c>
      <c r="CL496" s="43">
        <v>0</v>
      </c>
      <c r="CM496" s="43">
        <v>0</v>
      </c>
      <c r="CN496" s="43">
        <v>0</v>
      </c>
      <c r="CO496" s="43">
        <v>0</v>
      </c>
      <c r="CP496" s="43">
        <v>0</v>
      </c>
      <c r="CQ496" s="43">
        <v>0</v>
      </c>
      <c r="CR496" s="43">
        <v>0</v>
      </c>
      <c r="CS496" s="43">
        <v>0</v>
      </c>
      <c r="CT496" s="44">
        <f t="shared" si="38"/>
        <v>50000000</v>
      </c>
      <c r="CU496" s="43">
        <v>0</v>
      </c>
      <c r="CV496" s="43">
        <v>0</v>
      </c>
      <c r="CW496" s="43">
        <v>0</v>
      </c>
      <c r="CX496" s="43">
        <v>0</v>
      </c>
      <c r="CY496" s="43">
        <v>50000000</v>
      </c>
      <c r="CZ496" s="43">
        <v>0</v>
      </c>
      <c r="DA496" s="43">
        <v>0</v>
      </c>
      <c r="DB496" s="43">
        <v>0</v>
      </c>
      <c r="DC496" s="43">
        <v>0</v>
      </c>
      <c r="DD496" s="43">
        <v>0</v>
      </c>
      <c r="DE496" s="43">
        <v>0</v>
      </c>
      <c r="DF496" s="43">
        <v>0</v>
      </c>
      <c r="DG496" s="43">
        <v>0</v>
      </c>
      <c r="DH496" s="43">
        <v>0</v>
      </c>
      <c r="DI496" s="43">
        <v>0</v>
      </c>
      <c r="DJ496" s="44">
        <f t="shared" si="39"/>
        <v>50000000</v>
      </c>
      <c r="DK496" s="45">
        <f t="shared" si="31"/>
        <v>300000000</v>
      </c>
    </row>
    <row r="497" spans="1:116" s="2" customFormat="1" ht="45" x14ac:dyDescent="0.25">
      <c r="A497" s="1"/>
      <c r="B497" s="40" t="s">
        <v>866</v>
      </c>
      <c r="C497" s="41" t="s">
        <v>1446</v>
      </c>
      <c r="D497" s="30" t="s">
        <v>1432</v>
      </c>
      <c r="E497" s="30" t="s">
        <v>867</v>
      </c>
      <c r="F497" s="30" t="s">
        <v>1433</v>
      </c>
      <c r="G497" s="30" t="s">
        <v>2379</v>
      </c>
      <c r="H497" s="41" t="s">
        <v>881</v>
      </c>
      <c r="I497" s="41" t="s">
        <v>1298</v>
      </c>
      <c r="J497" s="41" t="s">
        <v>1298</v>
      </c>
      <c r="K497" s="41">
        <v>2019</v>
      </c>
      <c r="L497" s="41">
        <v>60</v>
      </c>
      <c r="M497" s="42">
        <v>10</v>
      </c>
      <c r="N497" s="42">
        <v>15</v>
      </c>
      <c r="O497" s="42">
        <v>20</v>
      </c>
      <c r="P497" s="42">
        <v>15</v>
      </c>
      <c r="Q497" s="42" t="s">
        <v>130</v>
      </c>
      <c r="R497" s="41" t="s">
        <v>99</v>
      </c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 t="s">
        <v>867</v>
      </c>
      <c r="AI497" s="52" t="s">
        <v>1476</v>
      </c>
      <c r="AJ497" s="40">
        <v>1709</v>
      </c>
      <c r="AK497" s="17" t="s">
        <v>1985</v>
      </c>
      <c r="AL497" s="17" t="s">
        <v>883</v>
      </c>
      <c r="AM497" s="42" t="s">
        <v>2693</v>
      </c>
      <c r="AN497" s="42">
        <v>3502083</v>
      </c>
      <c r="AO497" s="42" t="s">
        <v>2697</v>
      </c>
      <c r="AP497" s="41">
        <v>1</v>
      </c>
      <c r="AQ497" s="41">
        <v>1</v>
      </c>
      <c r="AR497" s="42" t="s">
        <v>130</v>
      </c>
      <c r="AS497" s="42" t="s">
        <v>866</v>
      </c>
      <c r="AT497" s="42">
        <v>1</v>
      </c>
      <c r="AU497" s="42">
        <v>1</v>
      </c>
      <c r="AV497" s="42">
        <v>1</v>
      </c>
      <c r="AW497" s="42">
        <v>1</v>
      </c>
      <c r="AX497" s="43">
        <v>0</v>
      </c>
      <c r="AY497" s="43">
        <v>0</v>
      </c>
      <c r="AZ497" s="43">
        <v>0</v>
      </c>
      <c r="BA497" s="43">
        <v>0</v>
      </c>
      <c r="BB497" s="43">
        <v>0</v>
      </c>
      <c r="BC497" s="43">
        <v>20000000</v>
      </c>
      <c r="BD497" s="43">
        <v>0</v>
      </c>
      <c r="BE497" s="43">
        <v>0</v>
      </c>
      <c r="BF497" s="43">
        <v>0</v>
      </c>
      <c r="BG497" s="43">
        <v>0</v>
      </c>
      <c r="BH497" s="43">
        <v>0</v>
      </c>
      <c r="BI497" s="43">
        <v>0</v>
      </c>
      <c r="BJ497" s="43">
        <v>0</v>
      </c>
      <c r="BK497" s="43">
        <v>0</v>
      </c>
      <c r="BL497" s="43">
        <v>0</v>
      </c>
      <c r="BM497" s="43">
        <v>0</v>
      </c>
      <c r="BN497" s="44">
        <f t="shared" si="36"/>
        <v>20000000</v>
      </c>
      <c r="BO497" s="43">
        <v>0</v>
      </c>
      <c r="BP497" s="43">
        <v>0</v>
      </c>
      <c r="BQ497" s="43">
        <v>0</v>
      </c>
      <c r="BR497" s="43">
        <v>0</v>
      </c>
      <c r="BS497" s="43">
        <v>20000000</v>
      </c>
      <c r="BT497" s="43">
        <v>0</v>
      </c>
      <c r="BU497" s="43">
        <v>0</v>
      </c>
      <c r="BV497" s="43">
        <v>0</v>
      </c>
      <c r="BW497" s="43">
        <v>0</v>
      </c>
      <c r="BX497" s="43">
        <v>0</v>
      </c>
      <c r="BY497" s="43">
        <v>0</v>
      </c>
      <c r="BZ497" s="43">
        <v>0</v>
      </c>
      <c r="CA497" s="43">
        <v>0</v>
      </c>
      <c r="CB497" s="43">
        <v>0</v>
      </c>
      <c r="CC497" s="43">
        <v>0</v>
      </c>
      <c r="CD497" s="44">
        <f t="shared" si="37"/>
        <v>20000000</v>
      </c>
      <c r="CE497" s="43">
        <v>0</v>
      </c>
      <c r="CF497" s="43">
        <v>0</v>
      </c>
      <c r="CG497" s="43">
        <v>0</v>
      </c>
      <c r="CH497" s="43">
        <v>0</v>
      </c>
      <c r="CI497" s="43">
        <v>20000000</v>
      </c>
      <c r="CJ497" s="43">
        <v>0</v>
      </c>
      <c r="CK497" s="43">
        <v>0</v>
      </c>
      <c r="CL497" s="43">
        <v>0</v>
      </c>
      <c r="CM497" s="43">
        <v>0</v>
      </c>
      <c r="CN497" s="43">
        <v>0</v>
      </c>
      <c r="CO497" s="43">
        <v>0</v>
      </c>
      <c r="CP497" s="43">
        <v>0</v>
      </c>
      <c r="CQ497" s="43">
        <v>0</v>
      </c>
      <c r="CR497" s="43">
        <v>0</v>
      </c>
      <c r="CS497" s="43">
        <v>0</v>
      </c>
      <c r="CT497" s="44">
        <f t="shared" si="38"/>
        <v>20000000</v>
      </c>
      <c r="CU497" s="43">
        <v>0</v>
      </c>
      <c r="CV497" s="43">
        <v>0</v>
      </c>
      <c r="CW497" s="43">
        <v>0</v>
      </c>
      <c r="CX497" s="43">
        <v>0</v>
      </c>
      <c r="CY497" s="43">
        <v>25000000</v>
      </c>
      <c r="CZ497" s="43">
        <v>0</v>
      </c>
      <c r="DA497" s="43">
        <v>0</v>
      </c>
      <c r="DB497" s="43">
        <v>0</v>
      </c>
      <c r="DC497" s="43">
        <v>0</v>
      </c>
      <c r="DD497" s="43">
        <v>0</v>
      </c>
      <c r="DE497" s="43">
        <v>0</v>
      </c>
      <c r="DF497" s="43">
        <v>0</v>
      </c>
      <c r="DG497" s="43">
        <v>0</v>
      </c>
      <c r="DH497" s="43">
        <v>0</v>
      </c>
      <c r="DI497" s="43">
        <v>0</v>
      </c>
      <c r="DJ497" s="44">
        <f t="shared" si="39"/>
        <v>25000000</v>
      </c>
      <c r="DK497" s="45">
        <f t="shared" si="31"/>
        <v>85000000</v>
      </c>
    </row>
    <row r="498" spans="1:116" s="2" customFormat="1" ht="45" x14ac:dyDescent="0.25">
      <c r="A498" s="1"/>
      <c r="B498" s="40" t="s">
        <v>866</v>
      </c>
      <c r="C498" s="41" t="s">
        <v>1446</v>
      </c>
      <c r="D498" s="30" t="s">
        <v>1432</v>
      </c>
      <c r="E498" s="30" t="s">
        <v>867</v>
      </c>
      <c r="F498" s="30" t="s">
        <v>1433</v>
      </c>
      <c r="G498" s="30" t="s">
        <v>2379</v>
      </c>
      <c r="H498" s="41" t="s">
        <v>881</v>
      </c>
      <c r="I498" s="41" t="s">
        <v>1298</v>
      </c>
      <c r="J498" s="41" t="s">
        <v>1298</v>
      </c>
      <c r="K498" s="41">
        <v>2019</v>
      </c>
      <c r="L498" s="41">
        <v>60</v>
      </c>
      <c r="M498" s="42">
        <v>0</v>
      </c>
      <c r="N498" s="42">
        <v>20</v>
      </c>
      <c r="O498" s="42">
        <v>20</v>
      </c>
      <c r="P498" s="42">
        <v>20</v>
      </c>
      <c r="Q498" s="42" t="s">
        <v>130</v>
      </c>
      <c r="R498" s="41" t="s">
        <v>99</v>
      </c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 t="s">
        <v>867</v>
      </c>
      <c r="AI498" s="52" t="s">
        <v>1476</v>
      </c>
      <c r="AJ498" s="40">
        <v>1709</v>
      </c>
      <c r="AK498" s="17" t="s">
        <v>1986</v>
      </c>
      <c r="AL498" s="17" t="s">
        <v>884</v>
      </c>
      <c r="AM498" s="42" t="s">
        <v>2693</v>
      </c>
      <c r="AN498" s="42">
        <v>3502083</v>
      </c>
      <c r="AO498" s="42" t="s">
        <v>2699</v>
      </c>
      <c r="AP498" s="41" t="s">
        <v>1298</v>
      </c>
      <c r="AQ498" s="41">
        <v>1</v>
      </c>
      <c r="AR498" s="42" t="s">
        <v>130</v>
      </c>
      <c r="AS498" s="42" t="s">
        <v>866</v>
      </c>
      <c r="AT498" s="42" t="s">
        <v>2472</v>
      </c>
      <c r="AU498" s="42">
        <v>0.5</v>
      </c>
      <c r="AV498" s="42">
        <v>0.5</v>
      </c>
      <c r="AW498" s="42" t="s">
        <v>2472</v>
      </c>
      <c r="AX498" s="43">
        <v>0</v>
      </c>
      <c r="AY498" s="43">
        <v>0</v>
      </c>
      <c r="AZ498" s="43">
        <v>0</v>
      </c>
      <c r="BA498" s="43">
        <v>0</v>
      </c>
      <c r="BB498" s="43">
        <v>0</v>
      </c>
      <c r="BC498" s="43">
        <v>0</v>
      </c>
      <c r="BD498" s="43">
        <v>0</v>
      </c>
      <c r="BE498" s="43">
        <v>0</v>
      </c>
      <c r="BF498" s="43">
        <v>0</v>
      </c>
      <c r="BG498" s="43">
        <v>0</v>
      </c>
      <c r="BH498" s="43">
        <v>0</v>
      </c>
      <c r="BI498" s="43">
        <v>0</v>
      </c>
      <c r="BJ498" s="43">
        <v>0</v>
      </c>
      <c r="BK498" s="43">
        <v>0</v>
      </c>
      <c r="BL498" s="43">
        <v>0</v>
      </c>
      <c r="BM498" s="43">
        <v>0</v>
      </c>
      <c r="BN498" s="44">
        <f t="shared" si="36"/>
        <v>0</v>
      </c>
      <c r="BO498" s="43">
        <v>0</v>
      </c>
      <c r="BP498" s="43">
        <v>0</v>
      </c>
      <c r="BQ498" s="43">
        <v>0</v>
      </c>
      <c r="BR498" s="43">
        <v>0</v>
      </c>
      <c r="BS498" s="43">
        <v>2000000</v>
      </c>
      <c r="BT498" s="43">
        <v>0</v>
      </c>
      <c r="BU498" s="43">
        <v>0</v>
      </c>
      <c r="BV498" s="43">
        <v>0</v>
      </c>
      <c r="BW498" s="43">
        <v>0</v>
      </c>
      <c r="BX498" s="43">
        <v>0</v>
      </c>
      <c r="BY498" s="43">
        <v>0</v>
      </c>
      <c r="BZ498" s="43">
        <v>0</v>
      </c>
      <c r="CA498" s="43">
        <v>0</v>
      </c>
      <c r="CB498" s="43">
        <v>0</v>
      </c>
      <c r="CC498" s="43">
        <v>0</v>
      </c>
      <c r="CD498" s="44">
        <f t="shared" si="37"/>
        <v>2000000</v>
      </c>
      <c r="CE498" s="43">
        <v>0</v>
      </c>
      <c r="CF498" s="43">
        <v>0</v>
      </c>
      <c r="CG498" s="43">
        <v>0</v>
      </c>
      <c r="CH498" s="43">
        <v>0</v>
      </c>
      <c r="CI498" s="43">
        <v>2000000</v>
      </c>
      <c r="CJ498" s="43">
        <v>0</v>
      </c>
      <c r="CK498" s="43">
        <v>0</v>
      </c>
      <c r="CL498" s="43">
        <v>0</v>
      </c>
      <c r="CM498" s="43">
        <v>0</v>
      </c>
      <c r="CN498" s="43">
        <v>0</v>
      </c>
      <c r="CO498" s="43">
        <v>0</v>
      </c>
      <c r="CP498" s="43">
        <v>0</v>
      </c>
      <c r="CQ498" s="43">
        <v>0</v>
      </c>
      <c r="CR498" s="43">
        <v>0</v>
      </c>
      <c r="CS498" s="43">
        <v>0</v>
      </c>
      <c r="CT498" s="44">
        <f t="shared" si="38"/>
        <v>2000000</v>
      </c>
      <c r="CU498" s="43">
        <v>0</v>
      </c>
      <c r="CV498" s="43">
        <v>0</v>
      </c>
      <c r="CW498" s="43">
        <v>0</v>
      </c>
      <c r="CX498" s="43">
        <v>0</v>
      </c>
      <c r="CY498" s="43">
        <v>5000000</v>
      </c>
      <c r="CZ498" s="43">
        <v>0</v>
      </c>
      <c r="DA498" s="43">
        <v>0</v>
      </c>
      <c r="DB498" s="43">
        <v>0</v>
      </c>
      <c r="DC498" s="43">
        <v>0</v>
      </c>
      <c r="DD498" s="43">
        <v>0</v>
      </c>
      <c r="DE498" s="43">
        <v>0</v>
      </c>
      <c r="DF498" s="43">
        <v>0</v>
      </c>
      <c r="DG498" s="43">
        <v>0</v>
      </c>
      <c r="DH498" s="43">
        <v>0</v>
      </c>
      <c r="DI498" s="43">
        <v>0</v>
      </c>
      <c r="DJ498" s="44">
        <f t="shared" si="39"/>
        <v>5000000</v>
      </c>
      <c r="DK498" s="45">
        <f t="shared" si="31"/>
        <v>9000000</v>
      </c>
    </row>
    <row r="499" spans="1:116" s="2" customFormat="1" ht="45" x14ac:dyDescent="0.25">
      <c r="A499" s="11"/>
      <c r="B499" s="40" t="s">
        <v>866</v>
      </c>
      <c r="C499" s="41" t="s">
        <v>1446</v>
      </c>
      <c r="D499" s="30" t="s">
        <v>1432</v>
      </c>
      <c r="E499" s="30" t="s">
        <v>867</v>
      </c>
      <c r="F499" s="30" t="s">
        <v>1433</v>
      </c>
      <c r="G499" s="30" t="s">
        <v>2380</v>
      </c>
      <c r="H499" s="41" t="s">
        <v>881</v>
      </c>
      <c r="I499" s="41" t="s">
        <v>1298</v>
      </c>
      <c r="J499" s="41" t="s">
        <v>1298</v>
      </c>
      <c r="K499" s="41">
        <v>2019</v>
      </c>
      <c r="L499" s="41">
        <v>60</v>
      </c>
      <c r="M499" s="42">
        <v>10</v>
      </c>
      <c r="N499" s="42">
        <v>15</v>
      </c>
      <c r="O499" s="42">
        <v>20</v>
      </c>
      <c r="P499" s="42">
        <v>15</v>
      </c>
      <c r="Q499" s="42" t="s">
        <v>130</v>
      </c>
      <c r="R499" s="41" t="s">
        <v>99</v>
      </c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 t="s">
        <v>867</v>
      </c>
      <c r="AI499" s="52" t="s">
        <v>1476</v>
      </c>
      <c r="AJ499" s="40">
        <v>1709</v>
      </c>
      <c r="AK499" s="58" t="s">
        <v>885</v>
      </c>
      <c r="AL499" s="17" t="s">
        <v>885</v>
      </c>
      <c r="AM499" s="42" t="s">
        <v>2693</v>
      </c>
      <c r="AN499" s="42">
        <v>3502083</v>
      </c>
      <c r="AO499" s="42" t="s">
        <v>2699</v>
      </c>
      <c r="AP499" s="41" t="s">
        <v>1298</v>
      </c>
      <c r="AQ499" s="41">
        <v>1</v>
      </c>
      <c r="AR499" s="42" t="s">
        <v>130</v>
      </c>
      <c r="AS499" s="42" t="s">
        <v>866</v>
      </c>
      <c r="AT499" s="42">
        <v>1</v>
      </c>
      <c r="AU499" s="42">
        <v>1</v>
      </c>
      <c r="AV499" s="42">
        <v>1</v>
      </c>
      <c r="AW499" s="42">
        <v>1</v>
      </c>
      <c r="AX499" s="43">
        <v>0</v>
      </c>
      <c r="AY499" s="43">
        <v>0</v>
      </c>
      <c r="AZ499" s="43">
        <v>0</v>
      </c>
      <c r="BA499" s="43">
        <v>0</v>
      </c>
      <c r="BB499" s="43">
        <v>0</v>
      </c>
      <c r="BC499" s="43">
        <v>2000000</v>
      </c>
      <c r="BD499" s="43">
        <v>0</v>
      </c>
      <c r="BE499" s="43">
        <v>0</v>
      </c>
      <c r="BF499" s="43">
        <v>0</v>
      </c>
      <c r="BG499" s="43">
        <v>0</v>
      </c>
      <c r="BH499" s="43">
        <v>0</v>
      </c>
      <c r="BI499" s="43">
        <v>0</v>
      </c>
      <c r="BJ499" s="43">
        <v>0</v>
      </c>
      <c r="BK499" s="43">
        <v>0</v>
      </c>
      <c r="BL499" s="43">
        <v>0</v>
      </c>
      <c r="BM499" s="43">
        <v>0</v>
      </c>
      <c r="BN499" s="44">
        <f t="shared" si="36"/>
        <v>2000000</v>
      </c>
      <c r="BO499" s="43">
        <v>0</v>
      </c>
      <c r="BP499" s="43">
        <v>0</v>
      </c>
      <c r="BQ499" s="43">
        <v>0</v>
      </c>
      <c r="BR499" s="43">
        <v>0</v>
      </c>
      <c r="BS499" s="43">
        <v>2000000</v>
      </c>
      <c r="BT499" s="43">
        <v>0</v>
      </c>
      <c r="BU499" s="43">
        <v>0</v>
      </c>
      <c r="BV499" s="43">
        <v>0</v>
      </c>
      <c r="BW499" s="43">
        <v>0</v>
      </c>
      <c r="BX499" s="43">
        <v>0</v>
      </c>
      <c r="BY499" s="43">
        <v>0</v>
      </c>
      <c r="BZ499" s="43">
        <v>0</v>
      </c>
      <c r="CA499" s="43">
        <v>0</v>
      </c>
      <c r="CB499" s="43">
        <v>0</v>
      </c>
      <c r="CC499" s="43">
        <v>0</v>
      </c>
      <c r="CD499" s="44">
        <f t="shared" si="37"/>
        <v>2000000</v>
      </c>
      <c r="CE499" s="43">
        <v>0</v>
      </c>
      <c r="CF499" s="43">
        <v>0</v>
      </c>
      <c r="CG499" s="43">
        <v>0</v>
      </c>
      <c r="CH499" s="43">
        <v>0</v>
      </c>
      <c r="CI499" s="43">
        <v>2000000</v>
      </c>
      <c r="CJ499" s="43">
        <v>0</v>
      </c>
      <c r="CK499" s="43">
        <v>0</v>
      </c>
      <c r="CL499" s="43">
        <v>0</v>
      </c>
      <c r="CM499" s="43">
        <v>0</v>
      </c>
      <c r="CN499" s="43">
        <v>0</v>
      </c>
      <c r="CO499" s="43">
        <v>0</v>
      </c>
      <c r="CP499" s="43">
        <v>0</v>
      </c>
      <c r="CQ499" s="43">
        <v>0</v>
      </c>
      <c r="CR499" s="43">
        <v>0</v>
      </c>
      <c r="CS499" s="43">
        <v>0</v>
      </c>
      <c r="CT499" s="44">
        <f t="shared" si="38"/>
        <v>2000000</v>
      </c>
      <c r="CU499" s="43">
        <v>0</v>
      </c>
      <c r="CV499" s="43">
        <v>0</v>
      </c>
      <c r="CW499" s="43">
        <v>0</v>
      </c>
      <c r="CX499" s="43">
        <v>0</v>
      </c>
      <c r="CY499" s="43">
        <v>5000000</v>
      </c>
      <c r="CZ499" s="43">
        <v>0</v>
      </c>
      <c r="DA499" s="43">
        <v>0</v>
      </c>
      <c r="DB499" s="43">
        <v>0</v>
      </c>
      <c r="DC499" s="43">
        <v>0</v>
      </c>
      <c r="DD499" s="43">
        <v>0</v>
      </c>
      <c r="DE499" s="43">
        <v>0</v>
      </c>
      <c r="DF499" s="43">
        <v>0</v>
      </c>
      <c r="DG499" s="43">
        <v>0</v>
      </c>
      <c r="DH499" s="43">
        <v>0</v>
      </c>
      <c r="DI499" s="43">
        <v>0</v>
      </c>
      <c r="DJ499" s="44">
        <f t="shared" si="39"/>
        <v>5000000</v>
      </c>
      <c r="DK499" s="45">
        <f t="shared" si="31"/>
        <v>11000000</v>
      </c>
    </row>
    <row r="500" spans="1:116" s="2" customFormat="1" ht="60" x14ac:dyDescent="0.25">
      <c r="B500" s="40" t="s">
        <v>1455</v>
      </c>
      <c r="C500" s="41" t="s">
        <v>1446</v>
      </c>
      <c r="D500" s="30" t="s">
        <v>1434</v>
      </c>
      <c r="E500" s="30" t="s">
        <v>886</v>
      </c>
      <c r="F500" s="30" t="s">
        <v>1435</v>
      </c>
      <c r="G500" s="30" t="s">
        <v>887</v>
      </c>
      <c r="H500" s="41" t="s">
        <v>887</v>
      </c>
      <c r="I500" s="41" t="s">
        <v>1298</v>
      </c>
      <c r="J500" s="41" t="s">
        <v>1298</v>
      </c>
      <c r="K500" s="41">
        <v>2019</v>
      </c>
      <c r="L500" s="41">
        <v>70</v>
      </c>
      <c r="M500" s="42">
        <v>40</v>
      </c>
      <c r="N500" s="42">
        <v>50</v>
      </c>
      <c r="O500" s="42">
        <v>50</v>
      </c>
      <c r="P500" s="42">
        <v>70</v>
      </c>
      <c r="Q500" s="42" t="s">
        <v>132</v>
      </c>
      <c r="R500" s="41" t="s">
        <v>108</v>
      </c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 t="s">
        <v>886</v>
      </c>
      <c r="AI500" s="52" t="s">
        <v>1477</v>
      </c>
      <c r="AJ500" s="40">
        <v>2409</v>
      </c>
      <c r="AK500" s="17" t="s">
        <v>1987</v>
      </c>
      <c r="AL500" s="17" t="s">
        <v>888</v>
      </c>
      <c r="AM500" s="42" t="s">
        <v>2653</v>
      </c>
      <c r="AN500" s="42">
        <v>1708016</v>
      </c>
      <c r="AO500" s="42">
        <v>170801600</v>
      </c>
      <c r="AP500" s="41" t="s">
        <v>1298</v>
      </c>
      <c r="AQ500" s="41">
        <v>1</v>
      </c>
      <c r="AR500" s="42" t="s">
        <v>2471</v>
      </c>
      <c r="AS500" s="42" t="s">
        <v>1455</v>
      </c>
      <c r="AT500" s="42">
        <v>0.1</v>
      </c>
      <c r="AU500" s="42" t="s">
        <v>2472</v>
      </c>
      <c r="AV500" s="42" t="s">
        <v>2472</v>
      </c>
      <c r="AW500" s="42">
        <v>0.9</v>
      </c>
      <c r="AX500" s="43">
        <v>0</v>
      </c>
      <c r="AY500" s="43">
        <v>0</v>
      </c>
      <c r="AZ500" s="43">
        <v>0</v>
      </c>
      <c r="BA500" s="43">
        <v>0</v>
      </c>
      <c r="BB500" s="43">
        <v>0</v>
      </c>
      <c r="BC500" s="43">
        <v>20000000</v>
      </c>
      <c r="BD500" s="43">
        <v>0</v>
      </c>
      <c r="BE500" s="43">
        <v>0</v>
      </c>
      <c r="BF500" s="43">
        <v>0</v>
      </c>
      <c r="BG500" s="43">
        <v>0</v>
      </c>
      <c r="BH500" s="43">
        <v>0</v>
      </c>
      <c r="BI500" s="43">
        <v>0</v>
      </c>
      <c r="BJ500" s="43">
        <v>0</v>
      </c>
      <c r="BK500" s="43">
        <v>0</v>
      </c>
      <c r="BL500" s="43">
        <v>0</v>
      </c>
      <c r="BM500" s="43">
        <v>0</v>
      </c>
      <c r="BN500" s="44">
        <f t="shared" si="36"/>
        <v>20000000</v>
      </c>
      <c r="BO500" s="43">
        <v>0</v>
      </c>
      <c r="BP500" s="43">
        <v>0</v>
      </c>
      <c r="BQ500" s="43">
        <v>0</v>
      </c>
      <c r="BR500" s="43"/>
      <c r="BS500" s="43">
        <v>10000000</v>
      </c>
      <c r="BT500" s="43">
        <v>0</v>
      </c>
      <c r="BU500" s="43">
        <v>0</v>
      </c>
      <c r="BV500" s="43">
        <v>0</v>
      </c>
      <c r="BW500" s="43">
        <v>0</v>
      </c>
      <c r="BX500" s="43">
        <v>0</v>
      </c>
      <c r="BY500" s="43">
        <v>0</v>
      </c>
      <c r="BZ500" s="43">
        <v>0</v>
      </c>
      <c r="CA500" s="43">
        <v>0</v>
      </c>
      <c r="CB500" s="43">
        <v>0</v>
      </c>
      <c r="CC500" s="43">
        <v>0</v>
      </c>
      <c r="CD500" s="44">
        <f t="shared" si="37"/>
        <v>10000000</v>
      </c>
      <c r="CE500" s="43">
        <v>0</v>
      </c>
      <c r="CF500" s="43">
        <v>0</v>
      </c>
      <c r="CG500" s="43">
        <v>0</v>
      </c>
      <c r="CH500" s="43">
        <v>0</v>
      </c>
      <c r="CI500" s="43">
        <v>0</v>
      </c>
      <c r="CJ500" s="43">
        <v>0</v>
      </c>
      <c r="CK500" s="43">
        <v>0</v>
      </c>
      <c r="CL500" s="43">
        <v>0</v>
      </c>
      <c r="CM500" s="43">
        <v>0</v>
      </c>
      <c r="CN500" s="43">
        <v>0</v>
      </c>
      <c r="CO500" s="43">
        <v>0</v>
      </c>
      <c r="CP500" s="43">
        <v>0</v>
      </c>
      <c r="CQ500" s="43">
        <v>0</v>
      </c>
      <c r="CR500" s="43">
        <v>0</v>
      </c>
      <c r="CS500" s="43">
        <v>0</v>
      </c>
      <c r="CT500" s="44">
        <f t="shared" si="38"/>
        <v>0</v>
      </c>
      <c r="CU500" s="43">
        <v>0</v>
      </c>
      <c r="CV500" s="43">
        <v>0</v>
      </c>
      <c r="CW500" s="43">
        <v>0</v>
      </c>
      <c r="CX500" s="43">
        <v>0</v>
      </c>
      <c r="CY500" s="43">
        <v>20000000</v>
      </c>
      <c r="CZ500" s="43">
        <v>0</v>
      </c>
      <c r="DA500" s="43">
        <v>0</v>
      </c>
      <c r="DB500" s="43">
        <v>0</v>
      </c>
      <c r="DC500" s="43">
        <v>0</v>
      </c>
      <c r="DD500" s="43">
        <v>0</v>
      </c>
      <c r="DE500" s="43">
        <v>0</v>
      </c>
      <c r="DF500" s="43">
        <v>0</v>
      </c>
      <c r="DG500" s="43">
        <v>0</v>
      </c>
      <c r="DH500" s="43">
        <v>0</v>
      </c>
      <c r="DI500" s="43">
        <v>0</v>
      </c>
      <c r="DJ500" s="44">
        <f t="shared" si="39"/>
        <v>20000000</v>
      </c>
      <c r="DK500" s="45">
        <f t="shared" si="31"/>
        <v>50000000</v>
      </c>
    </row>
    <row r="501" spans="1:116" s="2" customFormat="1" ht="60" x14ac:dyDescent="0.25">
      <c r="A501" s="1"/>
      <c r="B501" s="40" t="s">
        <v>1455</v>
      </c>
      <c r="C501" s="41" t="s">
        <v>1446</v>
      </c>
      <c r="D501" s="30" t="s">
        <v>1434</v>
      </c>
      <c r="E501" s="30" t="s">
        <v>886</v>
      </c>
      <c r="F501" s="30" t="s">
        <v>1435</v>
      </c>
      <c r="G501" s="30" t="s">
        <v>887</v>
      </c>
      <c r="H501" s="41" t="s">
        <v>887</v>
      </c>
      <c r="I501" s="41" t="s">
        <v>1298</v>
      </c>
      <c r="J501" s="41" t="s">
        <v>1298</v>
      </c>
      <c r="K501" s="41">
        <v>2019</v>
      </c>
      <c r="L501" s="41">
        <v>70</v>
      </c>
      <c r="M501" s="42">
        <v>40</v>
      </c>
      <c r="N501" s="42">
        <v>50</v>
      </c>
      <c r="O501" s="42">
        <v>50</v>
      </c>
      <c r="P501" s="42">
        <v>70</v>
      </c>
      <c r="Q501" s="42" t="s">
        <v>132</v>
      </c>
      <c r="R501" s="41" t="s">
        <v>108</v>
      </c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 t="s">
        <v>886</v>
      </c>
      <c r="AI501" s="52" t="s">
        <v>1477</v>
      </c>
      <c r="AJ501" s="40">
        <v>2409</v>
      </c>
      <c r="AK501" s="17" t="s">
        <v>1988</v>
      </c>
      <c r="AL501" s="17" t="s">
        <v>889</v>
      </c>
      <c r="AM501" s="42" t="s">
        <v>2753</v>
      </c>
      <c r="AN501" s="42">
        <v>4599012</v>
      </c>
      <c r="AO501" s="42">
        <v>459901200</v>
      </c>
      <c r="AP501" s="41" t="s">
        <v>1298</v>
      </c>
      <c r="AQ501" s="41">
        <v>1</v>
      </c>
      <c r="AR501" s="42" t="s">
        <v>130</v>
      </c>
      <c r="AS501" s="42" t="s">
        <v>1455</v>
      </c>
      <c r="AT501" s="42" t="s">
        <v>2472</v>
      </c>
      <c r="AU501" s="42">
        <v>1</v>
      </c>
      <c r="AV501" s="42">
        <v>1</v>
      </c>
      <c r="AW501" s="42">
        <v>1</v>
      </c>
      <c r="AX501" s="43">
        <v>0</v>
      </c>
      <c r="AY501" s="43">
        <v>0</v>
      </c>
      <c r="AZ501" s="43">
        <v>0</v>
      </c>
      <c r="BA501" s="43">
        <v>0</v>
      </c>
      <c r="BB501" s="43">
        <v>0</v>
      </c>
      <c r="BC501" s="43">
        <v>572518667</v>
      </c>
      <c r="BD501" s="43">
        <v>0</v>
      </c>
      <c r="BE501" s="43">
        <v>0</v>
      </c>
      <c r="BF501" s="43">
        <v>0</v>
      </c>
      <c r="BG501" s="43">
        <v>0</v>
      </c>
      <c r="BH501" s="43">
        <v>0</v>
      </c>
      <c r="BI501" s="43">
        <v>0</v>
      </c>
      <c r="BJ501" s="43">
        <v>0</v>
      </c>
      <c r="BK501" s="43">
        <v>0</v>
      </c>
      <c r="BL501" s="43">
        <v>0</v>
      </c>
      <c r="BM501" s="43">
        <v>0</v>
      </c>
      <c r="BN501" s="44">
        <f t="shared" si="36"/>
        <v>572518667</v>
      </c>
      <c r="BO501" s="43">
        <v>0</v>
      </c>
      <c r="BP501" s="43">
        <v>0</v>
      </c>
      <c r="BQ501" s="43">
        <v>0</v>
      </c>
      <c r="BR501" s="43">
        <v>0</v>
      </c>
      <c r="BS501" s="43">
        <v>20000000</v>
      </c>
      <c r="BT501" s="43">
        <v>0</v>
      </c>
      <c r="BU501" s="43">
        <v>0</v>
      </c>
      <c r="BV501" s="43">
        <v>0</v>
      </c>
      <c r="BW501" s="43">
        <v>0</v>
      </c>
      <c r="BX501" s="43">
        <v>0</v>
      </c>
      <c r="BY501" s="43">
        <v>0</v>
      </c>
      <c r="BZ501" s="43">
        <v>0</v>
      </c>
      <c r="CA501" s="43">
        <v>0</v>
      </c>
      <c r="CB501" s="43">
        <v>0</v>
      </c>
      <c r="CC501" s="43">
        <v>0</v>
      </c>
      <c r="CD501" s="44">
        <f t="shared" si="37"/>
        <v>20000000</v>
      </c>
      <c r="CE501" s="43">
        <v>0</v>
      </c>
      <c r="CF501" s="43">
        <v>0</v>
      </c>
      <c r="CG501" s="43">
        <v>0</v>
      </c>
      <c r="CH501" s="43">
        <v>0</v>
      </c>
      <c r="CI501" s="43">
        <v>438339627</v>
      </c>
      <c r="CJ501" s="43">
        <v>0</v>
      </c>
      <c r="CK501" s="43">
        <v>0</v>
      </c>
      <c r="CL501" s="43">
        <v>0</v>
      </c>
      <c r="CM501" s="43">
        <v>0</v>
      </c>
      <c r="CN501" s="43">
        <v>0</v>
      </c>
      <c r="CO501" s="43">
        <v>0</v>
      </c>
      <c r="CP501" s="43">
        <v>0</v>
      </c>
      <c r="CQ501" s="43">
        <v>0</v>
      </c>
      <c r="CR501" s="43">
        <v>0</v>
      </c>
      <c r="CS501" s="43">
        <v>0</v>
      </c>
      <c r="CT501" s="44">
        <f t="shared" si="38"/>
        <v>438339627</v>
      </c>
      <c r="CU501" s="43">
        <v>0</v>
      </c>
      <c r="CV501" s="43">
        <v>0</v>
      </c>
      <c r="CW501" s="43">
        <v>0</v>
      </c>
      <c r="CX501" s="43">
        <v>0</v>
      </c>
      <c r="CY501" s="43">
        <v>757584079</v>
      </c>
      <c r="CZ501" s="43">
        <v>0</v>
      </c>
      <c r="DA501" s="43">
        <v>0</v>
      </c>
      <c r="DB501" s="43">
        <v>0</v>
      </c>
      <c r="DC501" s="43">
        <v>0</v>
      </c>
      <c r="DD501" s="43">
        <v>0</v>
      </c>
      <c r="DE501" s="43">
        <v>0</v>
      </c>
      <c r="DF501" s="43">
        <v>0</v>
      </c>
      <c r="DG501" s="43">
        <v>0</v>
      </c>
      <c r="DH501" s="43">
        <v>0</v>
      </c>
      <c r="DI501" s="43">
        <v>0</v>
      </c>
      <c r="DJ501" s="44">
        <f t="shared" si="39"/>
        <v>757584079</v>
      </c>
      <c r="DK501" s="45">
        <f t="shared" si="31"/>
        <v>1788442373</v>
      </c>
    </row>
    <row r="502" spans="1:116" s="2" customFormat="1" ht="60" x14ac:dyDescent="0.25">
      <c r="A502" s="1"/>
      <c r="B502" s="40" t="s">
        <v>1455</v>
      </c>
      <c r="C502" s="41" t="s">
        <v>1446</v>
      </c>
      <c r="D502" s="30" t="s">
        <v>1434</v>
      </c>
      <c r="E502" s="30" t="s">
        <v>886</v>
      </c>
      <c r="F502" s="30" t="s">
        <v>1435</v>
      </c>
      <c r="G502" s="30" t="s">
        <v>887</v>
      </c>
      <c r="H502" s="41" t="s">
        <v>887</v>
      </c>
      <c r="I502" s="41" t="s">
        <v>1298</v>
      </c>
      <c r="J502" s="41" t="s">
        <v>1298</v>
      </c>
      <c r="K502" s="41">
        <v>2019</v>
      </c>
      <c r="L502" s="41">
        <v>70</v>
      </c>
      <c r="M502" s="42">
        <v>40</v>
      </c>
      <c r="N502" s="42">
        <v>50</v>
      </c>
      <c r="O502" s="42">
        <v>50</v>
      </c>
      <c r="P502" s="42">
        <v>70</v>
      </c>
      <c r="Q502" s="42" t="s">
        <v>132</v>
      </c>
      <c r="R502" s="41" t="s">
        <v>108</v>
      </c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 t="s">
        <v>886</v>
      </c>
      <c r="AI502" s="52" t="s">
        <v>1477</v>
      </c>
      <c r="AJ502" s="40">
        <v>2409</v>
      </c>
      <c r="AK502" s="17" t="s">
        <v>1989</v>
      </c>
      <c r="AL502" s="17" t="s">
        <v>890</v>
      </c>
      <c r="AM502" s="42" t="s">
        <v>2753</v>
      </c>
      <c r="AN502" s="42">
        <v>4599009</v>
      </c>
      <c r="AO502" s="42">
        <v>459900900</v>
      </c>
      <c r="AP502" s="41" t="s">
        <v>1298</v>
      </c>
      <c r="AQ502" s="41">
        <v>1</v>
      </c>
      <c r="AR502" s="42" t="s">
        <v>2471</v>
      </c>
      <c r="AS502" s="42" t="s">
        <v>1455</v>
      </c>
      <c r="AT502" s="42" t="s">
        <v>2472</v>
      </c>
      <c r="AU502" s="42">
        <v>0.5</v>
      </c>
      <c r="AV502" s="42">
        <v>0.5</v>
      </c>
      <c r="AW502" s="42" t="s">
        <v>2472</v>
      </c>
      <c r="AX502" s="43">
        <v>0</v>
      </c>
      <c r="AY502" s="43">
        <v>0</v>
      </c>
      <c r="AZ502" s="43">
        <v>0</v>
      </c>
      <c r="BA502" s="43">
        <v>0</v>
      </c>
      <c r="BB502" s="43">
        <v>0</v>
      </c>
      <c r="BC502" s="43">
        <v>6981159154</v>
      </c>
      <c r="BD502" s="43">
        <v>0</v>
      </c>
      <c r="BE502" s="43">
        <v>0</v>
      </c>
      <c r="BF502" s="43">
        <v>0</v>
      </c>
      <c r="BG502" s="43">
        <v>0</v>
      </c>
      <c r="BH502" s="43">
        <v>0</v>
      </c>
      <c r="BI502" s="43">
        <v>0</v>
      </c>
      <c r="BJ502" s="43">
        <v>0</v>
      </c>
      <c r="BK502" s="43">
        <v>0</v>
      </c>
      <c r="BL502" s="43">
        <v>0</v>
      </c>
      <c r="BM502" s="43">
        <v>0</v>
      </c>
      <c r="BN502" s="44">
        <f t="shared" si="36"/>
        <v>6981159154</v>
      </c>
      <c r="BO502" s="43">
        <v>0</v>
      </c>
      <c r="BP502" s="43">
        <v>0</v>
      </c>
      <c r="BQ502" s="43">
        <v>0</v>
      </c>
      <c r="BR502" s="43"/>
      <c r="BS502" s="43">
        <v>2042901497</v>
      </c>
      <c r="BT502" s="43">
        <v>0</v>
      </c>
      <c r="BU502" s="43">
        <v>0</v>
      </c>
      <c r="BV502" s="43">
        <v>0</v>
      </c>
      <c r="BW502" s="43">
        <v>0</v>
      </c>
      <c r="BX502" s="43">
        <v>0</v>
      </c>
      <c r="BY502" s="43">
        <v>0</v>
      </c>
      <c r="BZ502" s="43">
        <v>0</v>
      </c>
      <c r="CA502" s="43">
        <v>0</v>
      </c>
      <c r="CB502" s="43">
        <v>0</v>
      </c>
      <c r="CC502" s="43">
        <v>0</v>
      </c>
      <c r="CD502" s="44">
        <f t="shared" si="37"/>
        <v>2042901497</v>
      </c>
      <c r="CE502" s="43">
        <v>0</v>
      </c>
      <c r="CF502" s="43">
        <v>0</v>
      </c>
      <c r="CG502" s="43">
        <v>0</v>
      </c>
      <c r="CH502" s="43">
        <v>0</v>
      </c>
      <c r="CI502" s="43">
        <v>1500000000</v>
      </c>
      <c r="CJ502" s="43">
        <v>0</v>
      </c>
      <c r="CK502" s="43">
        <v>0</v>
      </c>
      <c r="CL502" s="43">
        <v>0</v>
      </c>
      <c r="CM502" s="43">
        <v>0</v>
      </c>
      <c r="CN502" s="43">
        <v>0</v>
      </c>
      <c r="CO502" s="43">
        <v>0</v>
      </c>
      <c r="CP502" s="43">
        <v>0</v>
      </c>
      <c r="CQ502" s="43">
        <v>0</v>
      </c>
      <c r="CR502" s="43">
        <v>0</v>
      </c>
      <c r="CS502" s="43">
        <v>0</v>
      </c>
      <c r="CT502" s="44">
        <f t="shared" si="38"/>
        <v>1500000000</v>
      </c>
      <c r="CU502" s="43">
        <v>0</v>
      </c>
      <c r="CV502" s="43">
        <v>0</v>
      </c>
      <c r="CW502" s="43">
        <v>0</v>
      </c>
      <c r="CX502" s="43">
        <v>0</v>
      </c>
      <c r="CY502" s="43">
        <v>1500000000</v>
      </c>
      <c r="CZ502" s="43">
        <v>0</v>
      </c>
      <c r="DA502" s="43">
        <v>0</v>
      </c>
      <c r="DB502" s="43">
        <v>0</v>
      </c>
      <c r="DC502" s="43">
        <v>0</v>
      </c>
      <c r="DD502" s="43">
        <v>0</v>
      </c>
      <c r="DE502" s="43">
        <v>0</v>
      </c>
      <c r="DF502" s="43">
        <v>0</v>
      </c>
      <c r="DG502" s="43">
        <v>0</v>
      </c>
      <c r="DH502" s="43">
        <v>0</v>
      </c>
      <c r="DI502" s="43">
        <v>0</v>
      </c>
      <c r="DJ502" s="44">
        <f t="shared" si="39"/>
        <v>1500000000</v>
      </c>
      <c r="DK502" s="45">
        <f t="shared" si="31"/>
        <v>12024060651</v>
      </c>
    </row>
    <row r="503" spans="1:116" s="2" customFormat="1" ht="60" x14ac:dyDescent="0.25">
      <c r="A503" s="1"/>
      <c r="B503" s="40" t="s">
        <v>1455</v>
      </c>
      <c r="C503" s="41" t="s">
        <v>1446</v>
      </c>
      <c r="D503" s="30" t="s">
        <v>1434</v>
      </c>
      <c r="E503" s="30" t="s">
        <v>886</v>
      </c>
      <c r="F503" s="30" t="s">
        <v>1435</v>
      </c>
      <c r="G503" s="30" t="s">
        <v>2381</v>
      </c>
      <c r="H503" s="41" t="s">
        <v>891</v>
      </c>
      <c r="I503" s="41" t="s">
        <v>1298</v>
      </c>
      <c r="J503" s="41" t="s">
        <v>1298</v>
      </c>
      <c r="K503" s="41">
        <v>2019</v>
      </c>
      <c r="L503" s="41">
        <v>60</v>
      </c>
      <c r="M503" s="42">
        <v>40</v>
      </c>
      <c r="N503" s="42">
        <v>40</v>
      </c>
      <c r="O503" s="42">
        <v>50</v>
      </c>
      <c r="P503" s="42">
        <v>60</v>
      </c>
      <c r="Q503" s="42" t="s">
        <v>132</v>
      </c>
      <c r="R503" s="41" t="s">
        <v>108</v>
      </c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 t="s">
        <v>886</v>
      </c>
      <c r="AI503" s="52" t="s">
        <v>1477</v>
      </c>
      <c r="AJ503" s="40">
        <v>2409</v>
      </c>
      <c r="AK503" s="17" t="s">
        <v>1990</v>
      </c>
      <c r="AL503" s="17" t="s">
        <v>892</v>
      </c>
      <c r="AM503" s="42" t="s">
        <v>2653</v>
      </c>
      <c r="AN503" s="42">
        <v>1708016</v>
      </c>
      <c r="AO503" s="42">
        <v>170801600</v>
      </c>
      <c r="AP503" s="41" t="s">
        <v>1298</v>
      </c>
      <c r="AQ503" s="41">
        <v>1</v>
      </c>
      <c r="AR503" s="42" t="s">
        <v>2471</v>
      </c>
      <c r="AS503" s="42" t="s">
        <v>1455</v>
      </c>
      <c r="AT503" s="42" t="s">
        <v>2472</v>
      </c>
      <c r="AU503" s="42" t="s">
        <v>2472</v>
      </c>
      <c r="AV503" s="42" t="s">
        <v>2472</v>
      </c>
      <c r="AW503" s="42">
        <v>1</v>
      </c>
      <c r="AX503" s="43">
        <v>0</v>
      </c>
      <c r="AY503" s="43">
        <v>0</v>
      </c>
      <c r="AZ503" s="43">
        <v>0</v>
      </c>
      <c r="BA503" s="43">
        <v>0</v>
      </c>
      <c r="BB503" s="43">
        <v>0</v>
      </c>
      <c r="BC503" s="43">
        <f>+AX503</f>
        <v>0</v>
      </c>
      <c r="BD503" s="43">
        <v>0</v>
      </c>
      <c r="BE503" s="43">
        <v>0</v>
      </c>
      <c r="BF503" s="43">
        <v>0</v>
      </c>
      <c r="BG503" s="43">
        <v>0</v>
      </c>
      <c r="BH503" s="43">
        <v>0</v>
      </c>
      <c r="BI503" s="43">
        <v>0</v>
      </c>
      <c r="BJ503" s="43">
        <v>0</v>
      </c>
      <c r="BK503" s="43">
        <v>0</v>
      </c>
      <c r="BL503" s="43">
        <v>0</v>
      </c>
      <c r="BM503" s="43">
        <v>0</v>
      </c>
      <c r="BN503" s="44">
        <f t="shared" si="36"/>
        <v>0</v>
      </c>
      <c r="BO503" s="43">
        <v>0</v>
      </c>
      <c r="BP503" s="43">
        <v>0</v>
      </c>
      <c r="BQ503" s="43">
        <v>0</v>
      </c>
      <c r="BR503" s="43">
        <v>0</v>
      </c>
      <c r="BS503" s="43">
        <v>0</v>
      </c>
      <c r="BT503" s="43">
        <v>0</v>
      </c>
      <c r="BU503" s="43">
        <v>0</v>
      </c>
      <c r="BV503" s="43">
        <v>0</v>
      </c>
      <c r="BW503" s="43">
        <v>0</v>
      </c>
      <c r="BX503" s="43">
        <v>0</v>
      </c>
      <c r="BY503" s="43">
        <v>0</v>
      </c>
      <c r="BZ503" s="43">
        <v>0</v>
      </c>
      <c r="CA503" s="43">
        <v>0</v>
      </c>
      <c r="CB503" s="43">
        <v>0</v>
      </c>
      <c r="CC503" s="43">
        <v>0</v>
      </c>
      <c r="CD503" s="44">
        <f t="shared" si="37"/>
        <v>0</v>
      </c>
      <c r="CE503" s="43">
        <v>0</v>
      </c>
      <c r="CF503" s="43">
        <v>0</v>
      </c>
      <c r="CG503" s="43">
        <v>0</v>
      </c>
      <c r="CH503" s="43">
        <v>0</v>
      </c>
      <c r="CI503" s="43">
        <v>0</v>
      </c>
      <c r="CJ503" s="43">
        <v>0</v>
      </c>
      <c r="CK503" s="43">
        <v>0</v>
      </c>
      <c r="CL503" s="43">
        <v>0</v>
      </c>
      <c r="CM503" s="43">
        <v>0</v>
      </c>
      <c r="CN503" s="43">
        <v>0</v>
      </c>
      <c r="CO503" s="43">
        <v>0</v>
      </c>
      <c r="CP503" s="43">
        <v>0</v>
      </c>
      <c r="CQ503" s="43">
        <v>0</v>
      </c>
      <c r="CR503" s="43">
        <v>0</v>
      </c>
      <c r="CS503" s="43">
        <v>0</v>
      </c>
      <c r="CT503" s="44">
        <f t="shared" si="38"/>
        <v>0</v>
      </c>
      <c r="CU503" s="43">
        <v>0</v>
      </c>
      <c r="CV503" s="43">
        <v>0</v>
      </c>
      <c r="CW503" s="43">
        <v>0</v>
      </c>
      <c r="CX503" s="43">
        <v>0</v>
      </c>
      <c r="CY503" s="43">
        <v>100000000</v>
      </c>
      <c r="CZ503" s="43">
        <v>0</v>
      </c>
      <c r="DA503" s="43">
        <v>0</v>
      </c>
      <c r="DB503" s="43">
        <v>0</v>
      </c>
      <c r="DC503" s="43">
        <v>0</v>
      </c>
      <c r="DD503" s="43">
        <v>0</v>
      </c>
      <c r="DE503" s="43">
        <v>0</v>
      </c>
      <c r="DF503" s="43">
        <v>0</v>
      </c>
      <c r="DG503" s="43">
        <v>0</v>
      </c>
      <c r="DH503" s="43">
        <v>0</v>
      </c>
      <c r="DI503" s="43">
        <v>0</v>
      </c>
      <c r="DJ503" s="44">
        <f t="shared" si="39"/>
        <v>100000000</v>
      </c>
      <c r="DK503" s="45">
        <f t="shared" si="31"/>
        <v>100000000</v>
      </c>
    </row>
    <row r="504" spans="1:116" s="2" customFormat="1" ht="120" x14ac:dyDescent="0.25">
      <c r="A504" s="1"/>
      <c r="B504" s="40" t="s">
        <v>1455</v>
      </c>
      <c r="C504" s="41" t="s">
        <v>1446</v>
      </c>
      <c r="D504" s="30" t="s">
        <v>1434</v>
      </c>
      <c r="E504" s="30" t="s">
        <v>886</v>
      </c>
      <c r="F504" s="30" t="s">
        <v>1435</v>
      </c>
      <c r="G504" s="30" t="s">
        <v>2381</v>
      </c>
      <c r="H504" s="41" t="s">
        <v>891</v>
      </c>
      <c r="I504" s="41" t="s">
        <v>1298</v>
      </c>
      <c r="J504" s="41" t="s">
        <v>1298</v>
      </c>
      <c r="K504" s="41">
        <v>2019</v>
      </c>
      <c r="L504" s="41">
        <v>60</v>
      </c>
      <c r="M504" s="42">
        <v>40</v>
      </c>
      <c r="N504" s="42">
        <v>40</v>
      </c>
      <c r="O504" s="42">
        <v>50</v>
      </c>
      <c r="P504" s="42">
        <v>60</v>
      </c>
      <c r="Q504" s="42" t="s">
        <v>132</v>
      </c>
      <c r="R504" s="41" t="s">
        <v>108</v>
      </c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 t="s">
        <v>886</v>
      </c>
      <c r="AI504" s="52" t="s">
        <v>1477</v>
      </c>
      <c r="AJ504" s="40">
        <v>2409</v>
      </c>
      <c r="AK504" s="17" t="s">
        <v>1991</v>
      </c>
      <c r="AL504" s="17" t="s">
        <v>893</v>
      </c>
      <c r="AM504" s="42" t="s">
        <v>2754</v>
      </c>
      <c r="AN504" s="42">
        <v>2409002</v>
      </c>
      <c r="AO504" s="42">
        <v>240900200</v>
      </c>
      <c r="AP504" s="41" t="s">
        <v>1298</v>
      </c>
      <c r="AQ504" s="41">
        <v>1</v>
      </c>
      <c r="AR504" s="42" t="s">
        <v>2471</v>
      </c>
      <c r="AS504" s="42" t="s">
        <v>1455</v>
      </c>
      <c r="AT504" s="42">
        <v>0.1</v>
      </c>
      <c r="AU504" s="42">
        <v>0.3</v>
      </c>
      <c r="AV504" s="42">
        <v>0.3</v>
      </c>
      <c r="AW504" s="42">
        <v>0.3</v>
      </c>
      <c r="AX504" s="43">
        <v>0</v>
      </c>
      <c r="AY504" s="43">
        <v>0</v>
      </c>
      <c r="AZ504" s="43">
        <v>0</v>
      </c>
      <c r="BA504" s="43">
        <v>0</v>
      </c>
      <c r="BB504" s="43">
        <v>0</v>
      </c>
      <c r="BC504" s="43">
        <v>55100000</v>
      </c>
      <c r="BD504" s="43">
        <v>0</v>
      </c>
      <c r="BE504" s="43">
        <v>0</v>
      </c>
      <c r="BF504" s="43">
        <v>0</v>
      </c>
      <c r="BG504" s="43">
        <v>0</v>
      </c>
      <c r="BH504" s="43">
        <v>0</v>
      </c>
      <c r="BI504" s="43">
        <v>0</v>
      </c>
      <c r="BJ504" s="43">
        <v>0</v>
      </c>
      <c r="BK504" s="43">
        <v>0</v>
      </c>
      <c r="BL504" s="43">
        <v>0</v>
      </c>
      <c r="BM504" s="43">
        <v>0</v>
      </c>
      <c r="BN504" s="44">
        <f t="shared" si="36"/>
        <v>55100000</v>
      </c>
      <c r="BO504" s="43">
        <v>0</v>
      </c>
      <c r="BP504" s="43">
        <v>0</v>
      </c>
      <c r="BQ504" s="43">
        <v>0</v>
      </c>
      <c r="BR504" s="43">
        <v>0</v>
      </c>
      <c r="BS504" s="43">
        <v>48000000</v>
      </c>
      <c r="BT504" s="43">
        <v>0</v>
      </c>
      <c r="BU504" s="43">
        <v>0</v>
      </c>
      <c r="BV504" s="43">
        <v>0</v>
      </c>
      <c r="BW504" s="43">
        <v>0</v>
      </c>
      <c r="BX504" s="43">
        <v>0</v>
      </c>
      <c r="BY504" s="43">
        <v>0</v>
      </c>
      <c r="BZ504" s="43">
        <v>0</v>
      </c>
      <c r="CA504" s="43">
        <v>0</v>
      </c>
      <c r="CB504" s="43">
        <v>0</v>
      </c>
      <c r="CC504" s="43">
        <v>0</v>
      </c>
      <c r="CD504" s="44">
        <f t="shared" si="37"/>
        <v>48000000</v>
      </c>
      <c r="CE504" s="43">
        <v>0</v>
      </c>
      <c r="CF504" s="43">
        <v>0</v>
      </c>
      <c r="CG504" s="43">
        <v>0</v>
      </c>
      <c r="CH504" s="43">
        <v>0</v>
      </c>
      <c r="CI504" s="43">
        <v>150000000</v>
      </c>
      <c r="CJ504" s="43">
        <v>0</v>
      </c>
      <c r="CK504" s="43">
        <v>0</v>
      </c>
      <c r="CL504" s="43">
        <v>0</v>
      </c>
      <c r="CM504" s="43">
        <v>0</v>
      </c>
      <c r="CN504" s="43">
        <v>0</v>
      </c>
      <c r="CO504" s="43">
        <v>0</v>
      </c>
      <c r="CP504" s="43">
        <v>0</v>
      </c>
      <c r="CQ504" s="43">
        <v>0</v>
      </c>
      <c r="CR504" s="43">
        <v>0</v>
      </c>
      <c r="CS504" s="43">
        <v>0</v>
      </c>
      <c r="CT504" s="44">
        <f t="shared" si="38"/>
        <v>150000000</v>
      </c>
      <c r="CU504" s="43">
        <v>0</v>
      </c>
      <c r="CV504" s="43">
        <v>0</v>
      </c>
      <c r="CW504" s="43">
        <v>0</v>
      </c>
      <c r="CX504" s="43">
        <v>0</v>
      </c>
      <c r="CY504" s="43">
        <f>52940948+48063544</f>
        <v>101004492</v>
      </c>
      <c r="CZ504" s="43">
        <v>0</v>
      </c>
      <c r="DA504" s="43">
        <v>0</v>
      </c>
      <c r="DB504" s="43">
        <v>0</v>
      </c>
      <c r="DC504" s="43">
        <v>0</v>
      </c>
      <c r="DD504" s="43">
        <v>0</v>
      </c>
      <c r="DE504" s="43">
        <v>0</v>
      </c>
      <c r="DF504" s="43">
        <v>0</v>
      </c>
      <c r="DG504" s="43">
        <v>0</v>
      </c>
      <c r="DH504" s="43">
        <v>0</v>
      </c>
      <c r="DI504" s="43">
        <v>0</v>
      </c>
      <c r="DJ504" s="44">
        <f t="shared" si="39"/>
        <v>101004492</v>
      </c>
      <c r="DK504" s="45">
        <f t="shared" si="31"/>
        <v>354104492</v>
      </c>
    </row>
    <row r="505" spans="1:116" s="2" customFormat="1" ht="60" x14ac:dyDescent="0.25">
      <c r="A505" s="1"/>
      <c r="B505" s="40" t="s">
        <v>1455</v>
      </c>
      <c r="C505" s="41" t="s">
        <v>1446</v>
      </c>
      <c r="D505" s="30" t="s">
        <v>1434</v>
      </c>
      <c r="E505" s="30" t="s">
        <v>886</v>
      </c>
      <c r="F505" s="30" t="s">
        <v>1435</v>
      </c>
      <c r="G505" s="30" t="s">
        <v>2381</v>
      </c>
      <c r="H505" s="41" t="s">
        <v>891</v>
      </c>
      <c r="I505" s="41" t="s">
        <v>1298</v>
      </c>
      <c r="J505" s="41" t="s">
        <v>1298</v>
      </c>
      <c r="K505" s="41">
        <v>2019</v>
      </c>
      <c r="L505" s="41">
        <v>60</v>
      </c>
      <c r="M505" s="42">
        <v>40</v>
      </c>
      <c r="N505" s="42">
        <v>40</v>
      </c>
      <c r="O505" s="42">
        <v>50</v>
      </c>
      <c r="P505" s="42">
        <v>60</v>
      </c>
      <c r="Q505" s="42" t="s">
        <v>132</v>
      </c>
      <c r="R505" s="41" t="s">
        <v>108</v>
      </c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 t="s">
        <v>886</v>
      </c>
      <c r="AI505" s="52" t="s">
        <v>1477</v>
      </c>
      <c r="AJ505" s="40">
        <v>2409</v>
      </c>
      <c r="AK505" s="17" t="s">
        <v>1992</v>
      </c>
      <c r="AL505" s="17" t="s">
        <v>894</v>
      </c>
      <c r="AM505" s="42" t="s">
        <v>2653</v>
      </c>
      <c r="AN505" s="42">
        <v>1708016</v>
      </c>
      <c r="AO505" s="42">
        <v>170801600</v>
      </c>
      <c r="AP505" s="41" t="s">
        <v>1298</v>
      </c>
      <c r="AQ505" s="41">
        <v>2</v>
      </c>
      <c r="AR505" s="42" t="s">
        <v>2471</v>
      </c>
      <c r="AS505" s="42" t="s">
        <v>1455</v>
      </c>
      <c r="AT505" s="42" t="s">
        <v>2472</v>
      </c>
      <c r="AU505" s="42">
        <v>1</v>
      </c>
      <c r="AV505" s="42" t="s">
        <v>2472</v>
      </c>
      <c r="AW505" s="42">
        <v>1</v>
      </c>
      <c r="AX505" s="43">
        <v>0</v>
      </c>
      <c r="AY505" s="43">
        <v>0</v>
      </c>
      <c r="AZ505" s="43">
        <v>0</v>
      </c>
      <c r="BA505" s="43">
        <v>0</v>
      </c>
      <c r="BB505" s="43">
        <v>0</v>
      </c>
      <c r="BC505" s="43">
        <f>+AX505</f>
        <v>0</v>
      </c>
      <c r="BD505" s="43">
        <v>0</v>
      </c>
      <c r="BE505" s="43">
        <v>0</v>
      </c>
      <c r="BF505" s="43">
        <v>0</v>
      </c>
      <c r="BG505" s="43">
        <v>0</v>
      </c>
      <c r="BH505" s="43">
        <v>0</v>
      </c>
      <c r="BI505" s="43">
        <v>0</v>
      </c>
      <c r="BJ505" s="43">
        <v>0</v>
      </c>
      <c r="BK505" s="43">
        <v>0</v>
      </c>
      <c r="BL505" s="43">
        <v>0</v>
      </c>
      <c r="BM505" s="43">
        <v>0</v>
      </c>
      <c r="BN505" s="44">
        <f t="shared" si="36"/>
        <v>0</v>
      </c>
      <c r="BO505" s="43">
        <v>0</v>
      </c>
      <c r="BP505" s="43">
        <v>0</v>
      </c>
      <c r="BQ505" s="43">
        <v>0</v>
      </c>
      <c r="BR505" s="43">
        <v>0</v>
      </c>
      <c r="BS505" s="43">
        <v>50000000</v>
      </c>
      <c r="BT505" s="43">
        <v>0</v>
      </c>
      <c r="BU505" s="43">
        <v>0</v>
      </c>
      <c r="BV505" s="43">
        <v>0</v>
      </c>
      <c r="BW505" s="43">
        <v>0</v>
      </c>
      <c r="BX505" s="43">
        <v>0</v>
      </c>
      <c r="BY505" s="43">
        <v>0</v>
      </c>
      <c r="BZ505" s="43">
        <v>0</v>
      </c>
      <c r="CA505" s="43">
        <v>0</v>
      </c>
      <c r="CB505" s="43">
        <v>0</v>
      </c>
      <c r="CC505" s="43">
        <v>0</v>
      </c>
      <c r="CD505" s="44">
        <f t="shared" si="37"/>
        <v>50000000</v>
      </c>
      <c r="CE505" s="43">
        <v>0</v>
      </c>
      <c r="CF505" s="43">
        <v>0</v>
      </c>
      <c r="CG505" s="43">
        <v>0</v>
      </c>
      <c r="CH505" s="43">
        <v>0</v>
      </c>
      <c r="CI505" s="43">
        <v>0</v>
      </c>
      <c r="CJ505" s="43">
        <v>0</v>
      </c>
      <c r="CK505" s="43">
        <v>0</v>
      </c>
      <c r="CL505" s="43">
        <v>0</v>
      </c>
      <c r="CM505" s="43">
        <v>0</v>
      </c>
      <c r="CN505" s="43">
        <v>0</v>
      </c>
      <c r="CO505" s="43">
        <v>0</v>
      </c>
      <c r="CP505" s="43">
        <v>0</v>
      </c>
      <c r="CQ505" s="43">
        <v>0</v>
      </c>
      <c r="CR505" s="43">
        <v>0</v>
      </c>
      <c r="CS505" s="43">
        <v>0</v>
      </c>
      <c r="CT505" s="44">
        <f t="shared" si="38"/>
        <v>0</v>
      </c>
      <c r="CU505" s="43">
        <v>0</v>
      </c>
      <c r="CV505" s="43">
        <v>0</v>
      </c>
      <c r="CW505" s="43">
        <v>0</v>
      </c>
      <c r="CX505" s="43">
        <v>0</v>
      </c>
      <c r="CY505" s="43">
        <v>5000000</v>
      </c>
      <c r="CZ505" s="43">
        <v>0</v>
      </c>
      <c r="DA505" s="43">
        <v>0</v>
      </c>
      <c r="DB505" s="43">
        <v>0</v>
      </c>
      <c r="DC505" s="43">
        <v>0</v>
      </c>
      <c r="DD505" s="43">
        <v>0</v>
      </c>
      <c r="DE505" s="43">
        <v>0</v>
      </c>
      <c r="DF505" s="43">
        <v>0</v>
      </c>
      <c r="DG505" s="43">
        <v>0</v>
      </c>
      <c r="DH505" s="43">
        <v>0</v>
      </c>
      <c r="DI505" s="43">
        <v>0</v>
      </c>
      <c r="DJ505" s="44">
        <f t="shared" si="39"/>
        <v>5000000</v>
      </c>
      <c r="DK505" s="45">
        <f t="shared" si="31"/>
        <v>55000000</v>
      </c>
    </row>
    <row r="506" spans="1:116" s="2" customFormat="1" ht="60" x14ac:dyDescent="0.25">
      <c r="A506" s="1"/>
      <c r="B506" s="40" t="s">
        <v>1456</v>
      </c>
      <c r="C506" s="41" t="s">
        <v>1446</v>
      </c>
      <c r="D506" s="30" t="s">
        <v>1434</v>
      </c>
      <c r="E506" s="30" t="s">
        <v>886</v>
      </c>
      <c r="F506" s="30" t="s">
        <v>1435</v>
      </c>
      <c r="G506" s="30" t="s">
        <v>2381</v>
      </c>
      <c r="H506" s="41" t="s">
        <v>891</v>
      </c>
      <c r="I506" s="41" t="s">
        <v>1298</v>
      </c>
      <c r="J506" s="41" t="s">
        <v>1298</v>
      </c>
      <c r="K506" s="41">
        <v>2019</v>
      </c>
      <c r="L506" s="41">
        <v>60</v>
      </c>
      <c r="M506" s="42">
        <v>40</v>
      </c>
      <c r="N506" s="42">
        <v>40</v>
      </c>
      <c r="O506" s="42">
        <v>50</v>
      </c>
      <c r="P506" s="42">
        <v>60</v>
      </c>
      <c r="Q506" s="42" t="s">
        <v>132</v>
      </c>
      <c r="R506" s="41" t="s">
        <v>108</v>
      </c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 t="s">
        <v>886</v>
      </c>
      <c r="AI506" s="52" t="s">
        <v>1477</v>
      </c>
      <c r="AJ506" s="40">
        <v>2409</v>
      </c>
      <c r="AK506" s="17" t="s">
        <v>1993</v>
      </c>
      <c r="AL506" s="17" t="s">
        <v>895</v>
      </c>
      <c r="AM506" s="42" t="s">
        <v>2755</v>
      </c>
      <c r="AN506" s="42">
        <v>2409038</v>
      </c>
      <c r="AO506" s="42">
        <v>240903800</v>
      </c>
      <c r="AP506" s="41" t="s">
        <v>1298</v>
      </c>
      <c r="AQ506" s="41">
        <v>120</v>
      </c>
      <c r="AR506" s="42" t="s">
        <v>2471</v>
      </c>
      <c r="AS506" s="42" t="s">
        <v>1456</v>
      </c>
      <c r="AT506" s="42" t="s">
        <v>2472</v>
      </c>
      <c r="AU506" s="42">
        <v>40</v>
      </c>
      <c r="AV506" s="42">
        <v>40</v>
      </c>
      <c r="AW506" s="42">
        <v>40</v>
      </c>
      <c r="AX506" s="43">
        <v>0</v>
      </c>
      <c r="AY506" s="43">
        <v>0</v>
      </c>
      <c r="AZ506" s="43">
        <v>0</v>
      </c>
      <c r="BA506" s="43">
        <v>0</v>
      </c>
      <c r="BB506" s="43">
        <v>0</v>
      </c>
      <c r="BC506" s="43">
        <f>+AX506</f>
        <v>0</v>
      </c>
      <c r="BD506" s="43">
        <v>0</v>
      </c>
      <c r="BE506" s="43">
        <v>0</v>
      </c>
      <c r="BF506" s="43">
        <v>0</v>
      </c>
      <c r="BG506" s="43">
        <v>0</v>
      </c>
      <c r="BH506" s="43">
        <v>0</v>
      </c>
      <c r="BI506" s="43">
        <v>0</v>
      </c>
      <c r="BJ506" s="43">
        <v>0</v>
      </c>
      <c r="BK506" s="43">
        <v>0</v>
      </c>
      <c r="BL506" s="43">
        <v>0</v>
      </c>
      <c r="BM506" s="43">
        <v>0</v>
      </c>
      <c r="BN506" s="44">
        <f t="shared" si="36"/>
        <v>0</v>
      </c>
      <c r="BO506" s="43">
        <v>0</v>
      </c>
      <c r="BP506" s="43">
        <v>0</v>
      </c>
      <c r="BQ506" s="43">
        <v>0</v>
      </c>
      <c r="BR506" s="43">
        <v>0</v>
      </c>
      <c r="BS506" s="43">
        <v>50000000</v>
      </c>
      <c r="BT506" s="43">
        <v>0</v>
      </c>
      <c r="BU506" s="43">
        <v>0</v>
      </c>
      <c r="BV506" s="43">
        <v>0</v>
      </c>
      <c r="BW506" s="43">
        <v>0</v>
      </c>
      <c r="BX506" s="43">
        <v>0</v>
      </c>
      <c r="BY506" s="43">
        <v>0</v>
      </c>
      <c r="BZ506" s="43">
        <v>0</v>
      </c>
      <c r="CA506" s="43">
        <v>0</v>
      </c>
      <c r="CB506" s="43">
        <v>0</v>
      </c>
      <c r="CC506" s="43">
        <v>0</v>
      </c>
      <c r="CD506" s="44">
        <f t="shared" si="37"/>
        <v>50000000</v>
      </c>
      <c r="CE506" s="43">
        <v>0</v>
      </c>
      <c r="CF506" s="43">
        <v>0</v>
      </c>
      <c r="CG506" s="43">
        <v>0</v>
      </c>
      <c r="CH506" s="43">
        <v>0</v>
      </c>
      <c r="CI506" s="43">
        <v>50000000</v>
      </c>
      <c r="CJ506" s="43">
        <v>0</v>
      </c>
      <c r="CK506" s="43">
        <v>0</v>
      </c>
      <c r="CL506" s="43">
        <v>0</v>
      </c>
      <c r="CM506" s="43">
        <v>0</v>
      </c>
      <c r="CN506" s="43">
        <v>0</v>
      </c>
      <c r="CO506" s="43">
        <v>0</v>
      </c>
      <c r="CP506" s="43">
        <v>0</v>
      </c>
      <c r="CQ506" s="43">
        <v>0</v>
      </c>
      <c r="CR506" s="43">
        <v>0</v>
      </c>
      <c r="CS506" s="43">
        <v>0</v>
      </c>
      <c r="CT506" s="44">
        <f t="shared" si="38"/>
        <v>50000000</v>
      </c>
      <c r="CU506" s="43">
        <v>0</v>
      </c>
      <c r="CV506" s="43">
        <v>0</v>
      </c>
      <c r="CW506" s="43">
        <v>0</v>
      </c>
      <c r="CX506" s="43">
        <v>0</v>
      </c>
      <c r="CY506" s="43">
        <v>50000000</v>
      </c>
      <c r="CZ506" s="43">
        <v>0</v>
      </c>
      <c r="DA506" s="43">
        <v>0</v>
      </c>
      <c r="DB506" s="43">
        <v>0</v>
      </c>
      <c r="DC506" s="43">
        <v>0</v>
      </c>
      <c r="DD506" s="43">
        <v>0</v>
      </c>
      <c r="DE506" s="43">
        <v>0</v>
      </c>
      <c r="DF506" s="43">
        <v>0</v>
      </c>
      <c r="DG506" s="43">
        <v>0</v>
      </c>
      <c r="DH506" s="43">
        <v>0</v>
      </c>
      <c r="DI506" s="43">
        <v>0</v>
      </c>
      <c r="DJ506" s="44">
        <f t="shared" si="39"/>
        <v>50000000</v>
      </c>
      <c r="DK506" s="45">
        <f t="shared" si="31"/>
        <v>150000000</v>
      </c>
    </row>
    <row r="507" spans="1:116" s="11" customFormat="1" ht="135" x14ac:dyDescent="0.25">
      <c r="B507" s="51" t="s">
        <v>896</v>
      </c>
      <c r="C507" s="52" t="s">
        <v>1446</v>
      </c>
      <c r="D507" s="31" t="s">
        <v>1434</v>
      </c>
      <c r="E507" s="31" t="s">
        <v>886</v>
      </c>
      <c r="F507" s="31" t="s">
        <v>1435</v>
      </c>
      <c r="G507" s="31" t="s">
        <v>2382</v>
      </c>
      <c r="H507" s="52" t="s">
        <v>897</v>
      </c>
      <c r="I507" s="52">
        <v>57.8</v>
      </c>
      <c r="J507" s="52" t="s">
        <v>1375</v>
      </c>
      <c r="K507" s="52">
        <v>2019</v>
      </c>
      <c r="L507" s="52">
        <v>70</v>
      </c>
      <c r="M507" s="53">
        <v>62</v>
      </c>
      <c r="N507" s="53">
        <v>66</v>
      </c>
      <c r="O507" s="53">
        <v>70</v>
      </c>
      <c r="P507" s="53" t="s">
        <v>2726</v>
      </c>
      <c r="Q507" s="53" t="s">
        <v>132</v>
      </c>
      <c r="R507" s="52" t="s">
        <v>108</v>
      </c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 t="s">
        <v>886</v>
      </c>
      <c r="AI507" s="52" t="s">
        <v>1477</v>
      </c>
      <c r="AJ507" s="51">
        <v>2409</v>
      </c>
      <c r="AK507" s="54" t="s">
        <v>1994</v>
      </c>
      <c r="AL507" s="54" t="s">
        <v>898</v>
      </c>
      <c r="AM507" s="53" t="s">
        <v>2719</v>
      </c>
      <c r="AN507" s="53">
        <v>2408022</v>
      </c>
      <c r="AO507" s="53" t="s">
        <v>2720</v>
      </c>
      <c r="AP507" s="52" t="s">
        <v>1298</v>
      </c>
      <c r="AQ507" s="52">
        <v>1</v>
      </c>
      <c r="AR507" s="53" t="s">
        <v>2471</v>
      </c>
      <c r="AS507" s="53" t="s">
        <v>896</v>
      </c>
      <c r="AT507" s="53">
        <v>0.33</v>
      </c>
      <c r="AU507" s="53">
        <v>0.33</v>
      </c>
      <c r="AV507" s="53">
        <v>0.34</v>
      </c>
      <c r="AW507" s="53" t="s">
        <v>2752</v>
      </c>
      <c r="AX507" s="55">
        <v>0</v>
      </c>
      <c r="AY507" s="55">
        <f>+
85692925.78/1000000</f>
        <v>85.692925779999996</v>
      </c>
      <c r="AZ507" s="55">
        <v>0</v>
      </c>
      <c r="BA507" s="55">
        <v>0</v>
      </c>
      <c r="BB507" s="55">
        <v>0</v>
      </c>
      <c r="BC507" s="55">
        <f>332981999.22/1000000</f>
        <v>332.98199922000003</v>
      </c>
      <c r="BD507" s="55">
        <v>0</v>
      </c>
      <c r="BE507" s="55">
        <v>0</v>
      </c>
      <c r="BF507" s="55">
        <v>0</v>
      </c>
      <c r="BG507" s="55">
        <v>0</v>
      </c>
      <c r="BH507" s="55">
        <v>0</v>
      </c>
      <c r="BI507" s="55">
        <v>0</v>
      </c>
      <c r="BJ507" s="55">
        <v>0</v>
      </c>
      <c r="BK507" s="55">
        <v>0</v>
      </c>
      <c r="BL507" s="55">
        <v>0</v>
      </c>
      <c r="BM507" s="55">
        <v>0</v>
      </c>
      <c r="BN507" s="56">
        <f t="shared" si="36"/>
        <v>418.67492500000003</v>
      </c>
      <c r="BO507" s="55">
        <v>0</v>
      </c>
      <c r="BP507" s="55">
        <v>0</v>
      </c>
      <c r="BQ507" s="55">
        <v>0</v>
      </c>
      <c r="BR507" s="55"/>
      <c r="BS507" s="55">
        <v>0</v>
      </c>
      <c r="BT507" s="55">
        <v>0</v>
      </c>
      <c r="BU507" s="55">
        <v>0</v>
      </c>
      <c r="BV507" s="55">
        <v>0</v>
      </c>
      <c r="BW507" s="55">
        <v>0</v>
      </c>
      <c r="BX507" s="55">
        <v>0</v>
      </c>
      <c r="BY507" s="55">
        <v>0</v>
      </c>
      <c r="BZ507" s="55">
        <v>0</v>
      </c>
      <c r="CA507" s="55">
        <v>0</v>
      </c>
      <c r="CB507" s="55">
        <v>0</v>
      </c>
      <c r="CC507" s="55">
        <v>0</v>
      </c>
      <c r="CD507" s="56">
        <f t="shared" si="37"/>
        <v>0</v>
      </c>
      <c r="CE507" s="55">
        <v>0</v>
      </c>
      <c r="CF507" s="55">
        <v>0</v>
      </c>
      <c r="CG507" s="55">
        <v>0</v>
      </c>
      <c r="CH507" s="55">
        <v>0</v>
      </c>
      <c r="CI507" s="55">
        <v>0</v>
      </c>
      <c r="CJ507" s="55">
        <v>0</v>
      </c>
      <c r="CK507" s="55">
        <v>0</v>
      </c>
      <c r="CL507" s="55">
        <v>0</v>
      </c>
      <c r="CM507" s="55">
        <v>0</v>
      </c>
      <c r="CN507" s="55">
        <v>0</v>
      </c>
      <c r="CO507" s="55">
        <v>0</v>
      </c>
      <c r="CP507" s="55">
        <v>0</v>
      </c>
      <c r="CQ507" s="55">
        <v>0</v>
      </c>
      <c r="CR507" s="55">
        <v>0</v>
      </c>
      <c r="CS507" s="55">
        <v>0</v>
      </c>
      <c r="CT507" s="56">
        <f t="shared" si="38"/>
        <v>0</v>
      </c>
      <c r="CU507" s="55">
        <v>0</v>
      </c>
      <c r="CV507" s="55">
        <v>0</v>
      </c>
      <c r="CW507" s="55">
        <v>0</v>
      </c>
      <c r="CX507" s="55">
        <v>0</v>
      </c>
      <c r="CY507" s="55">
        <v>0</v>
      </c>
      <c r="CZ507" s="55">
        <v>0</v>
      </c>
      <c r="DA507" s="55">
        <v>0</v>
      </c>
      <c r="DB507" s="55">
        <v>0</v>
      </c>
      <c r="DC507" s="55">
        <v>0</v>
      </c>
      <c r="DD507" s="55">
        <v>0</v>
      </c>
      <c r="DE507" s="55">
        <v>0</v>
      </c>
      <c r="DF507" s="55">
        <v>0</v>
      </c>
      <c r="DG507" s="55">
        <v>0</v>
      </c>
      <c r="DH507" s="55">
        <v>0</v>
      </c>
      <c r="DI507" s="55">
        <v>0</v>
      </c>
      <c r="DJ507" s="56">
        <f t="shared" si="39"/>
        <v>0</v>
      </c>
      <c r="DK507" s="57">
        <f t="shared" si="31"/>
        <v>418.67492500000003</v>
      </c>
      <c r="DL507" s="81">
        <f>DK507*1000000000</f>
        <v>418674925000</v>
      </c>
    </row>
    <row r="508" spans="1:116" s="11" customFormat="1" ht="135" x14ac:dyDescent="0.25">
      <c r="B508" s="51" t="s">
        <v>896</v>
      </c>
      <c r="C508" s="52" t="s">
        <v>1446</v>
      </c>
      <c r="D508" s="31" t="s">
        <v>1434</v>
      </c>
      <c r="E508" s="31" t="s">
        <v>886</v>
      </c>
      <c r="F508" s="31" t="s">
        <v>1435</v>
      </c>
      <c r="G508" s="31" t="s">
        <v>2382</v>
      </c>
      <c r="H508" s="52" t="s">
        <v>897</v>
      </c>
      <c r="I508" s="52">
        <v>57.8</v>
      </c>
      <c r="J508" s="52" t="s">
        <v>1375</v>
      </c>
      <c r="K508" s="52">
        <v>2019</v>
      </c>
      <c r="L508" s="52">
        <v>70</v>
      </c>
      <c r="M508" s="53">
        <v>62</v>
      </c>
      <c r="N508" s="53">
        <v>66</v>
      </c>
      <c r="O508" s="53">
        <v>70</v>
      </c>
      <c r="P508" s="53" t="s">
        <v>2726</v>
      </c>
      <c r="Q508" s="53" t="s">
        <v>132</v>
      </c>
      <c r="R508" s="52" t="s">
        <v>108</v>
      </c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 t="s">
        <v>886</v>
      </c>
      <c r="AI508" s="52" t="s">
        <v>1477</v>
      </c>
      <c r="AJ508" s="51">
        <v>2409</v>
      </c>
      <c r="AK508" s="54" t="s">
        <v>1995</v>
      </c>
      <c r="AL508" s="54" t="s">
        <v>899</v>
      </c>
      <c r="AM508" s="53" t="s">
        <v>2719</v>
      </c>
      <c r="AN508" s="53">
        <v>2408022</v>
      </c>
      <c r="AO508" s="53" t="s">
        <v>2720</v>
      </c>
      <c r="AP508" s="52" t="s">
        <v>1298</v>
      </c>
      <c r="AQ508" s="52">
        <v>4</v>
      </c>
      <c r="AR508" s="53" t="s">
        <v>2471</v>
      </c>
      <c r="AS508" s="53" t="s">
        <v>896</v>
      </c>
      <c r="AT508" s="53">
        <v>1</v>
      </c>
      <c r="AU508" s="53">
        <v>1</v>
      </c>
      <c r="AV508" s="53">
        <v>2</v>
      </c>
      <c r="AW508" s="53" t="s">
        <v>2752</v>
      </c>
      <c r="AX508" s="55">
        <v>0</v>
      </c>
      <c r="AY508" s="55">
        <v>0</v>
      </c>
      <c r="AZ508" s="55">
        <v>0</v>
      </c>
      <c r="BA508" s="55">
        <v>0</v>
      </c>
      <c r="BB508" s="55">
        <v>0</v>
      </c>
      <c r="BC508" s="55">
        <f>370000000/1000000</f>
        <v>370</v>
      </c>
      <c r="BD508" s="55">
        <v>0</v>
      </c>
      <c r="BE508" s="55">
        <v>0</v>
      </c>
      <c r="BF508" s="55">
        <v>0</v>
      </c>
      <c r="BG508" s="55">
        <v>0</v>
      </c>
      <c r="BH508" s="55">
        <v>0</v>
      </c>
      <c r="BI508" s="55">
        <v>0</v>
      </c>
      <c r="BJ508" s="55">
        <v>0</v>
      </c>
      <c r="BK508" s="55">
        <v>0</v>
      </c>
      <c r="BL508" s="55">
        <v>0</v>
      </c>
      <c r="BM508" s="55">
        <v>0</v>
      </c>
      <c r="BN508" s="56">
        <f t="shared" si="36"/>
        <v>370</v>
      </c>
      <c r="BO508" s="55">
        <v>0</v>
      </c>
      <c r="BP508" s="55">
        <v>0</v>
      </c>
      <c r="BQ508" s="55">
        <v>0</v>
      </c>
      <c r="BR508" s="55">
        <v>0</v>
      </c>
      <c r="BS508" s="55">
        <f>350000000/1000000</f>
        <v>350</v>
      </c>
      <c r="BT508" s="55">
        <v>0</v>
      </c>
      <c r="BU508" s="55">
        <v>0</v>
      </c>
      <c r="BV508" s="55">
        <v>0</v>
      </c>
      <c r="BW508" s="55">
        <v>0</v>
      </c>
      <c r="BX508" s="55">
        <v>0</v>
      </c>
      <c r="BY508" s="55">
        <v>0</v>
      </c>
      <c r="BZ508" s="55">
        <v>0</v>
      </c>
      <c r="CA508" s="55">
        <v>0</v>
      </c>
      <c r="CB508" s="55">
        <v>0</v>
      </c>
      <c r="CC508" s="55">
        <v>0</v>
      </c>
      <c r="CD508" s="56">
        <f t="shared" si="37"/>
        <v>350</v>
      </c>
      <c r="CE508" s="55">
        <v>0</v>
      </c>
      <c r="CF508" s="55">
        <v>0</v>
      </c>
      <c r="CG508" s="55">
        <v>0</v>
      </c>
      <c r="CH508" s="55">
        <v>0</v>
      </c>
      <c r="CI508" s="55">
        <v>0</v>
      </c>
      <c r="CJ508" s="55">
        <v>0</v>
      </c>
      <c r="CK508" s="55">
        <v>0</v>
      </c>
      <c r="CL508" s="55">
        <v>0</v>
      </c>
      <c r="CM508" s="55">
        <v>0</v>
      </c>
      <c r="CN508" s="55">
        <v>0</v>
      </c>
      <c r="CO508" s="55">
        <v>0</v>
      </c>
      <c r="CP508" s="55">
        <v>0</v>
      </c>
      <c r="CQ508" s="55">
        <v>0</v>
      </c>
      <c r="CR508" s="55">
        <v>0</v>
      </c>
      <c r="CS508" s="55">
        <v>0</v>
      </c>
      <c r="CT508" s="56">
        <f t="shared" si="38"/>
        <v>0</v>
      </c>
      <c r="CU508" s="55">
        <v>0</v>
      </c>
      <c r="CV508" s="55">
        <v>0</v>
      </c>
      <c r="CW508" s="55">
        <v>0</v>
      </c>
      <c r="CX508" s="55">
        <v>0</v>
      </c>
      <c r="CY508" s="55">
        <v>0</v>
      </c>
      <c r="CZ508" s="55">
        <v>0</v>
      </c>
      <c r="DA508" s="55">
        <v>0</v>
      </c>
      <c r="DB508" s="55">
        <v>0</v>
      </c>
      <c r="DC508" s="55">
        <v>0</v>
      </c>
      <c r="DD508" s="55">
        <v>0</v>
      </c>
      <c r="DE508" s="55">
        <v>0</v>
      </c>
      <c r="DF508" s="55">
        <v>0</v>
      </c>
      <c r="DG508" s="55">
        <v>0</v>
      </c>
      <c r="DH508" s="55">
        <v>0</v>
      </c>
      <c r="DI508" s="55">
        <v>0</v>
      </c>
      <c r="DJ508" s="56">
        <f t="shared" si="39"/>
        <v>0</v>
      </c>
      <c r="DK508" s="57">
        <f t="shared" si="31"/>
        <v>720</v>
      </c>
      <c r="DL508" s="81">
        <f>DK508*1000000000</f>
        <v>720000000000</v>
      </c>
    </row>
    <row r="509" spans="1:116" s="11" customFormat="1" ht="135" x14ac:dyDescent="0.25">
      <c r="B509" s="51" t="s">
        <v>896</v>
      </c>
      <c r="C509" s="52" t="s">
        <v>1446</v>
      </c>
      <c r="D509" s="31" t="s">
        <v>1434</v>
      </c>
      <c r="E509" s="31" t="s">
        <v>886</v>
      </c>
      <c r="F509" s="31" t="s">
        <v>1435</v>
      </c>
      <c r="G509" s="31" t="s">
        <v>2382</v>
      </c>
      <c r="H509" s="52" t="s">
        <v>897</v>
      </c>
      <c r="I509" s="52">
        <v>57.8</v>
      </c>
      <c r="J509" s="52" t="s">
        <v>1375</v>
      </c>
      <c r="K509" s="52">
        <v>2019</v>
      </c>
      <c r="L509" s="52">
        <v>70</v>
      </c>
      <c r="M509" s="53">
        <v>62</v>
      </c>
      <c r="N509" s="53">
        <v>66</v>
      </c>
      <c r="O509" s="53">
        <v>70</v>
      </c>
      <c r="P509" s="53" t="s">
        <v>2726</v>
      </c>
      <c r="Q509" s="53" t="s">
        <v>132</v>
      </c>
      <c r="R509" s="52" t="s">
        <v>108</v>
      </c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 t="s">
        <v>886</v>
      </c>
      <c r="AI509" s="52" t="s">
        <v>1477</v>
      </c>
      <c r="AJ509" s="51">
        <v>2409</v>
      </c>
      <c r="AK509" s="54" t="s">
        <v>1996</v>
      </c>
      <c r="AL509" s="54" t="s">
        <v>900</v>
      </c>
      <c r="AM509" s="53" t="s">
        <v>2721</v>
      </c>
      <c r="AN509" s="53">
        <v>2408001</v>
      </c>
      <c r="AO509" s="53" t="s">
        <v>2722</v>
      </c>
      <c r="AP509" s="52" t="s">
        <v>1298</v>
      </c>
      <c r="AQ509" s="52">
        <v>1</v>
      </c>
      <c r="AR509" s="53" t="s">
        <v>2471</v>
      </c>
      <c r="AS509" s="53" t="s">
        <v>896</v>
      </c>
      <c r="AT509" s="53">
        <v>0.33</v>
      </c>
      <c r="AU509" s="53">
        <v>0.33</v>
      </c>
      <c r="AV509" s="53">
        <v>0.34</v>
      </c>
      <c r="AW509" s="53" t="s">
        <v>2752</v>
      </c>
      <c r="AX509" s="55">
        <v>0</v>
      </c>
      <c r="AY509" s="55">
        <v>0</v>
      </c>
      <c r="AZ509" s="55">
        <v>0</v>
      </c>
      <c r="BA509" s="55">
        <v>0</v>
      </c>
      <c r="BB509" s="55">
        <v>0</v>
      </c>
      <c r="BC509" s="55">
        <v>0</v>
      </c>
      <c r="BD509" s="55">
        <v>0</v>
      </c>
      <c r="BE509" s="55">
        <v>0</v>
      </c>
      <c r="BF509" s="55">
        <v>0</v>
      </c>
      <c r="BG509" s="55">
        <v>0</v>
      </c>
      <c r="BH509" s="55">
        <v>0</v>
      </c>
      <c r="BI509" s="55">
        <v>0</v>
      </c>
      <c r="BJ509" s="55">
        <v>0</v>
      </c>
      <c r="BK509" s="55">
        <v>0</v>
      </c>
      <c r="BL509" s="55">
        <v>0</v>
      </c>
      <c r="BM509" s="55">
        <v>0</v>
      </c>
      <c r="BN509" s="56">
        <f t="shared" si="36"/>
        <v>0</v>
      </c>
      <c r="BO509" s="55">
        <v>0</v>
      </c>
      <c r="BP509" s="55">
        <v>0</v>
      </c>
      <c r="BQ509" s="55">
        <v>0</v>
      </c>
      <c r="BR509" s="55">
        <v>0</v>
      </c>
      <c r="BS509" s="55">
        <f>270000000/1000000</f>
        <v>270</v>
      </c>
      <c r="BT509" s="55">
        <v>0</v>
      </c>
      <c r="BU509" s="55">
        <v>0</v>
      </c>
      <c r="BV509" s="55">
        <v>0</v>
      </c>
      <c r="BW509" s="55">
        <v>0</v>
      </c>
      <c r="BX509" s="55">
        <v>0</v>
      </c>
      <c r="BY509" s="55">
        <v>0</v>
      </c>
      <c r="BZ509" s="55">
        <v>0</v>
      </c>
      <c r="CA509" s="55">
        <v>0</v>
      </c>
      <c r="CB509" s="55">
        <v>0</v>
      </c>
      <c r="CC509" s="55">
        <v>0</v>
      </c>
      <c r="CD509" s="56">
        <f t="shared" si="37"/>
        <v>270</v>
      </c>
      <c r="CE509" s="55">
        <v>0</v>
      </c>
      <c r="CF509" s="55">
        <v>0</v>
      </c>
      <c r="CG509" s="55">
        <v>0</v>
      </c>
      <c r="CH509" s="55">
        <v>0</v>
      </c>
      <c r="CI509" s="55">
        <v>0</v>
      </c>
      <c r="CJ509" s="55">
        <v>0</v>
      </c>
      <c r="CK509" s="55">
        <v>0</v>
      </c>
      <c r="CL509" s="55">
        <v>0</v>
      </c>
      <c r="CM509" s="55">
        <v>0</v>
      </c>
      <c r="CN509" s="55">
        <v>0</v>
      </c>
      <c r="CO509" s="55">
        <v>0</v>
      </c>
      <c r="CP509" s="55">
        <v>0</v>
      </c>
      <c r="CQ509" s="55">
        <v>0</v>
      </c>
      <c r="CR509" s="55">
        <v>0</v>
      </c>
      <c r="CS509" s="55">
        <v>0</v>
      </c>
      <c r="CT509" s="56">
        <f t="shared" si="38"/>
        <v>0</v>
      </c>
      <c r="CU509" s="55">
        <v>0</v>
      </c>
      <c r="CV509" s="55">
        <v>0</v>
      </c>
      <c r="CW509" s="55">
        <v>0</v>
      </c>
      <c r="CX509" s="55">
        <v>0</v>
      </c>
      <c r="CY509" s="55">
        <v>0</v>
      </c>
      <c r="CZ509" s="55">
        <v>0</v>
      </c>
      <c r="DA509" s="55">
        <v>0</v>
      </c>
      <c r="DB509" s="55">
        <v>0</v>
      </c>
      <c r="DC509" s="55">
        <v>0</v>
      </c>
      <c r="DD509" s="55">
        <v>0</v>
      </c>
      <c r="DE509" s="55">
        <v>0</v>
      </c>
      <c r="DF509" s="55">
        <v>0</v>
      </c>
      <c r="DG509" s="55">
        <v>0</v>
      </c>
      <c r="DH509" s="55">
        <v>0</v>
      </c>
      <c r="DI509" s="55">
        <v>0</v>
      </c>
      <c r="DJ509" s="56">
        <f t="shared" si="39"/>
        <v>0</v>
      </c>
      <c r="DK509" s="57">
        <f t="shared" si="31"/>
        <v>270</v>
      </c>
      <c r="DL509" s="81">
        <f>DK509*1000000000</f>
        <v>270000000000</v>
      </c>
    </row>
    <row r="510" spans="1:116" s="11" customFormat="1" ht="135" x14ac:dyDescent="0.25">
      <c r="B510" s="51" t="s">
        <v>896</v>
      </c>
      <c r="C510" s="52" t="s">
        <v>1446</v>
      </c>
      <c r="D510" s="31" t="s">
        <v>1434</v>
      </c>
      <c r="E510" s="31" t="s">
        <v>886</v>
      </c>
      <c r="F510" s="31" t="s">
        <v>1435</v>
      </c>
      <c r="G510" s="31" t="s">
        <v>2382</v>
      </c>
      <c r="H510" s="52" t="s">
        <v>897</v>
      </c>
      <c r="I510" s="52">
        <v>57.8</v>
      </c>
      <c r="J510" s="52" t="s">
        <v>1375</v>
      </c>
      <c r="K510" s="52">
        <v>2019</v>
      </c>
      <c r="L510" s="52">
        <v>70</v>
      </c>
      <c r="M510" s="53">
        <v>62</v>
      </c>
      <c r="N510" s="53">
        <v>66</v>
      </c>
      <c r="O510" s="53">
        <v>70</v>
      </c>
      <c r="P510" s="53" t="s">
        <v>2726</v>
      </c>
      <c r="Q510" s="53" t="s">
        <v>132</v>
      </c>
      <c r="R510" s="52" t="s">
        <v>108</v>
      </c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 t="s">
        <v>886</v>
      </c>
      <c r="AI510" s="52" t="s">
        <v>1477</v>
      </c>
      <c r="AJ510" s="51">
        <v>2409</v>
      </c>
      <c r="AK510" s="54" t="s">
        <v>1997</v>
      </c>
      <c r="AL510" s="54" t="s">
        <v>901</v>
      </c>
      <c r="AM510" s="53" t="s">
        <v>2723</v>
      </c>
      <c r="AN510" s="53">
        <v>2408001</v>
      </c>
      <c r="AO510" s="53" t="s">
        <v>2722</v>
      </c>
      <c r="AP510" s="52">
        <v>0</v>
      </c>
      <c r="AQ510" s="52">
        <v>1</v>
      </c>
      <c r="AR510" s="53" t="s">
        <v>2471</v>
      </c>
      <c r="AS510" s="53" t="s">
        <v>896</v>
      </c>
      <c r="AT510" s="53">
        <v>0.2</v>
      </c>
      <c r="AU510" s="53">
        <v>0.6</v>
      </c>
      <c r="AV510" s="53">
        <v>0.2</v>
      </c>
      <c r="AW510" s="53" t="s">
        <v>2752</v>
      </c>
      <c r="AX510" s="55">
        <v>0</v>
      </c>
      <c r="AY510" s="55">
        <f>4080117775.87/1000000</f>
        <v>4080.1177758700001</v>
      </c>
      <c r="AZ510" s="55">
        <v>0</v>
      </c>
      <c r="BA510" s="55">
        <v>0</v>
      </c>
      <c r="BB510" s="55">
        <v>0</v>
      </c>
      <c r="BC510" s="55">
        <f>6582.92</f>
        <v>6582.92</v>
      </c>
      <c r="BD510" s="55">
        <v>0</v>
      </c>
      <c r="BE510" s="55">
        <v>0</v>
      </c>
      <c r="BF510" s="55">
        <v>0</v>
      </c>
      <c r="BG510" s="55">
        <v>0</v>
      </c>
      <c r="BH510" s="55">
        <v>0</v>
      </c>
      <c r="BI510" s="55">
        <v>0</v>
      </c>
      <c r="BJ510" s="55">
        <v>0</v>
      </c>
      <c r="BK510" s="55">
        <v>0</v>
      </c>
      <c r="BL510" s="55">
        <v>0</v>
      </c>
      <c r="BM510" s="55">
        <v>0</v>
      </c>
      <c r="BN510" s="56">
        <f t="shared" si="36"/>
        <v>10663.03777587</v>
      </c>
      <c r="BO510" s="55">
        <v>0</v>
      </c>
      <c r="BP510" s="55">
        <v>0</v>
      </c>
      <c r="BQ510" s="55">
        <v>0</v>
      </c>
      <c r="BR510" s="55">
        <v>0</v>
      </c>
      <c r="BS510" s="55">
        <v>7852.6</v>
      </c>
      <c r="BT510" s="55">
        <v>0</v>
      </c>
      <c r="BU510" s="55">
        <v>0</v>
      </c>
      <c r="BV510" s="55">
        <v>0</v>
      </c>
      <c r="BW510" s="55">
        <v>0</v>
      </c>
      <c r="BX510" s="55">
        <v>0</v>
      </c>
      <c r="BY510" s="55">
        <v>0</v>
      </c>
      <c r="BZ510" s="55">
        <v>0</v>
      </c>
      <c r="CA510" s="55">
        <v>0</v>
      </c>
      <c r="CB510" s="55">
        <v>0</v>
      </c>
      <c r="CC510" s="55">
        <v>0</v>
      </c>
      <c r="CD510" s="56">
        <f t="shared" si="37"/>
        <v>7852.6</v>
      </c>
      <c r="CE510" s="55">
        <v>0</v>
      </c>
      <c r="CF510" s="55">
        <v>0</v>
      </c>
      <c r="CG510" s="55">
        <v>0</v>
      </c>
      <c r="CH510" s="55">
        <v>0</v>
      </c>
      <c r="CI510" s="55">
        <v>0</v>
      </c>
      <c r="CJ510" s="55">
        <v>0</v>
      </c>
      <c r="CK510" s="55">
        <v>0</v>
      </c>
      <c r="CL510" s="55">
        <v>0</v>
      </c>
      <c r="CM510" s="55">
        <v>0</v>
      </c>
      <c r="CN510" s="55">
        <v>0</v>
      </c>
      <c r="CO510" s="55">
        <v>0</v>
      </c>
      <c r="CP510" s="55">
        <v>0</v>
      </c>
      <c r="CQ510" s="55">
        <v>0</v>
      </c>
      <c r="CR510" s="55">
        <v>0</v>
      </c>
      <c r="CS510" s="55">
        <v>0</v>
      </c>
      <c r="CT510" s="56">
        <f t="shared" si="38"/>
        <v>0</v>
      </c>
      <c r="CU510" s="55">
        <v>0</v>
      </c>
      <c r="CV510" s="55">
        <v>0</v>
      </c>
      <c r="CW510" s="55">
        <v>0</v>
      </c>
      <c r="CX510" s="55">
        <v>0</v>
      </c>
      <c r="CY510" s="55">
        <v>0</v>
      </c>
      <c r="CZ510" s="55">
        <v>0</v>
      </c>
      <c r="DA510" s="55">
        <v>0</v>
      </c>
      <c r="DB510" s="55">
        <v>0</v>
      </c>
      <c r="DC510" s="55">
        <v>0</v>
      </c>
      <c r="DD510" s="55">
        <v>0</v>
      </c>
      <c r="DE510" s="55">
        <v>0</v>
      </c>
      <c r="DF510" s="55">
        <v>0</v>
      </c>
      <c r="DG510" s="55">
        <v>0</v>
      </c>
      <c r="DH510" s="55">
        <v>0</v>
      </c>
      <c r="DI510" s="55">
        <v>0</v>
      </c>
      <c r="DJ510" s="56">
        <f t="shared" si="39"/>
        <v>0</v>
      </c>
      <c r="DK510" s="57">
        <f t="shared" si="31"/>
        <v>18515.63777587</v>
      </c>
      <c r="DL510" s="81">
        <f>DK510*1000000000</f>
        <v>18515637775870</v>
      </c>
    </row>
    <row r="511" spans="1:116" s="11" customFormat="1" ht="135" x14ac:dyDescent="0.25">
      <c r="B511" s="51" t="s">
        <v>896</v>
      </c>
      <c r="C511" s="52" t="s">
        <v>1446</v>
      </c>
      <c r="D511" s="31" t="s">
        <v>1434</v>
      </c>
      <c r="E511" s="31" t="s">
        <v>886</v>
      </c>
      <c r="F511" s="31" t="s">
        <v>1435</v>
      </c>
      <c r="G511" s="31" t="s">
        <v>2382</v>
      </c>
      <c r="H511" s="52" t="s">
        <v>897</v>
      </c>
      <c r="I511" s="52">
        <v>57.8</v>
      </c>
      <c r="J511" s="52" t="s">
        <v>1375</v>
      </c>
      <c r="K511" s="52">
        <v>2019</v>
      </c>
      <c r="L511" s="52">
        <v>70</v>
      </c>
      <c r="M511" s="53">
        <v>62</v>
      </c>
      <c r="N511" s="53">
        <v>66</v>
      </c>
      <c r="O511" s="53">
        <v>70</v>
      </c>
      <c r="P511" s="53" t="s">
        <v>2726</v>
      </c>
      <c r="Q511" s="53" t="s">
        <v>130</v>
      </c>
      <c r="R511" s="52" t="s">
        <v>108</v>
      </c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 t="s">
        <v>886</v>
      </c>
      <c r="AI511" s="52" t="s">
        <v>1477</v>
      </c>
      <c r="AJ511" s="51">
        <v>2409</v>
      </c>
      <c r="AK511" s="54" t="s">
        <v>1998</v>
      </c>
      <c r="AL511" s="54" t="s">
        <v>902</v>
      </c>
      <c r="AM511" s="53" t="s">
        <v>2724</v>
      </c>
      <c r="AN511" s="53">
        <v>3604026</v>
      </c>
      <c r="AO511" s="53" t="s">
        <v>2725</v>
      </c>
      <c r="AP511" s="52" t="s">
        <v>1298</v>
      </c>
      <c r="AQ511" s="52">
        <v>1</v>
      </c>
      <c r="AR511" s="53" t="s">
        <v>130</v>
      </c>
      <c r="AS511" s="53" t="s">
        <v>896</v>
      </c>
      <c r="AT511" s="53">
        <v>1</v>
      </c>
      <c r="AU511" s="53">
        <v>0</v>
      </c>
      <c r="AV511" s="53">
        <v>0</v>
      </c>
      <c r="AW511" s="53" t="s">
        <v>2752</v>
      </c>
      <c r="AX511" s="55">
        <v>0</v>
      </c>
      <c r="AY511" s="55">
        <v>0</v>
      </c>
      <c r="AZ511" s="55">
        <v>0</v>
      </c>
      <c r="BA511" s="55">
        <v>0</v>
      </c>
      <c r="BB511" s="55">
        <v>0</v>
      </c>
      <c r="BC511" s="55">
        <f>5000000/1000000</f>
        <v>5</v>
      </c>
      <c r="BD511" s="55">
        <v>0</v>
      </c>
      <c r="BE511" s="55">
        <v>0</v>
      </c>
      <c r="BF511" s="55">
        <v>0</v>
      </c>
      <c r="BG511" s="55">
        <v>0</v>
      </c>
      <c r="BH511" s="55">
        <v>0</v>
      </c>
      <c r="BI511" s="55">
        <v>0</v>
      </c>
      <c r="BJ511" s="55">
        <v>0</v>
      </c>
      <c r="BK511" s="55">
        <v>0</v>
      </c>
      <c r="BL511" s="55">
        <v>0</v>
      </c>
      <c r="BM511" s="55">
        <v>0</v>
      </c>
      <c r="BN511" s="56">
        <f t="shared" si="36"/>
        <v>5</v>
      </c>
      <c r="BO511" s="55">
        <v>0</v>
      </c>
      <c r="BP511" s="55">
        <v>0</v>
      </c>
      <c r="BQ511" s="55">
        <v>0</v>
      </c>
      <c r="BR511" s="55">
        <v>0</v>
      </c>
      <c r="BS511" s="55">
        <v>0</v>
      </c>
      <c r="BT511" s="55">
        <v>0</v>
      </c>
      <c r="BU511" s="55">
        <v>0</v>
      </c>
      <c r="BV511" s="55">
        <v>0</v>
      </c>
      <c r="BW511" s="55">
        <v>0</v>
      </c>
      <c r="BX511" s="55">
        <v>0</v>
      </c>
      <c r="BY511" s="55">
        <v>0</v>
      </c>
      <c r="BZ511" s="55">
        <v>0</v>
      </c>
      <c r="CA511" s="55">
        <v>0</v>
      </c>
      <c r="CB511" s="55">
        <v>0</v>
      </c>
      <c r="CC511" s="55">
        <v>0</v>
      </c>
      <c r="CD511" s="56">
        <f t="shared" si="37"/>
        <v>0</v>
      </c>
      <c r="CE511" s="55">
        <v>0</v>
      </c>
      <c r="CF511" s="55">
        <v>0</v>
      </c>
      <c r="CG511" s="55">
        <v>0</v>
      </c>
      <c r="CH511" s="55">
        <v>0</v>
      </c>
      <c r="CI511" s="55">
        <v>0</v>
      </c>
      <c r="CJ511" s="55">
        <v>0</v>
      </c>
      <c r="CK511" s="55">
        <v>0</v>
      </c>
      <c r="CL511" s="55">
        <v>0</v>
      </c>
      <c r="CM511" s="55">
        <v>0</v>
      </c>
      <c r="CN511" s="55">
        <v>0</v>
      </c>
      <c r="CO511" s="55">
        <v>0</v>
      </c>
      <c r="CP511" s="55">
        <v>0</v>
      </c>
      <c r="CQ511" s="55">
        <v>0</v>
      </c>
      <c r="CR511" s="55">
        <v>0</v>
      </c>
      <c r="CS511" s="55">
        <v>0</v>
      </c>
      <c r="CT511" s="56">
        <f t="shared" si="38"/>
        <v>0</v>
      </c>
      <c r="CU511" s="55">
        <v>0</v>
      </c>
      <c r="CV511" s="55">
        <v>0</v>
      </c>
      <c r="CW511" s="55">
        <v>0</v>
      </c>
      <c r="CX511" s="55">
        <v>0</v>
      </c>
      <c r="CY511" s="55">
        <v>0</v>
      </c>
      <c r="CZ511" s="55">
        <v>0</v>
      </c>
      <c r="DA511" s="55">
        <v>0</v>
      </c>
      <c r="DB511" s="55">
        <v>0</v>
      </c>
      <c r="DC511" s="55">
        <v>0</v>
      </c>
      <c r="DD511" s="55">
        <v>0</v>
      </c>
      <c r="DE511" s="55">
        <v>0</v>
      </c>
      <c r="DF511" s="55">
        <v>0</v>
      </c>
      <c r="DG511" s="55">
        <v>0</v>
      </c>
      <c r="DH511" s="55">
        <v>0</v>
      </c>
      <c r="DI511" s="55">
        <v>0</v>
      </c>
      <c r="DJ511" s="56">
        <f t="shared" si="39"/>
        <v>0</v>
      </c>
      <c r="DK511" s="57">
        <f t="shared" si="31"/>
        <v>5</v>
      </c>
      <c r="DL511" s="81">
        <f>DK511*1000000000</f>
        <v>5000000000</v>
      </c>
    </row>
    <row r="512" spans="1:116" s="2" customFormat="1" ht="135" x14ac:dyDescent="0.25">
      <c r="A512" s="1"/>
      <c r="B512" s="40" t="s">
        <v>1455</v>
      </c>
      <c r="C512" s="41" t="s">
        <v>1446</v>
      </c>
      <c r="D512" s="30" t="s">
        <v>1434</v>
      </c>
      <c r="E512" s="30" t="s">
        <v>886</v>
      </c>
      <c r="F512" s="30" t="s">
        <v>1435</v>
      </c>
      <c r="G512" s="30" t="s">
        <v>2382</v>
      </c>
      <c r="H512" s="41" t="s">
        <v>897</v>
      </c>
      <c r="I512" s="41">
        <v>57.8</v>
      </c>
      <c r="J512" s="41" t="s">
        <v>1375</v>
      </c>
      <c r="K512" s="41">
        <v>2019</v>
      </c>
      <c r="L512" s="41">
        <v>70</v>
      </c>
      <c r="M512" s="42">
        <v>40</v>
      </c>
      <c r="N512" s="42">
        <v>40</v>
      </c>
      <c r="O512" s="42">
        <v>50</v>
      </c>
      <c r="P512" s="42">
        <v>60</v>
      </c>
      <c r="Q512" s="42" t="s">
        <v>132</v>
      </c>
      <c r="R512" s="41" t="s">
        <v>108</v>
      </c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 t="s">
        <v>886</v>
      </c>
      <c r="AI512" s="52" t="s">
        <v>1477</v>
      </c>
      <c r="AJ512" s="40">
        <v>2409</v>
      </c>
      <c r="AK512" s="17" t="s">
        <v>1999</v>
      </c>
      <c r="AL512" s="17" t="s">
        <v>903</v>
      </c>
      <c r="AM512" s="42" t="s">
        <v>2756</v>
      </c>
      <c r="AN512" s="42">
        <v>2409022</v>
      </c>
      <c r="AO512" s="42">
        <v>240902200</v>
      </c>
      <c r="AP512" s="41" t="s">
        <v>1298</v>
      </c>
      <c r="AQ512" s="41">
        <v>4</v>
      </c>
      <c r="AR512" s="42" t="s">
        <v>2471</v>
      </c>
      <c r="AS512" s="42" t="s">
        <v>1455</v>
      </c>
      <c r="AT512" s="42">
        <v>1</v>
      </c>
      <c r="AU512" s="42">
        <v>1</v>
      </c>
      <c r="AV512" s="42">
        <v>1</v>
      </c>
      <c r="AW512" s="42">
        <v>1</v>
      </c>
      <c r="AX512" s="43">
        <v>0</v>
      </c>
      <c r="AY512" s="43">
        <v>0</v>
      </c>
      <c r="AZ512" s="43">
        <v>0</v>
      </c>
      <c r="BA512" s="43">
        <v>0</v>
      </c>
      <c r="BB512" s="43">
        <v>0</v>
      </c>
      <c r="BC512" s="43">
        <v>35000000</v>
      </c>
      <c r="BD512" s="43">
        <v>0</v>
      </c>
      <c r="BE512" s="43">
        <v>0</v>
      </c>
      <c r="BF512" s="43">
        <v>0</v>
      </c>
      <c r="BG512" s="43">
        <v>0</v>
      </c>
      <c r="BH512" s="43">
        <v>0</v>
      </c>
      <c r="BI512" s="43">
        <v>0</v>
      </c>
      <c r="BJ512" s="43">
        <v>0</v>
      </c>
      <c r="BK512" s="43">
        <v>0</v>
      </c>
      <c r="BL512" s="43">
        <v>0</v>
      </c>
      <c r="BM512" s="43">
        <v>0</v>
      </c>
      <c r="BN512" s="44">
        <f t="shared" si="36"/>
        <v>35000000</v>
      </c>
      <c r="BO512" s="43">
        <v>0</v>
      </c>
      <c r="BP512" s="43">
        <v>0</v>
      </c>
      <c r="BQ512" s="43">
        <v>0</v>
      </c>
      <c r="BR512" s="43">
        <v>0</v>
      </c>
      <c r="BS512" s="43">
        <v>35000000</v>
      </c>
      <c r="BT512" s="43">
        <v>0</v>
      </c>
      <c r="BU512" s="43">
        <v>0</v>
      </c>
      <c r="BV512" s="43">
        <v>0</v>
      </c>
      <c r="BW512" s="43">
        <v>0</v>
      </c>
      <c r="BX512" s="43">
        <v>0</v>
      </c>
      <c r="BY512" s="43">
        <v>0</v>
      </c>
      <c r="BZ512" s="43">
        <v>0</v>
      </c>
      <c r="CA512" s="43">
        <v>0</v>
      </c>
      <c r="CB512" s="43">
        <v>0</v>
      </c>
      <c r="CC512" s="43">
        <v>0</v>
      </c>
      <c r="CD512" s="44">
        <f t="shared" si="37"/>
        <v>35000000</v>
      </c>
      <c r="CE512" s="43">
        <v>0</v>
      </c>
      <c r="CF512" s="43">
        <v>0</v>
      </c>
      <c r="CG512" s="43">
        <v>0</v>
      </c>
      <c r="CH512" s="43">
        <v>0</v>
      </c>
      <c r="CI512" s="43">
        <v>135000000</v>
      </c>
      <c r="CJ512" s="43">
        <v>0</v>
      </c>
      <c r="CK512" s="43">
        <v>0</v>
      </c>
      <c r="CL512" s="43">
        <v>0</v>
      </c>
      <c r="CM512" s="43">
        <v>0</v>
      </c>
      <c r="CN512" s="43">
        <v>0</v>
      </c>
      <c r="CO512" s="43">
        <v>0</v>
      </c>
      <c r="CP512" s="43">
        <v>0</v>
      </c>
      <c r="CQ512" s="43">
        <v>0</v>
      </c>
      <c r="CR512" s="43">
        <v>0</v>
      </c>
      <c r="CS512" s="43">
        <v>0</v>
      </c>
      <c r="CT512" s="44">
        <f t="shared" si="38"/>
        <v>135000000</v>
      </c>
      <c r="CU512" s="43">
        <v>0</v>
      </c>
      <c r="CV512" s="43">
        <v>0</v>
      </c>
      <c r="CW512" s="43">
        <v>0</v>
      </c>
      <c r="CX512" s="43">
        <v>0</v>
      </c>
      <c r="CY512" s="43">
        <v>35000000</v>
      </c>
      <c r="CZ512" s="43">
        <v>0</v>
      </c>
      <c r="DA512" s="43">
        <v>0</v>
      </c>
      <c r="DB512" s="43">
        <v>0</v>
      </c>
      <c r="DC512" s="43">
        <v>0</v>
      </c>
      <c r="DD512" s="43">
        <v>0</v>
      </c>
      <c r="DE512" s="43">
        <v>0</v>
      </c>
      <c r="DF512" s="43">
        <v>0</v>
      </c>
      <c r="DG512" s="43">
        <v>0</v>
      </c>
      <c r="DH512" s="43">
        <v>0</v>
      </c>
      <c r="DI512" s="43">
        <v>0</v>
      </c>
      <c r="DJ512" s="44">
        <f t="shared" si="39"/>
        <v>35000000</v>
      </c>
      <c r="DK512" s="45">
        <f t="shared" si="31"/>
        <v>240000000</v>
      </c>
      <c r="DL512" s="81"/>
    </row>
    <row r="513" spans="1:116" s="11" customFormat="1" ht="135" x14ac:dyDescent="0.25">
      <c r="B513" s="51" t="s">
        <v>896</v>
      </c>
      <c r="C513" s="52" t="s">
        <v>1446</v>
      </c>
      <c r="D513" s="31" t="s">
        <v>1434</v>
      </c>
      <c r="E513" s="31" t="s">
        <v>886</v>
      </c>
      <c r="F513" s="31" t="s">
        <v>1435</v>
      </c>
      <c r="G513" s="31" t="s">
        <v>2382</v>
      </c>
      <c r="H513" s="52" t="s">
        <v>897</v>
      </c>
      <c r="I513" s="52">
        <v>57.8</v>
      </c>
      <c r="J513" s="52" t="s">
        <v>1375</v>
      </c>
      <c r="K513" s="52">
        <v>2019</v>
      </c>
      <c r="L513" s="52">
        <v>70</v>
      </c>
      <c r="M513" s="53">
        <v>62</v>
      </c>
      <c r="N513" s="53">
        <v>66</v>
      </c>
      <c r="O513" s="53">
        <v>70</v>
      </c>
      <c r="P513" s="53" t="s">
        <v>2726</v>
      </c>
      <c r="Q513" s="53" t="s">
        <v>132</v>
      </c>
      <c r="R513" s="52" t="s">
        <v>108</v>
      </c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 t="s">
        <v>886</v>
      </c>
      <c r="AI513" s="52" t="s">
        <v>1477</v>
      </c>
      <c r="AJ513" s="51">
        <v>2409</v>
      </c>
      <c r="AK513" s="54" t="s">
        <v>2000</v>
      </c>
      <c r="AL513" s="54" t="s">
        <v>904</v>
      </c>
      <c r="AM513" s="53" t="s">
        <v>2727</v>
      </c>
      <c r="AN513" s="53">
        <v>2408003</v>
      </c>
      <c r="AO513" s="53" t="s">
        <v>2728</v>
      </c>
      <c r="AP513" s="52">
        <v>0</v>
      </c>
      <c r="AQ513" s="52">
        <v>134</v>
      </c>
      <c r="AR513" s="53" t="s">
        <v>2471</v>
      </c>
      <c r="AS513" s="53" t="s">
        <v>896</v>
      </c>
      <c r="AT513" s="53">
        <v>0</v>
      </c>
      <c r="AU513" s="53">
        <v>134</v>
      </c>
      <c r="AV513" s="53">
        <v>0</v>
      </c>
      <c r="AW513" s="53" t="s">
        <v>2752</v>
      </c>
      <c r="AX513" s="55">
        <v>0</v>
      </c>
      <c r="AY513" s="55">
        <v>0</v>
      </c>
      <c r="AZ513" s="55">
        <v>0</v>
      </c>
      <c r="BA513" s="55">
        <v>0</v>
      </c>
      <c r="BB513" s="55">
        <v>0</v>
      </c>
      <c r="BC513" s="55">
        <v>0</v>
      </c>
      <c r="BD513" s="55">
        <v>0</v>
      </c>
      <c r="BE513" s="55">
        <v>0</v>
      </c>
      <c r="BF513" s="55">
        <v>0</v>
      </c>
      <c r="BG513" s="55">
        <v>0</v>
      </c>
      <c r="BH513" s="55">
        <v>0</v>
      </c>
      <c r="BI513" s="55">
        <v>0</v>
      </c>
      <c r="BJ513" s="55">
        <v>0</v>
      </c>
      <c r="BK513" s="55">
        <v>0</v>
      </c>
      <c r="BL513" s="55">
        <v>0</v>
      </c>
      <c r="BM513" s="55">
        <v>0</v>
      </c>
      <c r="BN513" s="56">
        <f t="shared" si="36"/>
        <v>0</v>
      </c>
      <c r="BO513" s="55">
        <v>0</v>
      </c>
      <c r="BP513" s="55">
        <v>0</v>
      </c>
      <c r="BQ513" s="55">
        <v>0</v>
      </c>
      <c r="BR513" s="55">
        <v>0</v>
      </c>
      <c r="BS513" s="55">
        <v>77.400000000000006</v>
      </c>
      <c r="BT513" s="55">
        <v>0</v>
      </c>
      <c r="BU513" s="55">
        <v>0</v>
      </c>
      <c r="BV513" s="55">
        <v>0</v>
      </c>
      <c r="BW513" s="55">
        <v>0</v>
      </c>
      <c r="BX513" s="55">
        <v>0</v>
      </c>
      <c r="BY513" s="55">
        <v>0</v>
      </c>
      <c r="BZ513" s="55">
        <v>0</v>
      </c>
      <c r="CA513" s="55">
        <v>0</v>
      </c>
      <c r="CB513" s="55">
        <v>0</v>
      </c>
      <c r="CC513" s="55">
        <v>0</v>
      </c>
      <c r="CD513" s="56">
        <f t="shared" si="37"/>
        <v>77.400000000000006</v>
      </c>
      <c r="CE513" s="55">
        <v>0</v>
      </c>
      <c r="CF513" s="55">
        <v>0</v>
      </c>
      <c r="CG513" s="55">
        <v>0</v>
      </c>
      <c r="CH513" s="55">
        <v>0</v>
      </c>
      <c r="CI513" s="55">
        <v>0</v>
      </c>
      <c r="CJ513" s="55">
        <v>0</v>
      </c>
      <c r="CK513" s="55">
        <v>0</v>
      </c>
      <c r="CL513" s="55">
        <v>0</v>
      </c>
      <c r="CM513" s="55">
        <v>0</v>
      </c>
      <c r="CN513" s="55">
        <v>0</v>
      </c>
      <c r="CO513" s="55">
        <v>0</v>
      </c>
      <c r="CP513" s="55">
        <v>0</v>
      </c>
      <c r="CQ513" s="55">
        <v>0</v>
      </c>
      <c r="CR513" s="55">
        <v>0</v>
      </c>
      <c r="CS513" s="55">
        <v>0</v>
      </c>
      <c r="CT513" s="56">
        <f t="shared" si="38"/>
        <v>0</v>
      </c>
      <c r="CU513" s="55">
        <v>0</v>
      </c>
      <c r="CV513" s="55">
        <v>0</v>
      </c>
      <c r="CW513" s="55">
        <v>0</v>
      </c>
      <c r="CX513" s="55">
        <v>0</v>
      </c>
      <c r="CY513" s="55">
        <v>0</v>
      </c>
      <c r="CZ513" s="55">
        <v>0</v>
      </c>
      <c r="DA513" s="55">
        <v>0</v>
      </c>
      <c r="DB513" s="55">
        <v>0</v>
      </c>
      <c r="DC513" s="55">
        <v>0</v>
      </c>
      <c r="DD513" s="55">
        <v>0</v>
      </c>
      <c r="DE513" s="55">
        <v>0</v>
      </c>
      <c r="DF513" s="55">
        <v>0</v>
      </c>
      <c r="DG513" s="55">
        <v>0</v>
      </c>
      <c r="DH513" s="55">
        <v>0</v>
      </c>
      <c r="DI513" s="55">
        <v>0</v>
      </c>
      <c r="DJ513" s="56">
        <f t="shared" si="39"/>
        <v>0</v>
      </c>
      <c r="DK513" s="57">
        <f t="shared" si="31"/>
        <v>77.400000000000006</v>
      </c>
      <c r="DL513" s="81">
        <f t="shared" ref="DL513:DL521" si="40">DK513*1000000000</f>
        <v>77400000000</v>
      </c>
    </row>
    <row r="514" spans="1:116" s="11" customFormat="1" ht="135" x14ac:dyDescent="0.25">
      <c r="B514" s="51" t="s">
        <v>896</v>
      </c>
      <c r="C514" s="52" t="s">
        <v>1446</v>
      </c>
      <c r="D514" s="31" t="s">
        <v>1434</v>
      </c>
      <c r="E514" s="31" t="s">
        <v>886</v>
      </c>
      <c r="F514" s="31" t="s">
        <v>1435</v>
      </c>
      <c r="G514" s="31" t="s">
        <v>2382</v>
      </c>
      <c r="H514" s="52" t="s">
        <v>897</v>
      </c>
      <c r="I514" s="52">
        <v>57.8</v>
      </c>
      <c r="J514" s="52" t="s">
        <v>1375</v>
      </c>
      <c r="K514" s="52">
        <v>2019</v>
      </c>
      <c r="L514" s="52">
        <v>70</v>
      </c>
      <c r="M514" s="53">
        <v>62</v>
      </c>
      <c r="N514" s="53">
        <v>66</v>
      </c>
      <c r="O514" s="53">
        <v>70</v>
      </c>
      <c r="P514" s="53" t="s">
        <v>2726</v>
      </c>
      <c r="Q514" s="53" t="s">
        <v>132</v>
      </c>
      <c r="R514" s="52" t="s">
        <v>108</v>
      </c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 t="s">
        <v>886</v>
      </c>
      <c r="AI514" s="52" t="s">
        <v>1477</v>
      </c>
      <c r="AJ514" s="51">
        <v>2409</v>
      </c>
      <c r="AK514" s="54" t="s">
        <v>2001</v>
      </c>
      <c r="AL514" s="54" t="s">
        <v>905</v>
      </c>
      <c r="AM514" s="53" t="s">
        <v>2729</v>
      </c>
      <c r="AN514" s="53">
        <v>2408002</v>
      </c>
      <c r="AO514" s="53" t="s">
        <v>2730</v>
      </c>
      <c r="AP514" s="52">
        <v>0</v>
      </c>
      <c r="AQ514" s="52">
        <v>4</v>
      </c>
      <c r="AR514" s="53" t="s">
        <v>2471</v>
      </c>
      <c r="AS514" s="53" t="s">
        <v>896</v>
      </c>
      <c r="AT514" s="53">
        <v>2</v>
      </c>
      <c r="AU514" s="53">
        <v>2</v>
      </c>
      <c r="AV514" s="53">
        <v>0</v>
      </c>
      <c r="AW514" s="53" t="s">
        <v>2752</v>
      </c>
      <c r="AX514" s="55">
        <v>0</v>
      </c>
      <c r="AY514" s="55">
        <f>7314.6</f>
        <v>7314.6</v>
      </c>
      <c r="AZ514" s="55">
        <v>0</v>
      </c>
      <c r="BA514" s="55">
        <v>0</v>
      </c>
      <c r="BB514" s="55">
        <v>0</v>
      </c>
      <c r="BC514" s="55">
        <v>6203.15</v>
      </c>
      <c r="BD514" s="55">
        <v>0</v>
      </c>
      <c r="BE514" s="55">
        <v>0</v>
      </c>
      <c r="BF514" s="55">
        <v>0</v>
      </c>
      <c r="BG514" s="55">
        <v>0</v>
      </c>
      <c r="BH514" s="55">
        <v>0</v>
      </c>
      <c r="BI514" s="55">
        <v>0</v>
      </c>
      <c r="BJ514" s="55">
        <v>0</v>
      </c>
      <c r="BK514" s="55">
        <v>0</v>
      </c>
      <c r="BL514" s="55">
        <v>0</v>
      </c>
      <c r="BM514" s="55">
        <v>0</v>
      </c>
      <c r="BN514" s="56">
        <f t="shared" si="36"/>
        <v>13517.75</v>
      </c>
      <c r="BO514" s="55">
        <v>0</v>
      </c>
      <c r="BP514" s="55">
        <v>0</v>
      </c>
      <c r="BQ514" s="55">
        <v>0</v>
      </c>
      <c r="BR514" s="55">
        <v>0</v>
      </c>
      <c r="BS514" s="55">
        <f>(6066528141/1000000)-400</f>
        <v>5666.5281409999998</v>
      </c>
      <c r="BT514" s="55">
        <v>0</v>
      </c>
      <c r="BU514" s="55">
        <v>0</v>
      </c>
      <c r="BV514" s="55">
        <v>0</v>
      </c>
      <c r="BW514" s="55">
        <v>0</v>
      </c>
      <c r="BX514" s="55">
        <v>0</v>
      </c>
      <c r="BY514" s="55">
        <v>0</v>
      </c>
      <c r="BZ514" s="55">
        <v>0</v>
      </c>
      <c r="CA514" s="55">
        <v>0</v>
      </c>
      <c r="CB514" s="55">
        <v>0</v>
      </c>
      <c r="CC514" s="55">
        <v>0</v>
      </c>
      <c r="CD514" s="56">
        <f t="shared" si="37"/>
        <v>5666.5281409999998</v>
      </c>
      <c r="CE514" s="55">
        <v>0</v>
      </c>
      <c r="CF514" s="55">
        <v>0</v>
      </c>
      <c r="CG514" s="55">
        <v>0</v>
      </c>
      <c r="CH514" s="55">
        <v>0</v>
      </c>
      <c r="CI514" s="55">
        <v>0</v>
      </c>
      <c r="CJ514" s="55">
        <v>0</v>
      </c>
      <c r="CK514" s="55">
        <v>0</v>
      </c>
      <c r="CL514" s="55">
        <v>0</v>
      </c>
      <c r="CM514" s="55">
        <v>0</v>
      </c>
      <c r="CN514" s="55">
        <v>0</v>
      </c>
      <c r="CO514" s="55">
        <v>0</v>
      </c>
      <c r="CP514" s="55">
        <v>0</v>
      </c>
      <c r="CQ514" s="55">
        <v>0</v>
      </c>
      <c r="CR514" s="55">
        <v>0</v>
      </c>
      <c r="CS514" s="55">
        <v>0</v>
      </c>
      <c r="CT514" s="56">
        <f t="shared" si="38"/>
        <v>0</v>
      </c>
      <c r="CU514" s="55">
        <v>0</v>
      </c>
      <c r="CV514" s="55">
        <v>0</v>
      </c>
      <c r="CW514" s="55">
        <v>0</v>
      </c>
      <c r="CX514" s="55">
        <v>0</v>
      </c>
      <c r="CY514" s="55">
        <v>0</v>
      </c>
      <c r="CZ514" s="55">
        <v>0</v>
      </c>
      <c r="DA514" s="55">
        <v>0</v>
      </c>
      <c r="DB514" s="55">
        <v>0</v>
      </c>
      <c r="DC514" s="55">
        <v>0</v>
      </c>
      <c r="DD514" s="55">
        <v>0</v>
      </c>
      <c r="DE514" s="55">
        <v>0</v>
      </c>
      <c r="DF514" s="55">
        <v>0</v>
      </c>
      <c r="DG514" s="55">
        <v>0</v>
      </c>
      <c r="DH514" s="55">
        <v>0</v>
      </c>
      <c r="DI514" s="55">
        <v>0</v>
      </c>
      <c r="DJ514" s="56">
        <f t="shared" si="39"/>
        <v>0</v>
      </c>
      <c r="DK514" s="57">
        <f t="shared" si="31"/>
        <v>19184.278140999999</v>
      </c>
      <c r="DL514" s="81">
        <f t="shared" si="40"/>
        <v>19184278141000</v>
      </c>
    </row>
    <row r="515" spans="1:116" s="11" customFormat="1" ht="135" x14ac:dyDescent="0.25">
      <c r="B515" s="51" t="s">
        <v>896</v>
      </c>
      <c r="C515" s="52" t="s">
        <v>1446</v>
      </c>
      <c r="D515" s="31" t="s">
        <v>1434</v>
      </c>
      <c r="E515" s="31" t="s">
        <v>886</v>
      </c>
      <c r="F515" s="31" t="s">
        <v>1435</v>
      </c>
      <c r="G515" s="31" t="s">
        <v>2382</v>
      </c>
      <c r="H515" s="52" t="s">
        <v>897</v>
      </c>
      <c r="I515" s="52">
        <v>57.8</v>
      </c>
      <c r="J515" s="52" t="s">
        <v>1375</v>
      </c>
      <c r="K515" s="52">
        <v>2019</v>
      </c>
      <c r="L515" s="52">
        <v>70</v>
      </c>
      <c r="M515" s="53">
        <v>62</v>
      </c>
      <c r="N515" s="53">
        <v>66</v>
      </c>
      <c r="O515" s="53">
        <v>70</v>
      </c>
      <c r="P515" s="53" t="s">
        <v>2726</v>
      </c>
      <c r="Q515" s="53" t="s">
        <v>132</v>
      </c>
      <c r="R515" s="52" t="s">
        <v>108</v>
      </c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 t="s">
        <v>886</v>
      </c>
      <c r="AI515" s="52" t="s">
        <v>1477</v>
      </c>
      <c r="AJ515" s="51">
        <v>2409</v>
      </c>
      <c r="AK515" s="54" t="s">
        <v>2002</v>
      </c>
      <c r="AL515" s="54" t="s">
        <v>906</v>
      </c>
      <c r="AM515" s="53" t="s">
        <v>2731</v>
      </c>
      <c r="AN515" s="53">
        <v>4302063</v>
      </c>
      <c r="AO515" s="53" t="s">
        <v>2732</v>
      </c>
      <c r="AP515" s="52">
        <v>0</v>
      </c>
      <c r="AQ515" s="52">
        <v>4</v>
      </c>
      <c r="AR515" s="53" t="s">
        <v>2471</v>
      </c>
      <c r="AS515" s="53" t="s">
        <v>896</v>
      </c>
      <c r="AT515" s="53">
        <v>2</v>
      </c>
      <c r="AU515" s="53">
        <v>2</v>
      </c>
      <c r="AV515" s="53">
        <v>0</v>
      </c>
      <c r="AW515" s="53" t="s">
        <v>2752</v>
      </c>
      <c r="AX515" s="55">
        <v>0</v>
      </c>
      <c r="AY515" s="55">
        <v>200</v>
      </c>
      <c r="AZ515" s="55">
        <v>0</v>
      </c>
      <c r="BA515" s="55">
        <v>0</v>
      </c>
      <c r="BB515" s="55">
        <v>0</v>
      </c>
      <c r="BC515" s="55">
        <v>200</v>
      </c>
      <c r="BD515" s="55">
        <v>0</v>
      </c>
      <c r="BE515" s="55">
        <v>0</v>
      </c>
      <c r="BF515" s="55">
        <v>0</v>
      </c>
      <c r="BG515" s="55">
        <v>0</v>
      </c>
      <c r="BH515" s="55">
        <v>0</v>
      </c>
      <c r="BI515" s="55">
        <v>0</v>
      </c>
      <c r="BJ515" s="55">
        <v>0</v>
      </c>
      <c r="BK515" s="55">
        <v>0</v>
      </c>
      <c r="BL515" s="55">
        <v>0</v>
      </c>
      <c r="BM515" s="55">
        <v>0</v>
      </c>
      <c r="BN515" s="56">
        <f t="shared" si="36"/>
        <v>400</v>
      </c>
      <c r="BO515" s="55">
        <v>0</v>
      </c>
      <c r="BP515" s="55">
        <v>0</v>
      </c>
      <c r="BQ515" s="55">
        <v>0</v>
      </c>
      <c r="BR515" s="55">
        <v>0</v>
      </c>
      <c r="BS515" s="55">
        <v>400</v>
      </c>
      <c r="BT515" s="55">
        <v>0</v>
      </c>
      <c r="BU515" s="55">
        <v>0</v>
      </c>
      <c r="BV515" s="55">
        <v>0</v>
      </c>
      <c r="BW515" s="55">
        <v>0</v>
      </c>
      <c r="BX515" s="55">
        <v>0</v>
      </c>
      <c r="BY515" s="55">
        <v>0</v>
      </c>
      <c r="BZ515" s="55">
        <v>0</v>
      </c>
      <c r="CA515" s="55">
        <v>0</v>
      </c>
      <c r="CB515" s="55">
        <v>0</v>
      </c>
      <c r="CC515" s="55">
        <v>0</v>
      </c>
      <c r="CD515" s="56">
        <f t="shared" si="37"/>
        <v>400</v>
      </c>
      <c r="CE515" s="55">
        <v>0</v>
      </c>
      <c r="CF515" s="55">
        <v>0</v>
      </c>
      <c r="CG515" s="55">
        <v>0</v>
      </c>
      <c r="CH515" s="55">
        <v>0</v>
      </c>
      <c r="CI515" s="55">
        <v>0</v>
      </c>
      <c r="CJ515" s="55">
        <v>0</v>
      </c>
      <c r="CK515" s="55">
        <v>0</v>
      </c>
      <c r="CL515" s="55">
        <v>0</v>
      </c>
      <c r="CM515" s="55">
        <v>0</v>
      </c>
      <c r="CN515" s="55">
        <v>0</v>
      </c>
      <c r="CO515" s="55">
        <v>0</v>
      </c>
      <c r="CP515" s="55">
        <v>0</v>
      </c>
      <c r="CQ515" s="55">
        <v>0</v>
      </c>
      <c r="CR515" s="55">
        <v>0</v>
      </c>
      <c r="CS515" s="55">
        <v>0</v>
      </c>
      <c r="CT515" s="56">
        <f t="shared" si="38"/>
        <v>0</v>
      </c>
      <c r="CU515" s="55">
        <v>0</v>
      </c>
      <c r="CV515" s="55">
        <v>0</v>
      </c>
      <c r="CW515" s="55">
        <v>0</v>
      </c>
      <c r="CX515" s="55">
        <v>0</v>
      </c>
      <c r="CY515" s="55">
        <v>0</v>
      </c>
      <c r="CZ515" s="55">
        <v>0</v>
      </c>
      <c r="DA515" s="55">
        <v>0</v>
      </c>
      <c r="DB515" s="55">
        <v>0</v>
      </c>
      <c r="DC515" s="55">
        <v>0</v>
      </c>
      <c r="DD515" s="55">
        <v>0</v>
      </c>
      <c r="DE515" s="55">
        <v>0</v>
      </c>
      <c r="DF515" s="55">
        <v>0</v>
      </c>
      <c r="DG515" s="55">
        <v>0</v>
      </c>
      <c r="DH515" s="55">
        <v>0</v>
      </c>
      <c r="DI515" s="55">
        <v>0</v>
      </c>
      <c r="DJ515" s="56">
        <f t="shared" si="39"/>
        <v>0</v>
      </c>
      <c r="DK515" s="57">
        <f t="shared" si="31"/>
        <v>800</v>
      </c>
      <c r="DL515" s="81">
        <f t="shared" si="40"/>
        <v>800000000000</v>
      </c>
    </row>
    <row r="516" spans="1:116" s="11" customFormat="1" ht="135" x14ac:dyDescent="0.25">
      <c r="B516" s="51" t="s">
        <v>896</v>
      </c>
      <c r="C516" s="52" t="s">
        <v>1446</v>
      </c>
      <c r="D516" s="31" t="s">
        <v>1434</v>
      </c>
      <c r="E516" s="31" t="s">
        <v>886</v>
      </c>
      <c r="F516" s="31" t="s">
        <v>1435</v>
      </c>
      <c r="G516" s="31" t="s">
        <v>2382</v>
      </c>
      <c r="H516" s="52" t="s">
        <v>897</v>
      </c>
      <c r="I516" s="52">
        <v>57.8</v>
      </c>
      <c r="J516" s="52" t="s">
        <v>1375</v>
      </c>
      <c r="K516" s="52">
        <v>2019</v>
      </c>
      <c r="L516" s="52">
        <v>70</v>
      </c>
      <c r="M516" s="53">
        <v>62</v>
      </c>
      <c r="N516" s="53">
        <v>66</v>
      </c>
      <c r="O516" s="53">
        <v>70</v>
      </c>
      <c r="P516" s="53" t="s">
        <v>2726</v>
      </c>
      <c r="Q516" s="53" t="s">
        <v>132</v>
      </c>
      <c r="R516" s="52" t="s">
        <v>108</v>
      </c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 t="s">
        <v>886</v>
      </c>
      <c r="AI516" s="52" t="s">
        <v>1477</v>
      </c>
      <c r="AJ516" s="51">
        <v>2409</v>
      </c>
      <c r="AK516" s="54" t="s">
        <v>2003</v>
      </c>
      <c r="AL516" s="54" t="s">
        <v>907</v>
      </c>
      <c r="AM516" s="53" t="s">
        <v>2727</v>
      </c>
      <c r="AN516" s="53">
        <v>2408003</v>
      </c>
      <c r="AO516" s="53" t="s">
        <v>2728</v>
      </c>
      <c r="AP516" s="52" t="s">
        <v>1298</v>
      </c>
      <c r="AQ516" s="52">
        <v>19</v>
      </c>
      <c r="AR516" s="53" t="s">
        <v>2471</v>
      </c>
      <c r="AS516" s="53" t="s">
        <v>896</v>
      </c>
      <c r="AT516" s="53">
        <v>0</v>
      </c>
      <c r="AU516" s="53">
        <v>0</v>
      </c>
      <c r="AV516" s="53">
        <v>19</v>
      </c>
      <c r="AW516" s="53" t="s">
        <v>2752</v>
      </c>
      <c r="AX516" s="55">
        <v>0</v>
      </c>
      <c r="AY516" s="55">
        <v>0</v>
      </c>
      <c r="AZ516" s="55">
        <v>0</v>
      </c>
      <c r="BA516" s="55">
        <v>0</v>
      </c>
      <c r="BB516" s="55">
        <v>0</v>
      </c>
      <c r="BC516" s="55">
        <v>0</v>
      </c>
      <c r="BD516" s="55">
        <v>0</v>
      </c>
      <c r="BE516" s="55">
        <v>0</v>
      </c>
      <c r="BF516" s="55">
        <v>0</v>
      </c>
      <c r="BG516" s="55">
        <v>0</v>
      </c>
      <c r="BH516" s="55">
        <v>0</v>
      </c>
      <c r="BI516" s="55">
        <v>0</v>
      </c>
      <c r="BJ516" s="55">
        <v>0</v>
      </c>
      <c r="BK516" s="55">
        <v>0</v>
      </c>
      <c r="BL516" s="55">
        <v>0</v>
      </c>
      <c r="BM516" s="55">
        <v>0</v>
      </c>
      <c r="BN516" s="56">
        <f t="shared" ref="BN516:BN521" si="41">SUM(AX516:BM516)</f>
        <v>0</v>
      </c>
      <c r="BO516" s="55">
        <v>0</v>
      </c>
      <c r="BP516" s="55">
        <v>0</v>
      </c>
      <c r="BQ516" s="55">
        <v>0</v>
      </c>
      <c r="BR516" s="55">
        <v>0</v>
      </c>
      <c r="BS516" s="55">
        <v>0</v>
      </c>
      <c r="BT516" s="55">
        <v>0</v>
      </c>
      <c r="BU516" s="55">
        <v>0</v>
      </c>
      <c r="BV516" s="55">
        <v>0</v>
      </c>
      <c r="BW516" s="55">
        <v>0</v>
      </c>
      <c r="BX516" s="55">
        <v>0</v>
      </c>
      <c r="BY516" s="55">
        <v>0</v>
      </c>
      <c r="BZ516" s="55">
        <v>0</v>
      </c>
      <c r="CA516" s="55">
        <v>0</v>
      </c>
      <c r="CB516" s="55">
        <v>0</v>
      </c>
      <c r="CC516" s="55">
        <v>0</v>
      </c>
      <c r="CD516" s="56">
        <f t="shared" ref="CD516:CD522" si="42">SUM(BO516:CC516)</f>
        <v>0</v>
      </c>
      <c r="CE516" s="55">
        <v>0</v>
      </c>
      <c r="CF516" s="55">
        <v>0</v>
      </c>
      <c r="CG516" s="55">
        <v>0</v>
      </c>
      <c r="CH516" s="55">
        <v>0</v>
      </c>
      <c r="CI516" s="55">
        <v>1000</v>
      </c>
      <c r="CJ516" s="55">
        <v>0</v>
      </c>
      <c r="CK516" s="55">
        <v>0</v>
      </c>
      <c r="CL516" s="55">
        <v>0</v>
      </c>
      <c r="CM516" s="55">
        <v>0</v>
      </c>
      <c r="CN516" s="55">
        <v>0</v>
      </c>
      <c r="CO516" s="55">
        <v>0</v>
      </c>
      <c r="CP516" s="55">
        <v>0</v>
      </c>
      <c r="CQ516" s="55">
        <v>0</v>
      </c>
      <c r="CR516" s="55">
        <v>0</v>
      </c>
      <c r="CS516" s="55">
        <v>0</v>
      </c>
      <c r="CT516" s="56">
        <f t="shared" ref="CT516:CT522" si="43">SUM(CE516:CS516)</f>
        <v>1000</v>
      </c>
      <c r="CU516" s="55">
        <v>0</v>
      </c>
      <c r="CV516" s="55">
        <v>0</v>
      </c>
      <c r="CW516" s="55">
        <v>0</v>
      </c>
      <c r="CX516" s="55">
        <v>0</v>
      </c>
      <c r="CY516" s="55">
        <v>0</v>
      </c>
      <c r="CZ516" s="55">
        <v>0</v>
      </c>
      <c r="DA516" s="55">
        <v>0</v>
      </c>
      <c r="DB516" s="55">
        <v>0</v>
      </c>
      <c r="DC516" s="55">
        <v>0</v>
      </c>
      <c r="DD516" s="55">
        <v>0</v>
      </c>
      <c r="DE516" s="55">
        <v>0</v>
      </c>
      <c r="DF516" s="55">
        <v>0</v>
      </c>
      <c r="DG516" s="55">
        <v>0</v>
      </c>
      <c r="DH516" s="55">
        <v>0</v>
      </c>
      <c r="DI516" s="55">
        <v>0</v>
      </c>
      <c r="DJ516" s="56">
        <f t="shared" ref="DJ516:DJ522" si="44">SUM(CU516:DI516)</f>
        <v>0</v>
      </c>
      <c r="DK516" s="57">
        <f t="shared" ref="DK516:DK579" si="45">BN516+CD516+CT516+DJ516</f>
        <v>1000</v>
      </c>
      <c r="DL516" s="81">
        <f t="shared" si="40"/>
        <v>1000000000000</v>
      </c>
    </row>
    <row r="517" spans="1:116" s="11" customFormat="1" ht="135" x14ac:dyDescent="0.25">
      <c r="B517" s="51" t="s">
        <v>896</v>
      </c>
      <c r="C517" s="52" t="s">
        <v>1446</v>
      </c>
      <c r="D517" s="31" t="s">
        <v>1434</v>
      </c>
      <c r="E517" s="31" t="s">
        <v>886</v>
      </c>
      <c r="F517" s="31" t="s">
        <v>1435</v>
      </c>
      <c r="G517" s="31" t="s">
        <v>2382</v>
      </c>
      <c r="H517" s="52" t="s">
        <v>897</v>
      </c>
      <c r="I517" s="52">
        <v>57.8</v>
      </c>
      <c r="J517" s="52" t="s">
        <v>1375</v>
      </c>
      <c r="K517" s="52">
        <v>2019</v>
      </c>
      <c r="L517" s="52">
        <v>70</v>
      </c>
      <c r="M517" s="53">
        <v>62</v>
      </c>
      <c r="N517" s="53">
        <v>66</v>
      </c>
      <c r="O517" s="53">
        <v>70</v>
      </c>
      <c r="P517" s="53" t="s">
        <v>2726</v>
      </c>
      <c r="Q517" s="53" t="s">
        <v>132</v>
      </c>
      <c r="R517" s="52" t="s">
        <v>108</v>
      </c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 t="s">
        <v>886</v>
      </c>
      <c r="AI517" s="52" t="s">
        <v>1477</v>
      </c>
      <c r="AJ517" s="51">
        <v>2409</v>
      </c>
      <c r="AK517" s="54" t="s">
        <v>2004</v>
      </c>
      <c r="AL517" s="54" t="s">
        <v>908</v>
      </c>
      <c r="AM517" s="53" t="s">
        <v>2733</v>
      </c>
      <c r="AN517" s="53">
        <v>2408005</v>
      </c>
      <c r="AO517" s="53" t="s">
        <v>2734</v>
      </c>
      <c r="AP517" s="52">
        <v>5.33</v>
      </c>
      <c r="AQ517" s="52">
        <v>10.92</v>
      </c>
      <c r="AR517" s="53" t="s">
        <v>2471</v>
      </c>
      <c r="AS517" s="53" t="s">
        <v>896</v>
      </c>
      <c r="AT517" s="53">
        <v>2.54</v>
      </c>
      <c r="AU517" s="53">
        <v>4.83</v>
      </c>
      <c r="AV517" s="53">
        <v>3.55</v>
      </c>
      <c r="AW517" s="53" t="s">
        <v>2752</v>
      </c>
      <c r="AX517" s="55">
        <v>0</v>
      </c>
      <c r="AY517" s="55">
        <f>(10967327092.57+5330566475-3836222577.9-419016704.22-400650146.26+75000000+2249125520+990000000)/1000000</f>
        <v>14956.129659190001</v>
      </c>
      <c r="AZ517" s="55">
        <v>0</v>
      </c>
      <c r="BA517" s="55">
        <v>0</v>
      </c>
      <c r="BB517" s="55">
        <v>0</v>
      </c>
      <c r="BC517" s="55">
        <f>(16373528568.12-1000000)/1000000</f>
        <v>16372.52856812</v>
      </c>
      <c r="BD517" s="55">
        <v>0</v>
      </c>
      <c r="BE517" s="55">
        <v>0</v>
      </c>
      <c r="BF517" s="55">
        <v>0</v>
      </c>
      <c r="BG517" s="55">
        <v>0</v>
      </c>
      <c r="BH517" s="55">
        <v>0</v>
      </c>
      <c r="BI517" s="55">
        <v>0</v>
      </c>
      <c r="BJ517" s="55">
        <v>0</v>
      </c>
      <c r="BK517" s="55">
        <v>0</v>
      </c>
      <c r="BL517" s="55">
        <v>0</v>
      </c>
      <c r="BM517" s="55">
        <v>0</v>
      </c>
      <c r="BN517" s="56">
        <f t="shared" si="41"/>
        <v>31328.658227309999</v>
      </c>
      <c r="BO517" s="55">
        <v>0</v>
      </c>
      <c r="BP517" s="55">
        <v>0</v>
      </c>
      <c r="BQ517" s="55">
        <v>0</v>
      </c>
      <c r="BR517" s="55">
        <v>0</v>
      </c>
      <c r="BS517" s="55">
        <v>10748.88</v>
      </c>
      <c r="BT517" s="55">
        <v>0</v>
      </c>
      <c r="BU517" s="55">
        <v>0</v>
      </c>
      <c r="BV517" s="55">
        <v>0</v>
      </c>
      <c r="BW517" s="55">
        <v>0</v>
      </c>
      <c r="BX517" s="55">
        <v>0</v>
      </c>
      <c r="BY517" s="55">
        <v>0</v>
      </c>
      <c r="BZ517" s="55">
        <v>0</v>
      </c>
      <c r="CA517" s="55">
        <v>0</v>
      </c>
      <c r="CB517" s="55">
        <v>0</v>
      </c>
      <c r="CC517" s="55">
        <v>3430</v>
      </c>
      <c r="CD517" s="56">
        <f t="shared" si="42"/>
        <v>14178.88</v>
      </c>
      <c r="CE517" s="55">
        <v>0</v>
      </c>
      <c r="CF517" s="55">
        <v>0</v>
      </c>
      <c r="CG517" s="55">
        <v>0</v>
      </c>
      <c r="CH517" s="55">
        <v>0</v>
      </c>
      <c r="CI517" s="55">
        <v>18511</v>
      </c>
      <c r="CJ517" s="55">
        <v>0</v>
      </c>
      <c r="CK517" s="55">
        <v>0</v>
      </c>
      <c r="CL517" s="55">
        <v>0</v>
      </c>
      <c r="CM517" s="55">
        <v>0</v>
      </c>
      <c r="CN517" s="55">
        <v>0</v>
      </c>
      <c r="CO517" s="55">
        <v>0</v>
      </c>
      <c r="CP517" s="55">
        <v>0</v>
      </c>
      <c r="CQ517" s="55">
        <v>0</v>
      </c>
      <c r="CR517" s="55">
        <v>0</v>
      </c>
      <c r="CS517" s="55">
        <v>0</v>
      </c>
      <c r="CT517" s="56">
        <f t="shared" si="43"/>
        <v>18511</v>
      </c>
      <c r="CU517" s="55">
        <v>0</v>
      </c>
      <c r="CV517" s="55">
        <v>0</v>
      </c>
      <c r="CW517" s="55">
        <v>0</v>
      </c>
      <c r="CX517" s="55">
        <v>0</v>
      </c>
      <c r="CY517" s="55">
        <v>6000</v>
      </c>
      <c r="CZ517" s="55">
        <v>0</v>
      </c>
      <c r="DA517" s="55">
        <v>0</v>
      </c>
      <c r="DB517" s="55">
        <v>0</v>
      </c>
      <c r="DC517" s="55">
        <v>0</v>
      </c>
      <c r="DD517" s="55">
        <v>0</v>
      </c>
      <c r="DE517" s="55">
        <v>0</v>
      </c>
      <c r="DF517" s="55">
        <v>0</v>
      </c>
      <c r="DG517" s="55">
        <v>0</v>
      </c>
      <c r="DH517" s="55">
        <v>0</v>
      </c>
      <c r="DI517" s="55">
        <v>0</v>
      </c>
      <c r="DJ517" s="56">
        <f t="shared" si="44"/>
        <v>6000</v>
      </c>
      <c r="DK517" s="57">
        <f t="shared" si="45"/>
        <v>70018.538227309997</v>
      </c>
      <c r="DL517" s="81">
        <f t="shared" si="40"/>
        <v>70018538227310</v>
      </c>
    </row>
    <row r="518" spans="1:116" s="82" customFormat="1" ht="135" x14ac:dyDescent="0.25">
      <c r="B518" s="83" t="s">
        <v>1457</v>
      </c>
      <c r="C518" s="84" t="s">
        <v>1446</v>
      </c>
      <c r="D518" s="85" t="s">
        <v>1434</v>
      </c>
      <c r="E518" s="85" t="s">
        <v>886</v>
      </c>
      <c r="F518" s="85" t="s">
        <v>1435</v>
      </c>
      <c r="G518" s="85" t="s">
        <v>2382</v>
      </c>
      <c r="H518" s="84" t="s">
        <v>897</v>
      </c>
      <c r="I518" s="84">
        <v>57.8</v>
      </c>
      <c r="J518" s="84" t="s">
        <v>1375</v>
      </c>
      <c r="K518" s="84">
        <v>2019</v>
      </c>
      <c r="L518" s="84">
        <v>70</v>
      </c>
      <c r="M518" s="86">
        <v>62</v>
      </c>
      <c r="N518" s="86">
        <v>66</v>
      </c>
      <c r="O518" s="86">
        <v>70</v>
      </c>
      <c r="P518" s="86" t="s">
        <v>2726</v>
      </c>
      <c r="Q518" s="86" t="s">
        <v>132</v>
      </c>
      <c r="R518" s="52" t="s">
        <v>108</v>
      </c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 t="s">
        <v>886</v>
      </c>
      <c r="AI518" s="52" t="s">
        <v>1477</v>
      </c>
      <c r="AJ518" s="51">
        <v>2409</v>
      </c>
      <c r="AK518" s="87" t="s">
        <v>2005</v>
      </c>
      <c r="AL518" s="87" t="s">
        <v>909</v>
      </c>
      <c r="AM518" s="86" t="s">
        <v>2723</v>
      </c>
      <c r="AN518" s="86">
        <v>2408001</v>
      </c>
      <c r="AO518" s="86" t="s">
        <v>2735</v>
      </c>
      <c r="AP518" s="84" t="s">
        <v>1298</v>
      </c>
      <c r="AQ518" s="84">
        <v>1</v>
      </c>
      <c r="AR518" s="86" t="s">
        <v>2471</v>
      </c>
      <c r="AS518" s="53" t="s">
        <v>1457</v>
      </c>
      <c r="AT518" s="86">
        <v>0.05</v>
      </c>
      <c r="AU518" s="86">
        <v>0.8</v>
      </c>
      <c r="AV518" s="86">
        <v>0.1</v>
      </c>
      <c r="AW518" s="86">
        <v>0.05</v>
      </c>
      <c r="AX518" s="88">
        <v>0</v>
      </c>
      <c r="AY518" s="88">
        <v>0</v>
      </c>
      <c r="AZ518" s="88">
        <v>0</v>
      </c>
      <c r="BA518" s="88">
        <v>0</v>
      </c>
      <c r="BB518" s="88">
        <v>0</v>
      </c>
      <c r="BC518" s="88">
        <v>0</v>
      </c>
      <c r="BD518" s="88">
        <v>0</v>
      </c>
      <c r="BE518" s="88">
        <v>0</v>
      </c>
      <c r="BF518" s="88">
        <v>0</v>
      </c>
      <c r="BG518" s="88">
        <v>0</v>
      </c>
      <c r="BH518" s="88">
        <v>0</v>
      </c>
      <c r="BI518" s="88">
        <v>0</v>
      </c>
      <c r="BJ518" s="88">
        <v>0</v>
      </c>
      <c r="BK518" s="88">
        <v>0</v>
      </c>
      <c r="BL518" s="88">
        <v>0</v>
      </c>
      <c r="BM518" s="88">
        <v>0</v>
      </c>
      <c r="BN518" s="89">
        <f t="shared" si="41"/>
        <v>0</v>
      </c>
      <c r="BO518" s="88">
        <v>0</v>
      </c>
      <c r="BP518" s="88">
        <v>0</v>
      </c>
      <c r="BQ518" s="88">
        <v>0</v>
      </c>
      <c r="BR518" s="88">
        <v>0</v>
      </c>
      <c r="BS518" s="88">
        <f>100000000/1000000</f>
        <v>100</v>
      </c>
      <c r="BT518" s="88">
        <v>0</v>
      </c>
      <c r="BU518" s="88">
        <v>0</v>
      </c>
      <c r="BV518" s="88">
        <v>0</v>
      </c>
      <c r="BW518" s="88">
        <v>0</v>
      </c>
      <c r="BX518" s="88">
        <v>0</v>
      </c>
      <c r="BY518" s="88">
        <v>0</v>
      </c>
      <c r="BZ518" s="88">
        <v>0</v>
      </c>
      <c r="CA518" s="88">
        <v>0</v>
      </c>
      <c r="CB518" s="88">
        <v>0</v>
      </c>
      <c r="CC518" s="88">
        <v>0</v>
      </c>
      <c r="CD518" s="89">
        <f t="shared" si="42"/>
        <v>100</v>
      </c>
      <c r="CE518" s="88">
        <v>0</v>
      </c>
      <c r="CF518" s="88">
        <v>0</v>
      </c>
      <c r="CG518" s="88">
        <v>0</v>
      </c>
      <c r="CH518" s="88">
        <v>0</v>
      </c>
      <c r="CI518" s="88">
        <v>450</v>
      </c>
      <c r="CJ518" s="88">
        <v>0</v>
      </c>
      <c r="CK518" s="88">
        <v>0</v>
      </c>
      <c r="CL518" s="88">
        <v>0</v>
      </c>
      <c r="CM518" s="88">
        <v>0</v>
      </c>
      <c r="CN518" s="88">
        <v>0</v>
      </c>
      <c r="CO518" s="88">
        <v>0</v>
      </c>
      <c r="CP518" s="88">
        <v>0</v>
      </c>
      <c r="CQ518" s="88">
        <v>0</v>
      </c>
      <c r="CR518" s="88">
        <v>0</v>
      </c>
      <c r="CS518" s="88">
        <v>0</v>
      </c>
      <c r="CT518" s="89">
        <f t="shared" si="43"/>
        <v>450</v>
      </c>
      <c r="CU518" s="88">
        <v>0</v>
      </c>
      <c r="CV518" s="88">
        <v>0</v>
      </c>
      <c r="CW518" s="88">
        <v>0</v>
      </c>
      <c r="CX518" s="88">
        <v>0</v>
      </c>
      <c r="CY518" s="88">
        <v>300</v>
      </c>
      <c r="CZ518" s="88">
        <v>0</v>
      </c>
      <c r="DA518" s="88">
        <v>0</v>
      </c>
      <c r="DB518" s="88">
        <v>0</v>
      </c>
      <c r="DC518" s="88">
        <v>0</v>
      </c>
      <c r="DD518" s="88">
        <v>0</v>
      </c>
      <c r="DE518" s="88">
        <v>0</v>
      </c>
      <c r="DF518" s="88">
        <v>0</v>
      </c>
      <c r="DG518" s="88">
        <v>0</v>
      </c>
      <c r="DH518" s="88">
        <v>0</v>
      </c>
      <c r="DI518" s="88">
        <v>0</v>
      </c>
      <c r="DJ518" s="89">
        <f t="shared" si="44"/>
        <v>300</v>
      </c>
      <c r="DK518" s="90">
        <f t="shared" si="45"/>
        <v>850</v>
      </c>
      <c r="DL518" s="81">
        <f t="shared" si="40"/>
        <v>850000000000</v>
      </c>
    </row>
    <row r="519" spans="1:116" s="11" customFormat="1" ht="135" x14ac:dyDescent="0.25">
      <c r="B519" s="51" t="s">
        <v>896</v>
      </c>
      <c r="C519" s="52" t="s">
        <v>1446</v>
      </c>
      <c r="D519" s="31" t="s">
        <v>1434</v>
      </c>
      <c r="E519" s="31" t="s">
        <v>886</v>
      </c>
      <c r="F519" s="31" t="s">
        <v>1435</v>
      </c>
      <c r="G519" s="31" t="s">
        <v>2382</v>
      </c>
      <c r="H519" s="52" t="s">
        <v>897</v>
      </c>
      <c r="I519" s="52">
        <v>57.8</v>
      </c>
      <c r="J519" s="52" t="s">
        <v>1375</v>
      </c>
      <c r="K519" s="52">
        <v>2019</v>
      </c>
      <c r="L519" s="52">
        <v>70</v>
      </c>
      <c r="M519" s="53">
        <v>62</v>
      </c>
      <c r="N519" s="53">
        <v>66</v>
      </c>
      <c r="O519" s="53">
        <v>70</v>
      </c>
      <c r="P519" s="53" t="s">
        <v>2726</v>
      </c>
      <c r="Q519" s="53" t="s">
        <v>132</v>
      </c>
      <c r="R519" s="52" t="s">
        <v>108</v>
      </c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 t="s">
        <v>886</v>
      </c>
      <c r="AI519" s="52" t="s">
        <v>1477</v>
      </c>
      <c r="AJ519" s="51">
        <v>2409</v>
      </c>
      <c r="AK519" s="54" t="s">
        <v>2006</v>
      </c>
      <c r="AL519" s="54" t="s">
        <v>910</v>
      </c>
      <c r="AM519" s="53" t="s">
        <v>2736</v>
      </c>
      <c r="AN519" s="53">
        <v>2408029</v>
      </c>
      <c r="AO519" s="53" t="s">
        <v>2737</v>
      </c>
      <c r="AP519" s="52" t="s">
        <v>1298</v>
      </c>
      <c r="AQ519" s="52">
        <v>17.22</v>
      </c>
      <c r="AR519" s="53" t="s">
        <v>2471</v>
      </c>
      <c r="AS519" s="53" t="s">
        <v>896</v>
      </c>
      <c r="AT519" s="53">
        <v>4.1399999999999997</v>
      </c>
      <c r="AU519" s="53">
        <v>6.98</v>
      </c>
      <c r="AV519" s="53">
        <v>6.1</v>
      </c>
      <c r="AW519" s="53" t="s">
        <v>2752</v>
      </c>
      <c r="AX519" s="55">
        <v>0</v>
      </c>
      <c r="AY519" s="55">
        <f>3836222577.9/1000000</f>
        <v>3836.2225779</v>
      </c>
      <c r="AZ519" s="55">
        <v>0</v>
      </c>
      <c r="BA519" s="55">
        <v>0</v>
      </c>
      <c r="BB519" s="55">
        <v>0</v>
      </c>
      <c r="BC519" s="55">
        <v>0</v>
      </c>
      <c r="BD519" s="55">
        <v>0</v>
      </c>
      <c r="BE519" s="55">
        <v>0</v>
      </c>
      <c r="BF519" s="55">
        <v>0</v>
      </c>
      <c r="BG519" s="55">
        <v>0</v>
      </c>
      <c r="BH519" s="55">
        <v>0</v>
      </c>
      <c r="BI519" s="55">
        <v>0</v>
      </c>
      <c r="BJ519" s="55">
        <v>0</v>
      </c>
      <c r="BK519" s="55">
        <v>0</v>
      </c>
      <c r="BL519" s="55">
        <v>0</v>
      </c>
      <c r="BM519" s="55">
        <v>0</v>
      </c>
      <c r="BN519" s="56">
        <f t="shared" si="41"/>
        <v>3836.2225779</v>
      </c>
      <c r="BO519" s="55">
        <v>0</v>
      </c>
      <c r="BP519" s="55">
        <v>0</v>
      </c>
      <c r="BQ519" s="55">
        <v>0</v>
      </c>
      <c r="BR519" s="55">
        <v>0</v>
      </c>
      <c r="BS519" s="55">
        <f>3220700302.33/1000000</f>
        <v>3220.7003023299999</v>
      </c>
      <c r="BT519" s="55">
        <v>0</v>
      </c>
      <c r="BU519" s="55">
        <v>0</v>
      </c>
      <c r="BV519" s="55">
        <v>0</v>
      </c>
      <c r="BW519" s="55">
        <v>0</v>
      </c>
      <c r="BX519" s="55">
        <v>0</v>
      </c>
      <c r="BY519" s="55">
        <v>0</v>
      </c>
      <c r="BZ519" s="55">
        <v>0</v>
      </c>
      <c r="CA519" s="55">
        <v>0</v>
      </c>
      <c r="CB519" s="55">
        <v>0</v>
      </c>
      <c r="CC519" s="55">
        <f>4871572104.98/1000000</f>
        <v>4871.5721049799995</v>
      </c>
      <c r="CD519" s="56">
        <f>SUM(BO519:CC519)</f>
        <v>8092.2724073099998</v>
      </c>
      <c r="CE519" s="55">
        <v>0</v>
      </c>
      <c r="CF519" s="55">
        <v>0</v>
      </c>
      <c r="CG519" s="55">
        <v>0</v>
      </c>
      <c r="CH519" s="55">
        <v>0</v>
      </c>
      <c r="CI519" s="55">
        <f>6775472000/1000000</f>
        <v>6775.4719999999998</v>
      </c>
      <c r="CJ519" s="55">
        <v>0</v>
      </c>
      <c r="CK519" s="55">
        <v>0</v>
      </c>
      <c r="CL519" s="55">
        <v>0</v>
      </c>
      <c r="CM519" s="55">
        <v>0</v>
      </c>
      <c r="CN519" s="55">
        <v>0</v>
      </c>
      <c r="CO519" s="55">
        <v>0</v>
      </c>
      <c r="CP519" s="55">
        <v>0</v>
      </c>
      <c r="CQ519" s="55">
        <v>0</v>
      </c>
      <c r="CR519" s="55">
        <v>0</v>
      </c>
      <c r="CS519" s="55"/>
      <c r="CT519" s="56">
        <f t="shared" si="43"/>
        <v>6775.4719999999998</v>
      </c>
      <c r="CU519" s="55">
        <v>0</v>
      </c>
      <c r="CV519" s="55">
        <v>0</v>
      </c>
      <c r="CW519" s="55">
        <v>0</v>
      </c>
      <c r="CX519" s="55">
        <v>0</v>
      </c>
      <c r="CY519" s="55">
        <v>0</v>
      </c>
      <c r="CZ519" s="55">
        <v>0</v>
      </c>
      <c r="DA519" s="55">
        <v>0</v>
      </c>
      <c r="DB519" s="55">
        <v>0</v>
      </c>
      <c r="DC519" s="55">
        <v>0</v>
      </c>
      <c r="DD519" s="55">
        <v>0</v>
      </c>
      <c r="DE519" s="55">
        <v>0</v>
      </c>
      <c r="DF519" s="55">
        <v>0</v>
      </c>
      <c r="DG519" s="55">
        <v>0</v>
      </c>
      <c r="DH519" s="55">
        <v>0</v>
      </c>
      <c r="DI519" s="55">
        <v>0</v>
      </c>
      <c r="DJ519" s="56">
        <f t="shared" si="44"/>
        <v>0</v>
      </c>
      <c r="DK519" s="57">
        <f t="shared" si="45"/>
        <v>18703.966985209998</v>
      </c>
      <c r="DL519" s="81">
        <f t="shared" si="40"/>
        <v>18703966985209.996</v>
      </c>
    </row>
    <row r="520" spans="1:116" s="82" customFormat="1" ht="135" x14ac:dyDescent="0.25">
      <c r="B520" s="83" t="s">
        <v>1457</v>
      </c>
      <c r="C520" s="84" t="s">
        <v>1446</v>
      </c>
      <c r="D520" s="85" t="s">
        <v>1434</v>
      </c>
      <c r="E520" s="85" t="s">
        <v>886</v>
      </c>
      <c r="F520" s="85" t="s">
        <v>1435</v>
      </c>
      <c r="G520" s="85" t="s">
        <v>2382</v>
      </c>
      <c r="H520" s="84" t="s">
        <v>897</v>
      </c>
      <c r="I520" s="84">
        <v>57.8</v>
      </c>
      <c r="J520" s="84" t="s">
        <v>1375</v>
      </c>
      <c r="K520" s="84">
        <v>2019</v>
      </c>
      <c r="L520" s="84">
        <v>70</v>
      </c>
      <c r="M520" s="86">
        <v>62</v>
      </c>
      <c r="N520" s="86">
        <v>66</v>
      </c>
      <c r="O520" s="86">
        <v>70</v>
      </c>
      <c r="P520" s="86" t="s">
        <v>2726</v>
      </c>
      <c r="Q520" s="86" t="s">
        <v>130</v>
      </c>
      <c r="R520" s="52" t="s">
        <v>108</v>
      </c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 t="s">
        <v>886</v>
      </c>
      <c r="AI520" s="52" t="s">
        <v>1477</v>
      </c>
      <c r="AJ520" s="51">
        <v>2409</v>
      </c>
      <c r="AK520" s="87" t="s">
        <v>2007</v>
      </c>
      <c r="AL520" s="87" t="s">
        <v>911</v>
      </c>
      <c r="AM520" s="86" t="s">
        <v>2738</v>
      </c>
      <c r="AN520" s="86">
        <v>2409003</v>
      </c>
      <c r="AO520" s="86" t="s">
        <v>2739</v>
      </c>
      <c r="AP520" s="84" t="s">
        <v>1298</v>
      </c>
      <c r="AQ520" s="84">
        <v>1</v>
      </c>
      <c r="AR520" s="86" t="s">
        <v>2471</v>
      </c>
      <c r="AS520" s="53" t="s">
        <v>1457</v>
      </c>
      <c r="AT520" s="86">
        <v>0.5</v>
      </c>
      <c r="AU520" s="86">
        <v>0.5</v>
      </c>
      <c r="AV520" s="86">
        <v>1</v>
      </c>
      <c r="AW520" s="86">
        <v>1</v>
      </c>
      <c r="AX520" s="88">
        <v>0</v>
      </c>
      <c r="AY520" s="88">
        <v>0</v>
      </c>
      <c r="AZ520" s="88">
        <v>0</v>
      </c>
      <c r="BA520" s="88">
        <v>0</v>
      </c>
      <c r="BB520" s="88">
        <v>0</v>
      </c>
      <c r="BC520" s="88">
        <f>511300000/1000000</f>
        <v>511.3</v>
      </c>
      <c r="BD520" s="88">
        <v>0</v>
      </c>
      <c r="BE520" s="88">
        <v>0</v>
      </c>
      <c r="BF520" s="88">
        <v>0</v>
      </c>
      <c r="BG520" s="88">
        <v>0</v>
      </c>
      <c r="BH520" s="88">
        <v>0</v>
      </c>
      <c r="BI520" s="88">
        <v>0</v>
      </c>
      <c r="BJ520" s="88">
        <v>0</v>
      </c>
      <c r="BK520" s="88">
        <v>0</v>
      </c>
      <c r="BL520" s="88">
        <v>0</v>
      </c>
      <c r="BM520" s="88">
        <v>0</v>
      </c>
      <c r="BN520" s="89">
        <f t="shared" si="41"/>
        <v>511.3</v>
      </c>
      <c r="BO520" s="88">
        <v>0</v>
      </c>
      <c r="BP520" s="88">
        <v>0</v>
      </c>
      <c r="BQ520" s="88">
        <v>0</v>
      </c>
      <c r="BR520" s="88">
        <v>0</v>
      </c>
      <c r="BS520" s="88">
        <f>1733590400/1000000</f>
        <v>1733.5904</v>
      </c>
      <c r="BT520" s="88">
        <v>0</v>
      </c>
      <c r="BU520" s="88">
        <v>0</v>
      </c>
      <c r="BV520" s="88">
        <v>0</v>
      </c>
      <c r="BW520" s="88">
        <v>0</v>
      </c>
      <c r="BX520" s="88">
        <v>0</v>
      </c>
      <c r="BY520" s="88">
        <v>0</v>
      </c>
      <c r="BZ520" s="88">
        <v>0</v>
      </c>
      <c r="CA520" s="88">
        <v>0</v>
      </c>
      <c r="CB520" s="88">
        <v>0</v>
      </c>
      <c r="CC520" s="88">
        <v>0</v>
      </c>
      <c r="CD520" s="89">
        <f t="shared" si="42"/>
        <v>1733.5904</v>
      </c>
      <c r="CE520" s="88">
        <v>0</v>
      </c>
      <c r="CF520" s="88">
        <v>0</v>
      </c>
      <c r="CG520" s="88">
        <v>0</v>
      </c>
      <c r="CH520" s="88">
        <v>0</v>
      </c>
      <c r="CI520" s="88">
        <v>1576.94</v>
      </c>
      <c r="CJ520" s="88">
        <v>0</v>
      </c>
      <c r="CK520" s="88">
        <v>0</v>
      </c>
      <c r="CL520" s="88">
        <v>0</v>
      </c>
      <c r="CM520" s="88">
        <v>0</v>
      </c>
      <c r="CN520" s="88">
        <v>0</v>
      </c>
      <c r="CO520" s="88">
        <v>0</v>
      </c>
      <c r="CP520" s="88">
        <v>0</v>
      </c>
      <c r="CQ520" s="88">
        <v>0</v>
      </c>
      <c r="CR520" s="88">
        <v>0</v>
      </c>
      <c r="CS520" s="88">
        <v>0</v>
      </c>
      <c r="CT520" s="89">
        <f t="shared" si="43"/>
        <v>1576.94</v>
      </c>
      <c r="CU520" s="88">
        <v>0</v>
      </c>
      <c r="CV520" s="88">
        <v>0</v>
      </c>
      <c r="CW520" s="88">
        <v>0</v>
      </c>
      <c r="CX520" s="88">
        <v>0</v>
      </c>
      <c r="CY520" s="88">
        <v>1734.64</v>
      </c>
      <c r="CZ520" s="88">
        <v>0</v>
      </c>
      <c r="DA520" s="88">
        <v>0</v>
      </c>
      <c r="DB520" s="88">
        <v>0</v>
      </c>
      <c r="DC520" s="88">
        <v>0</v>
      </c>
      <c r="DD520" s="88">
        <v>0</v>
      </c>
      <c r="DE520" s="88">
        <v>0</v>
      </c>
      <c r="DF520" s="88">
        <v>0</v>
      </c>
      <c r="DG520" s="88">
        <v>0</v>
      </c>
      <c r="DH520" s="88">
        <v>0</v>
      </c>
      <c r="DI520" s="88">
        <v>0</v>
      </c>
      <c r="DJ520" s="89">
        <f t="shared" si="44"/>
        <v>1734.64</v>
      </c>
      <c r="DK520" s="90">
        <f t="shared" si="45"/>
        <v>5556.4704000000002</v>
      </c>
      <c r="DL520" s="81">
        <f t="shared" si="40"/>
        <v>5556470400000</v>
      </c>
    </row>
    <row r="521" spans="1:116" s="11" customFormat="1" ht="135" x14ac:dyDescent="0.25">
      <c r="B521" s="51" t="s">
        <v>896</v>
      </c>
      <c r="C521" s="52" t="s">
        <v>1446</v>
      </c>
      <c r="D521" s="31" t="s">
        <v>1434</v>
      </c>
      <c r="E521" s="31" t="s">
        <v>886</v>
      </c>
      <c r="F521" s="31" t="s">
        <v>1435</v>
      </c>
      <c r="G521" s="31" t="s">
        <v>2382</v>
      </c>
      <c r="H521" s="52" t="s">
        <v>897</v>
      </c>
      <c r="I521" s="52">
        <v>57.8</v>
      </c>
      <c r="J521" s="52" t="s">
        <v>1375</v>
      </c>
      <c r="K521" s="52">
        <v>2019</v>
      </c>
      <c r="L521" s="52">
        <v>70</v>
      </c>
      <c r="M521" s="53">
        <v>62</v>
      </c>
      <c r="N521" s="53">
        <v>66</v>
      </c>
      <c r="O521" s="53">
        <v>70</v>
      </c>
      <c r="P521" s="53" t="s">
        <v>2726</v>
      </c>
      <c r="Q521" s="53" t="s">
        <v>130</v>
      </c>
      <c r="R521" s="52" t="s">
        <v>108</v>
      </c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 t="s">
        <v>886</v>
      </c>
      <c r="AI521" s="52" t="s">
        <v>1477</v>
      </c>
      <c r="AJ521" s="51">
        <v>2409</v>
      </c>
      <c r="AK521" s="54" t="s">
        <v>2008</v>
      </c>
      <c r="AL521" s="54" t="s">
        <v>912</v>
      </c>
      <c r="AM521" s="53" t="s">
        <v>2740</v>
      </c>
      <c r="AN521" s="53">
        <v>2409004</v>
      </c>
      <c r="AO521" s="53" t="s">
        <v>2741</v>
      </c>
      <c r="AP521" s="52">
        <v>1</v>
      </c>
      <c r="AQ521" s="52">
        <v>1</v>
      </c>
      <c r="AR521" s="53" t="s">
        <v>130</v>
      </c>
      <c r="AS521" s="53" t="s">
        <v>896</v>
      </c>
      <c r="AT521" s="53">
        <v>0.33</v>
      </c>
      <c r="AU521" s="53">
        <v>0.33</v>
      </c>
      <c r="AV521" s="53">
        <v>0.34</v>
      </c>
      <c r="AW521" s="53" t="s">
        <v>2752</v>
      </c>
      <c r="AX521" s="55">
        <v>0</v>
      </c>
      <c r="AY521" s="55">
        <v>0</v>
      </c>
      <c r="AZ521" s="55">
        <v>0</v>
      </c>
      <c r="BA521" s="55">
        <v>0</v>
      </c>
      <c r="BB521" s="55">
        <v>0</v>
      </c>
      <c r="BC521" s="55">
        <f>507000000/1000000</f>
        <v>507</v>
      </c>
      <c r="BD521" s="55">
        <v>0</v>
      </c>
      <c r="BE521" s="55">
        <v>0</v>
      </c>
      <c r="BF521" s="55">
        <v>0</v>
      </c>
      <c r="BG521" s="55">
        <v>0</v>
      </c>
      <c r="BH521" s="55">
        <v>0</v>
      </c>
      <c r="BI521" s="55">
        <v>0</v>
      </c>
      <c r="BJ521" s="55">
        <v>0</v>
      </c>
      <c r="BK521" s="55">
        <v>0</v>
      </c>
      <c r="BL521" s="55">
        <v>0</v>
      </c>
      <c r="BM521" s="55">
        <v>0</v>
      </c>
      <c r="BN521" s="56">
        <f t="shared" si="41"/>
        <v>507</v>
      </c>
      <c r="BO521" s="55">
        <v>0</v>
      </c>
      <c r="BP521" s="55">
        <v>0</v>
      </c>
      <c r="BQ521" s="55">
        <v>0</v>
      </c>
      <c r="BR521" s="55">
        <v>0</v>
      </c>
      <c r="BS521" s="55">
        <f>353000000/1000000</f>
        <v>353</v>
      </c>
      <c r="BT521" s="55">
        <v>0</v>
      </c>
      <c r="BU521" s="55">
        <v>0</v>
      </c>
      <c r="BV521" s="55">
        <v>0</v>
      </c>
      <c r="BW521" s="55">
        <v>0</v>
      </c>
      <c r="BX521" s="55">
        <v>0</v>
      </c>
      <c r="BY521" s="55">
        <v>0</v>
      </c>
      <c r="BZ521" s="55">
        <v>0</v>
      </c>
      <c r="CA521" s="55">
        <v>0</v>
      </c>
      <c r="CB521" s="55">
        <v>0</v>
      </c>
      <c r="CC521" s="55">
        <v>0</v>
      </c>
      <c r="CD521" s="56">
        <f t="shared" si="42"/>
        <v>353</v>
      </c>
      <c r="CE521" s="55">
        <v>0</v>
      </c>
      <c r="CF521" s="55">
        <v>0</v>
      </c>
      <c r="CG521" s="55">
        <v>0</v>
      </c>
      <c r="CH521" s="55">
        <v>0</v>
      </c>
      <c r="CI521" s="55">
        <v>353.3</v>
      </c>
      <c r="CJ521" s="55">
        <v>0</v>
      </c>
      <c r="CK521" s="55">
        <v>0</v>
      </c>
      <c r="CL521" s="55">
        <v>0</v>
      </c>
      <c r="CM521" s="55">
        <v>0</v>
      </c>
      <c r="CN521" s="55">
        <v>0</v>
      </c>
      <c r="CO521" s="55">
        <v>0</v>
      </c>
      <c r="CP521" s="55">
        <v>0</v>
      </c>
      <c r="CQ521" s="55">
        <v>0</v>
      </c>
      <c r="CR521" s="55">
        <v>0</v>
      </c>
      <c r="CS521" s="55">
        <v>0</v>
      </c>
      <c r="CT521" s="56">
        <f t="shared" si="43"/>
        <v>353.3</v>
      </c>
      <c r="CU521" s="55">
        <v>0</v>
      </c>
      <c r="CV521" s="55">
        <v>0</v>
      </c>
      <c r="CW521" s="55">
        <v>0</v>
      </c>
      <c r="CX521" s="55">
        <v>0</v>
      </c>
      <c r="CY521" s="55">
        <v>0</v>
      </c>
      <c r="CZ521" s="55">
        <v>0</v>
      </c>
      <c r="DA521" s="55">
        <v>0</v>
      </c>
      <c r="DB521" s="55">
        <v>0</v>
      </c>
      <c r="DC521" s="55">
        <v>0</v>
      </c>
      <c r="DD521" s="55">
        <v>0</v>
      </c>
      <c r="DE521" s="55">
        <v>0</v>
      </c>
      <c r="DF521" s="55">
        <v>0</v>
      </c>
      <c r="DG521" s="55">
        <v>0</v>
      </c>
      <c r="DH521" s="55">
        <v>0</v>
      </c>
      <c r="DI521" s="55">
        <v>0</v>
      </c>
      <c r="DJ521" s="56">
        <f t="shared" si="44"/>
        <v>0</v>
      </c>
      <c r="DK521" s="57">
        <f t="shared" si="45"/>
        <v>1213.3</v>
      </c>
      <c r="DL521" s="81">
        <f t="shared" si="40"/>
        <v>1213300000000</v>
      </c>
    </row>
    <row r="522" spans="1:116" s="2" customFormat="1" ht="135" x14ac:dyDescent="0.25">
      <c r="A522" s="1"/>
      <c r="B522" s="40" t="s">
        <v>1455</v>
      </c>
      <c r="C522" s="41" t="s">
        <v>1446</v>
      </c>
      <c r="D522" s="30" t="s">
        <v>1434</v>
      </c>
      <c r="E522" s="30" t="s">
        <v>886</v>
      </c>
      <c r="F522" s="30" t="s">
        <v>1435</v>
      </c>
      <c r="G522" s="30" t="s">
        <v>2382</v>
      </c>
      <c r="H522" s="41" t="s">
        <v>897</v>
      </c>
      <c r="I522" s="41">
        <v>57.8</v>
      </c>
      <c r="J522" s="41" t="s">
        <v>1375</v>
      </c>
      <c r="K522" s="41">
        <v>2019</v>
      </c>
      <c r="L522" s="41">
        <v>70</v>
      </c>
      <c r="M522" s="42">
        <v>40</v>
      </c>
      <c r="N522" s="42">
        <v>40</v>
      </c>
      <c r="O522" s="42">
        <v>50</v>
      </c>
      <c r="P522" s="42">
        <v>60</v>
      </c>
      <c r="Q522" s="42" t="s">
        <v>132</v>
      </c>
      <c r="R522" s="41" t="s">
        <v>108</v>
      </c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 t="s">
        <v>886</v>
      </c>
      <c r="AI522" s="52" t="s">
        <v>1477</v>
      </c>
      <c r="AJ522" s="40">
        <v>2409</v>
      </c>
      <c r="AK522" s="17" t="s">
        <v>2009</v>
      </c>
      <c r="AL522" s="17" t="s">
        <v>913</v>
      </c>
      <c r="AM522" s="42" t="s">
        <v>2653</v>
      </c>
      <c r="AN522" s="42">
        <v>1708016</v>
      </c>
      <c r="AO522" s="42">
        <v>170801600</v>
      </c>
      <c r="AP522" s="41">
        <v>1</v>
      </c>
      <c r="AQ522" s="41">
        <v>1</v>
      </c>
      <c r="AR522" s="42" t="s">
        <v>2471</v>
      </c>
      <c r="AS522" s="42" t="s">
        <v>1455</v>
      </c>
      <c r="AT522" s="42" t="s">
        <v>2472</v>
      </c>
      <c r="AU522" s="42" t="s">
        <v>2472</v>
      </c>
      <c r="AV522" s="42" t="s">
        <v>2472</v>
      </c>
      <c r="AW522" s="42">
        <v>1</v>
      </c>
      <c r="AX522" s="43">
        <v>0</v>
      </c>
      <c r="AY522" s="43">
        <v>0</v>
      </c>
      <c r="AZ522" s="43">
        <v>0</v>
      </c>
      <c r="BA522" s="43">
        <v>0</v>
      </c>
      <c r="BB522" s="43">
        <v>0</v>
      </c>
      <c r="BC522" s="43">
        <f>+AX522</f>
        <v>0</v>
      </c>
      <c r="BD522" s="43">
        <v>0</v>
      </c>
      <c r="BE522" s="43">
        <v>0</v>
      </c>
      <c r="BF522" s="43">
        <v>0</v>
      </c>
      <c r="BG522" s="43">
        <v>0</v>
      </c>
      <c r="BH522" s="43">
        <v>0</v>
      </c>
      <c r="BI522" s="43">
        <v>0</v>
      </c>
      <c r="BJ522" s="43">
        <v>0</v>
      </c>
      <c r="BK522" s="43">
        <v>0</v>
      </c>
      <c r="BL522" s="43">
        <v>0</v>
      </c>
      <c r="BM522" s="43">
        <v>0</v>
      </c>
      <c r="BN522" s="44">
        <f>SUM(AX522:BM522)</f>
        <v>0</v>
      </c>
      <c r="BO522" s="43">
        <v>0</v>
      </c>
      <c r="BP522" s="43">
        <v>0</v>
      </c>
      <c r="BQ522" s="43">
        <v>0</v>
      </c>
      <c r="BR522" s="43">
        <v>0</v>
      </c>
      <c r="BS522" s="43">
        <v>0</v>
      </c>
      <c r="BT522" s="43">
        <v>0</v>
      </c>
      <c r="BU522" s="43">
        <v>0</v>
      </c>
      <c r="BV522" s="43">
        <v>0</v>
      </c>
      <c r="BW522" s="43">
        <v>0</v>
      </c>
      <c r="BX522" s="43">
        <v>0</v>
      </c>
      <c r="BY522" s="43">
        <v>0</v>
      </c>
      <c r="BZ522" s="43">
        <v>0</v>
      </c>
      <c r="CA522" s="43">
        <v>0</v>
      </c>
      <c r="CB522" s="43">
        <v>0</v>
      </c>
      <c r="CC522" s="43">
        <v>0</v>
      </c>
      <c r="CD522" s="44">
        <f t="shared" si="42"/>
        <v>0</v>
      </c>
      <c r="CE522" s="43">
        <v>0</v>
      </c>
      <c r="CF522" s="43">
        <v>0</v>
      </c>
      <c r="CG522" s="43">
        <v>0</v>
      </c>
      <c r="CH522" s="43">
        <v>0</v>
      </c>
      <c r="CI522" s="43">
        <v>0</v>
      </c>
      <c r="CJ522" s="43">
        <v>0</v>
      </c>
      <c r="CK522" s="43">
        <v>0</v>
      </c>
      <c r="CL522" s="43">
        <v>0</v>
      </c>
      <c r="CM522" s="43">
        <v>0</v>
      </c>
      <c r="CN522" s="43">
        <v>0</v>
      </c>
      <c r="CO522" s="43">
        <v>0</v>
      </c>
      <c r="CP522" s="43">
        <v>0</v>
      </c>
      <c r="CQ522" s="43">
        <v>0</v>
      </c>
      <c r="CR522" s="43">
        <v>0</v>
      </c>
      <c r="CS522" s="43">
        <v>0</v>
      </c>
      <c r="CT522" s="44">
        <f t="shared" si="43"/>
        <v>0</v>
      </c>
      <c r="CU522" s="43">
        <v>0</v>
      </c>
      <c r="CV522" s="43">
        <v>0</v>
      </c>
      <c r="CW522" s="43">
        <v>0</v>
      </c>
      <c r="CX522" s="43">
        <v>0</v>
      </c>
      <c r="CY522" s="43">
        <v>25000000</v>
      </c>
      <c r="CZ522" s="43">
        <v>0</v>
      </c>
      <c r="DA522" s="43">
        <v>0</v>
      </c>
      <c r="DB522" s="43">
        <v>0</v>
      </c>
      <c r="DC522" s="43">
        <v>0</v>
      </c>
      <c r="DD522" s="43">
        <v>0</v>
      </c>
      <c r="DE522" s="43">
        <v>0</v>
      </c>
      <c r="DF522" s="43">
        <v>0</v>
      </c>
      <c r="DG522" s="43">
        <v>0</v>
      </c>
      <c r="DH522" s="43">
        <v>0</v>
      </c>
      <c r="DI522" s="43">
        <v>0</v>
      </c>
      <c r="DJ522" s="44">
        <f t="shared" si="44"/>
        <v>25000000</v>
      </c>
      <c r="DK522" s="45">
        <f t="shared" si="45"/>
        <v>25000000</v>
      </c>
    </row>
    <row r="523" spans="1:116" s="11" customFormat="1" ht="135" x14ac:dyDescent="0.25">
      <c r="B523" s="51" t="s">
        <v>896</v>
      </c>
      <c r="C523" s="52" t="s">
        <v>1446</v>
      </c>
      <c r="D523" s="31" t="s">
        <v>1434</v>
      </c>
      <c r="E523" s="31" t="s">
        <v>886</v>
      </c>
      <c r="F523" s="31" t="s">
        <v>1435</v>
      </c>
      <c r="G523" s="31" t="s">
        <v>2382</v>
      </c>
      <c r="H523" s="52" t="s">
        <v>897</v>
      </c>
      <c r="I523" s="52">
        <v>57.8</v>
      </c>
      <c r="J523" s="52" t="s">
        <v>1375</v>
      </c>
      <c r="K523" s="52">
        <v>2019</v>
      </c>
      <c r="L523" s="52">
        <v>70</v>
      </c>
      <c r="M523" s="53">
        <v>62</v>
      </c>
      <c r="N523" s="53">
        <v>66</v>
      </c>
      <c r="O523" s="53">
        <v>70</v>
      </c>
      <c r="P523" s="53" t="s">
        <v>2726</v>
      </c>
      <c r="Q523" s="53" t="s">
        <v>132</v>
      </c>
      <c r="R523" s="52" t="s">
        <v>108</v>
      </c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 t="s">
        <v>886</v>
      </c>
      <c r="AI523" s="52" t="s">
        <v>1477</v>
      </c>
      <c r="AJ523" s="51">
        <v>2409</v>
      </c>
      <c r="AK523" s="54" t="s">
        <v>2010</v>
      </c>
      <c r="AL523" s="54" t="s">
        <v>914</v>
      </c>
      <c r="AM523" s="53" t="s">
        <v>2742</v>
      </c>
      <c r="AN523" s="53">
        <v>2409002</v>
      </c>
      <c r="AO523" s="53" t="s">
        <v>2743</v>
      </c>
      <c r="AP523" s="52">
        <v>4</v>
      </c>
      <c r="AQ523" s="52">
        <v>3</v>
      </c>
      <c r="AR523" s="53" t="s">
        <v>2471</v>
      </c>
      <c r="AS523" s="53" t="s">
        <v>896</v>
      </c>
      <c r="AT523" s="53">
        <v>1</v>
      </c>
      <c r="AU523" s="53">
        <v>1</v>
      </c>
      <c r="AV523" s="53">
        <v>1</v>
      </c>
      <c r="AW523" s="53" t="s">
        <v>2752</v>
      </c>
      <c r="AX523" s="55">
        <v>0</v>
      </c>
      <c r="AY523" s="55">
        <v>0</v>
      </c>
      <c r="AZ523" s="55">
        <v>0</v>
      </c>
      <c r="BA523" s="55">
        <v>0</v>
      </c>
      <c r="BB523" s="55">
        <v>0</v>
      </c>
      <c r="BC523" s="55">
        <f>461000000/1000000</f>
        <v>461</v>
      </c>
      <c r="BD523" s="55">
        <v>0</v>
      </c>
      <c r="BE523" s="55">
        <v>0</v>
      </c>
      <c r="BF523" s="55">
        <v>0</v>
      </c>
      <c r="BG523" s="55">
        <v>0</v>
      </c>
      <c r="BH523" s="55">
        <v>0</v>
      </c>
      <c r="BI523" s="55">
        <v>0</v>
      </c>
      <c r="BJ523" s="55">
        <v>0</v>
      </c>
      <c r="BK523" s="55">
        <v>0</v>
      </c>
      <c r="BL523" s="55">
        <v>0</v>
      </c>
      <c r="BM523" s="55">
        <v>0</v>
      </c>
      <c r="BN523" s="56">
        <f>SUM(AX523:BM523)</f>
        <v>461</v>
      </c>
      <c r="BO523" s="55">
        <v>0</v>
      </c>
      <c r="BP523" s="55">
        <v>0</v>
      </c>
      <c r="BQ523" s="55">
        <v>0</v>
      </c>
      <c r="BR523" s="55">
        <v>0</v>
      </c>
      <c r="BS523" s="55">
        <f>400000000/1000000</f>
        <v>400</v>
      </c>
      <c r="BT523" s="55">
        <v>0</v>
      </c>
      <c r="BU523" s="55">
        <v>0</v>
      </c>
      <c r="BV523" s="55">
        <v>0</v>
      </c>
      <c r="BW523" s="55">
        <v>0</v>
      </c>
      <c r="BX523" s="55">
        <v>0</v>
      </c>
      <c r="BY523" s="55">
        <v>0</v>
      </c>
      <c r="BZ523" s="55">
        <v>0</v>
      </c>
      <c r="CA523" s="55">
        <v>0</v>
      </c>
      <c r="CB523" s="55">
        <v>0</v>
      </c>
      <c r="CC523" s="55">
        <v>0</v>
      </c>
      <c r="CD523" s="56">
        <f t="shared" ref="CD523:CD537" si="46">SUM(BO523:CC523)</f>
        <v>400</v>
      </c>
      <c r="CE523" s="55">
        <v>0</v>
      </c>
      <c r="CF523" s="55">
        <v>0</v>
      </c>
      <c r="CG523" s="55">
        <v>0</v>
      </c>
      <c r="CH523" s="55">
        <v>0</v>
      </c>
      <c r="CI523" s="55">
        <v>0</v>
      </c>
      <c r="CJ523" s="55">
        <v>0</v>
      </c>
      <c r="CK523" s="55">
        <v>0</v>
      </c>
      <c r="CL523" s="55">
        <v>0</v>
      </c>
      <c r="CM523" s="55">
        <v>0</v>
      </c>
      <c r="CN523" s="55">
        <v>0</v>
      </c>
      <c r="CO523" s="55">
        <v>0</v>
      </c>
      <c r="CP523" s="55">
        <v>0</v>
      </c>
      <c r="CQ523" s="55">
        <v>0</v>
      </c>
      <c r="CR523" s="55">
        <v>0</v>
      </c>
      <c r="CS523" s="55">
        <v>0</v>
      </c>
      <c r="CT523" s="56">
        <f t="shared" ref="CT523:CT537" si="47">SUM(CE523:CS523)</f>
        <v>0</v>
      </c>
      <c r="CU523" s="55">
        <v>0</v>
      </c>
      <c r="CV523" s="55">
        <v>0</v>
      </c>
      <c r="CW523" s="55">
        <v>0</v>
      </c>
      <c r="CX523" s="55">
        <v>0</v>
      </c>
      <c r="CY523" s="55">
        <v>0</v>
      </c>
      <c r="CZ523" s="55">
        <v>0</v>
      </c>
      <c r="DA523" s="55">
        <v>0</v>
      </c>
      <c r="DB523" s="55">
        <v>0</v>
      </c>
      <c r="DC523" s="55">
        <v>0</v>
      </c>
      <c r="DD523" s="55">
        <v>0</v>
      </c>
      <c r="DE523" s="55">
        <v>0</v>
      </c>
      <c r="DF523" s="55">
        <v>0</v>
      </c>
      <c r="DG523" s="55">
        <v>0</v>
      </c>
      <c r="DH523" s="55">
        <v>0</v>
      </c>
      <c r="DI523" s="55">
        <v>0</v>
      </c>
      <c r="DJ523" s="56">
        <f t="shared" ref="DJ523:DJ537" si="48">SUM(CU523:DI523)</f>
        <v>0</v>
      </c>
      <c r="DK523" s="57">
        <f t="shared" si="45"/>
        <v>861</v>
      </c>
      <c r="DL523" s="81">
        <f>DK523*1000000000</f>
        <v>861000000000</v>
      </c>
    </row>
    <row r="524" spans="1:116" s="2" customFormat="1" ht="75" x14ac:dyDescent="0.25">
      <c r="A524" s="1"/>
      <c r="B524" s="40" t="s">
        <v>1455</v>
      </c>
      <c r="C524" s="41" t="s">
        <v>1446</v>
      </c>
      <c r="D524" s="30" t="s">
        <v>1434</v>
      </c>
      <c r="E524" s="30" t="s">
        <v>886</v>
      </c>
      <c r="F524" s="30" t="s">
        <v>1435</v>
      </c>
      <c r="G524" s="30" t="s">
        <v>2383</v>
      </c>
      <c r="H524" s="41" t="s">
        <v>915</v>
      </c>
      <c r="I524" s="41">
        <v>44.4</v>
      </c>
      <c r="J524" s="41" t="s">
        <v>1376</v>
      </c>
      <c r="K524" s="41">
        <v>2019</v>
      </c>
      <c r="L524" s="41">
        <v>42</v>
      </c>
      <c r="M524" s="42">
        <v>42</v>
      </c>
      <c r="N524" s="42">
        <v>42</v>
      </c>
      <c r="O524" s="42">
        <v>42</v>
      </c>
      <c r="P524" s="42">
        <v>42</v>
      </c>
      <c r="Q524" s="42" t="s">
        <v>130</v>
      </c>
      <c r="R524" s="41" t="s">
        <v>108</v>
      </c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 t="s">
        <v>886</v>
      </c>
      <c r="AI524" s="52" t="s">
        <v>1477</v>
      </c>
      <c r="AJ524" s="40">
        <v>2409</v>
      </c>
      <c r="AK524" s="17" t="s">
        <v>2011</v>
      </c>
      <c r="AL524" s="17" t="s">
        <v>916</v>
      </c>
      <c r="AM524" s="42" t="s">
        <v>2757</v>
      </c>
      <c r="AN524" s="42">
        <v>2409009</v>
      </c>
      <c r="AO524" s="42">
        <v>240900900</v>
      </c>
      <c r="AP524" s="41">
        <v>1</v>
      </c>
      <c r="AQ524" s="41">
        <v>1</v>
      </c>
      <c r="AR524" s="42" t="s">
        <v>2471</v>
      </c>
      <c r="AS524" s="42" t="s">
        <v>1455</v>
      </c>
      <c r="AT524" s="42">
        <v>0.25</v>
      </c>
      <c r="AU524" s="42">
        <v>0.25</v>
      </c>
      <c r="AV524" s="42">
        <v>0.25</v>
      </c>
      <c r="AW524" s="42">
        <v>0.25</v>
      </c>
      <c r="AX524" s="43"/>
      <c r="AY524" s="43">
        <v>0</v>
      </c>
      <c r="AZ524" s="43">
        <v>0</v>
      </c>
      <c r="BA524" s="43">
        <v>0</v>
      </c>
      <c r="BB524" s="43">
        <v>0</v>
      </c>
      <c r="BC524" s="43">
        <v>7863649141</v>
      </c>
      <c r="BD524" s="43">
        <v>0</v>
      </c>
      <c r="BE524" s="43">
        <v>0</v>
      </c>
      <c r="BF524" s="43">
        <v>0</v>
      </c>
      <c r="BG524" s="43">
        <v>0</v>
      </c>
      <c r="BH524" s="43">
        <v>0</v>
      </c>
      <c r="BI524" s="43">
        <v>0</v>
      </c>
      <c r="BJ524" s="43">
        <v>0</v>
      </c>
      <c r="BK524" s="43">
        <v>0</v>
      </c>
      <c r="BL524" s="43">
        <v>0</v>
      </c>
      <c r="BM524" s="43">
        <v>0</v>
      </c>
      <c r="BN524" s="44">
        <f t="shared" ref="BN524:BN537" si="49">SUM(AX524:BM524)</f>
        <v>7863649141</v>
      </c>
      <c r="BO524" s="43">
        <v>0</v>
      </c>
      <c r="BP524" s="43">
        <v>0</v>
      </c>
      <c r="BQ524" s="43">
        <v>0</v>
      </c>
      <c r="BR524" s="43">
        <v>0</v>
      </c>
      <c r="BS524" s="43">
        <v>7092629254</v>
      </c>
      <c r="BT524" s="43">
        <v>0</v>
      </c>
      <c r="BU524" s="43">
        <v>0</v>
      </c>
      <c r="BV524" s="43">
        <v>0</v>
      </c>
      <c r="BW524" s="43">
        <v>0</v>
      </c>
      <c r="BX524" s="43">
        <v>0</v>
      </c>
      <c r="BY524" s="43">
        <v>0</v>
      </c>
      <c r="BZ524" s="43">
        <v>0</v>
      </c>
      <c r="CA524" s="43">
        <v>0</v>
      </c>
      <c r="CB524" s="43">
        <v>0</v>
      </c>
      <c r="CC524" s="43">
        <v>0</v>
      </c>
      <c r="CD524" s="44">
        <f t="shared" si="46"/>
        <v>7092629254</v>
      </c>
      <c r="CE524" s="43">
        <v>0</v>
      </c>
      <c r="CF524" s="43">
        <v>0</v>
      </c>
      <c r="CG524" s="43">
        <v>0</v>
      </c>
      <c r="CH524" s="43">
        <v>0</v>
      </c>
      <c r="CI524" s="43">
        <f>7900039594-43964045</f>
        <v>7856075549</v>
      </c>
      <c r="CJ524" s="43">
        <v>0</v>
      </c>
      <c r="CK524" s="43">
        <v>0</v>
      </c>
      <c r="CL524" s="43">
        <v>0</v>
      </c>
      <c r="CM524" s="43">
        <v>0</v>
      </c>
      <c r="CN524" s="43">
        <v>0</v>
      </c>
      <c r="CO524" s="43">
        <v>0</v>
      </c>
      <c r="CP524" s="43">
        <v>0</v>
      </c>
      <c r="CQ524" s="43">
        <v>0</v>
      </c>
      <c r="CR524" s="43">
        <v>0</v>
      </c>
      <c r="CS524" s="43">
        <v>0</v>
      </c>
      <c r="CT524" s="44">
        <f t="shared" si="47"/>
        <v>7856075549</v>
      </c>
      <c r="CU524" s="43">
        <v>0</v>
      </c>
      <c r="CV524" s="43">
        <v>0</v>
      </c>
      <c r="CW524" s="43">
        <v>0</v>
      </c>
      <c r="CX524" s="43">
        <v>0</v>
      </c>
      <c r="CY524" s="43">
        <v>7940042762</v>
      </c>
      <c r="CZ524" s="43">
        <v>0</v>
      </c>
      <c r="DA524" s="43">
        <v>0</v>
      </c>
      <c r="DB524" s="43">
        <v>0</v>
      </c>
      <c r="DC524" s="43">
        <v>0</v>
      </c>
      <c r="DD524" s="43">
        <v>0</v>
      </c>
      <c r="DE524" s="43">
        <v>0</v>
      </c>
      <c r="DF524" s="43">
        <v>0</v>
      </c>
      <c r="DG524" s="43">
        <v>0</v>
      </c>
      <c r="DH524" s="43">
        <v>0</v>
      </c>
      <c r="DI524" s="43">
        <v>0</v>
      </c>
      <c r="DJ524" s="44">
        <f t="shared" si="48"/>
        <v>7940042762</v>
      </c>
      <c r="DK524" s="45">
        <f t="shared" si="45"/>
        <v>30752396706</v>
      </c>
    </row>
    <row r="525" spans="1:116" s="2" customFormat="1" ht="75" x14ac:dyDescent="0.25">
      <c r="A525" s="1"/>
      <c r="B525" s="40" t="s">
        <v>1455</v>
      </c>
      <c r="C525" s="41" t="s">
        <v>1446</v>
      </c>
      <c r="D525" s="30" t="s">
        <v>1434</v>
      </c>
      <c r="E525" s="30" t="s">
        <v>886</v>
      </c>
      <c r="F525" s="30" t="s">
        <v>1435</v>
      </c>
      <c r="G525" s="30" t="s">
        <v>2383</v>
      </c>
      <c r="H525" s="41" t="s">
        <v>915</v>
      </c>
      <c r="I525" s="41">
        <v>44.4</v>
      </c>
      <c r="J525" s="41" t="s">
        <v>1376</v>
      </c>
      <c r="K525" s="41">
        <v>2019</v>
      </c>
      <c r="L525" s="41">
        <v>42</v>
      </c>
      <c r="M525" s="42">
        <v>42</v>
      </c>
      <c r="N525" s="42">
        <v>42</v>
      </c>
      <c r="O525" s="42">
        <v>42</v>
      </c>
      <c r="P525" s="42">
        <v>42</v>
      </c>
      <c r="Q525" s="42" t="s">
        <v>130</v>
      </c>
      <c r="R525" s="41" t="s">
        <v>108</v>
      </c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 t="s">
        <v>886</v>
      </c>
      <c r="AI525" s="52" t="s">
        <v>1477</v>
      </c>
      <c r="AJ525" s="40">
        <v>2409</v>
      </c>
      <c r="AK525" s="17" t="s">
        <v>2012</v>
      </c>
      <c r="AL525" s="17" t="s">
        <v>917</v>
      </c>
      <c r="AM525" s="42" t="s">
        <v>2620</v>
      </c>
      <c r="AN525" s="42">
        <v>2409023</v>
      </c>
      <c r="AO525" s="42">
        <v>240902300</v>
      </c>
      <c r="AP525" s="41">
        <v>38198</v>
      </c>
      <c r="AQ525" s="41">
        <v>40000</v>
      </c>
      <c r="AR525" s="42" t="s">
        <v>2471</v>
      </c>
      <c r="AS525" s="42" t="s">
        <v>1455</v>
      </c>
      <c r="AT525" s="42">
        <v>10000</v>
      </c>
      <c r="AU525" s="42">
        <v>10000</v>
      </c>
      <c r="AV525" s="42">
        <v>10000</v>
      </c>
      <c r="AW525" s="42">
        <v>100000</v>
      </c>
      <c r="AX525" s="43">
        <v>0</v>
      </c>
      <c r="AY525" s="43">
        <v>0</v>
      </c>
      <c r="AZ525" s="43">
        <v>0</v>
      </c>
      <c r="BA525" s="43">
        <v>0</v>
      </c>
      <c r="BB525" s="43">
        <v>0</v>
      </c>
      <c r="BC525" s="43">
        <v>294072355</v>
      </c>
      <c r="BD525" s="43">
        <v>0</v>
      </c>
      <c r="BE525" s="43">
        <v>0</v>
      </c>
      <c r="BF525" s="43">
        <v>0</v>
      </c>
      <c r="BG525" s="43">
        <v>0</v>
      </c>
      <c r="BH525" s="43">
        <v>0</v>
      </c>
      <c r="BI525" s="43">
        <v>0</v>
      </c>
      <c r="BJ525" s="43">
        <v>0</v>
      </c>
      <c r="BK525" s="43">
        <v>0</v>
      </c>
      <c r="BL525" s="43">
        <v>0</v>
      </c>
      <c r="BM525" s="43">
        <v>0</v>
      </c>
      <c r="BN525" s="44">
        <f t="shared" si="49"/>
        <v>294072355</v>
      </c>
      <c r="BO525" s="43">
        <v>0</v>
      </c>
      <c r="BP525" s="43">
        <v>0</v>
      </c>
      <c r="BQ525" s="43">
        <v>0</v>
      </c>
      <c r="BR525" s="43">
        <v>0</v>
      </c>
      <c r="BS525" s="43">
        <v>300000000</v>
      </c>
      <c r="BT525" s="43">
        <v>0</v>
      </c>
      <c r="BU525" s="43">
        <v>0</v>
      </c>
      <c r="BV525" s="43">
        <v>0</v>
      </c>
      <c r="BW525" s="43">
        <v>0</v>
      </c>
      <c r="BX525" s="43">
        <v>0</v>
      </c>
      <c r="BY525" s="43">
        <v>0</v>
      </c>
      <c r="BZ525" s="43">
        <v>0</v>
      </c>
      <c r="CA525" s="43">
        <v>0</v>
      </c>
      <c r="CB525" s="43">
        <v>0</v>
      </c>
      <c r="CC525" s="43">
        <v>0</v>
      </c>
      <c r="CD525" s="44">
        <f t="shared" si="46"/>
        <v>300000000</v>
      </c>
      <c r="CE525" s="43">
        <v>0</v>
      </c>
      <c r="CF525" s="43">
        <v>0</v>
      </c>
      <c r="CG525" s="43">
        <v>0</v>
      </c>
      <c r="CH525" s="43">
        <v>0</v>
      </c>
      <c r="CI525" s="43">
        <v>450000000</v>
      </c>
      <c r="CJ525" s="43">
        <v>0</v>
      </c>
      <c r="CK525" s="43">
        <v>0</v>
      </c>
      <c r="CL525" s="43">
        <v>0</v>
      </c>
      <c r="CM525" s="43">
        <v>0</v>
      </c>
      <c r="CN525" s="43">
        <v>0</v>
      </c>
      <c r="CO525" s="43">
        <v>0</v>
      </c>
      <c r="CP525" s="43">
        <v>0</v>
      </c>
      <c r="CQ525" s="43">
        <v>0</v>
      </c>
      <c r="CR525" s="43">
        <v>0</v>
      </c>
      <c r="CS525" s="43">
        <v>0</v>
      </c>
      <c r="CT525" s="44">
        <f t="shared" si="47"/>
        <v>450000000</v>
      </c>
      <c r="CU525" s="43">
        <v>0</v>
      </c>
      <c r="CV525" s="43">
        <v>0</v>
      </c>
      <c r="CW525" s="43">
        <v>0</v>
      </c>
      <c r="CX525" s="43">
        <v>0</v>
      </c>
      <c r="CY525" s="43">
        <v>300000000</v>
      </c>
      <c r="CZ525" s="43">
        <v>0</v>
      </c>
      <c r="DA525" s="43">
        <v>0</v>
      </c>
      <c r="DB525" s="43">
        <v>0</v>
      </c>
      <c r="DC525" s="43">
        <v>0</v>
      </c>
      <c r="DD525" s="43">
        <v>0</v>
      </c>
      <c r="DE525" s="43">
        <v>0</v>
      </c>
      <c r="DF525" s="43">
        <v>0</v>
      </c>
      <c r="DG525" s="43">
        <v>0</v>
      </c>
      <c r="DH525" s="43">
        <v>0</v>
      </c>
      <c r="DI525" s="43">
        <v>0</v>
      </c>
      <c r="DJ525" s="44">
        <f t="shared" si="48"/>
        <v>300000000</v>
      </c>
      <c r="DK525" s="45">
        <f t="shared" si="45"/>
        <v>1344072355</v>
      </c>
    </row>
    <row r="526" spans="1:116" s="2" customFormat="1" ht="120" x14ac:dyDescent="0.25">
      <c r="A526" s="1"/>
      <c r="B526" s="40" t="s">
        <v>1455</v>
      </c>
      <c r="C526" s="41" t="s">
        <v>1446</v>
      </c>
      <c r="D526" s="30" t="s">
        <v>1434</v>
      </c>
      <c r="E526" s="30" t="s">
        <v>886</v>
      </c>
      <c r="F526" s="30" t="s">
        <v>1435</v>
      </c>
      <c r="G526" s="30" t="s">
        <v>2383</v>
      </c>
      <c r="H526" s="41" t="s">
        <v>915</v>
      </c>
      <c r="I526" s="41">
        <v>44.4</v>
      </c>
      <c r="J526" s="41" t="s">
        <v>1376</v>
      </c>
      <c r="K526" s="41">
        <v>2019</v>
      </c>
      <c r="L526" s="41">
        <v>42</v>
      </c>
      <c r="M526" s="42">
        <v>42</v>
      </c>
      <c r="N526" s="42">
        <v>42</v>
      </c>
      <c r="O526" s="42">
        <v>42</v>
      </c>
      <c r="P526" s="42">
        <v>42</v>
      </c>
      <c r="Q526" s="42" t="s">
        <v>130</v>
      </c>
      <c r="R526" s="41" t="s">
        <v>108</v>
      </c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 t="s">
        <v>886</v>
      </c>
      <c r="AI526" s="52" t="s">
        <v>1477</v>
      </c>
      <c r="AJ526" s="40">
        <v>2409</v>
      </c>
      <c r="AK526" s="17" t="s">
        <v>2013</v>
      </c>
      <c r="AL526" s="17" t="s">
        <v>918</v>
      </c>
      <c r="AM526" s="42" t="s">
        <v>2754</v>
      </c>
      <c r="AN526" s="42">
        <v>2409002</v>
      </c>
      <c r="AO526" s="42">
        <v>240900200</v>
      </c>
      <c r="AP526" s="41" t="s">
        <v>1298</v>
      </c>
      <c r="AQ526" s="41">
        <v>4</v>
      </c>
      <c r="AR526" s="42" t="s">
        <v>2471</v>
      </c>
      <c r="AS526" s="42" t="s">
        <v>1455</v>
      </c>
      <c r="AT526" s="42">
        <v>1</v>
      </c>
      <c r="AU526" s="42">
        <v>1</v>
      </c>
      <c r="AV526" s="42">
        <v>1</v>
      </c>
      <c r="AW526" s="42">
        <v>1</v>
      </c>
      <c r="AX526" s="43">
        <v>0</v>
      </c>
      <c r="AY526" s="43">
        <v>0</v>
      </c>
      <c r="AZ526" s="43">
        <v>0</v>
      </c>
      <c r="BA526" s="43">
        <v>0</v>
      </c>
      <c r="BB526" s="43">
        <v>0</v>
      </c>
      <c r="BC526" s="43">
        <v>32000000</v>
      </c>
      <c r="BD526" s="43">
        <v>0</v>
      </c>
      <c r="BE526" s="43">
        <v>0</v>
      </c>
      <c r="BF526" s="43">
        <v>0</v>
      </c>
      <c r="BG526" s="43">
        <v>0</v>
      </c>
      <c r="BH526" s="43">
        <v>0</v>
      </c>
      <c r="BI526" s="43">
        <v>0</v>
      </c>
      <c r="BJ526" s="43">
        <v>0</v>
      </c>
      <c r="BK526" s="43">
        <v>0</v>
      </c>
      <c r="BL526" s="43">
        <v>0</v>
      </c>
      <c r="BM526" s="43">
        <v>0</v>
      </c>
      <c r="BN526" s="44">
        <f t="shared" si="49"/>
        <v>32000000</v>
      </c>
      <c r="BO526" s="43">
        <v>0</v>
      </c>
      <c r="BP526" s="43">
        <v>0</v>
      </c>
      <c r="BQ526" s="43">
        <v>0</v>
      </c>
      <c r="BR526" s="43">
        <v>0</v>
      </c>
      <c r="BS526" s="43">
        <v>93852730</v>
      </c>
      <c r="BT526" s="43">
        <v>0</v>
      </c>
      <c r="BU526" s="43">
        <v>0</v>
      </c>
      <c r="BV526" s="43">
        <v>0</v>
      </c>
      <c r="BW526" s="43">
        <v>0</v>
      </c>
      <c r="BX526" s="43">
        <v>0</v>
      </c>
      <c r="BY526" s="43">
        <v>0</v>
      </c>
      <c r="BZ526" s="43">
        <v>0</v>
      </c>
      <c r="CA526" s="43">
        <v>0</v>
      </c>
      <c r="CB526" s="43">
        <v>0</v>
      </c>
      <c r="CC526" s="43">
        <v>0</v>
      </c>
      <c r="CD526" s="44">
        <f t="shared" si="46"/>
        <v>93852730</v>
      </c>
      <c r="CE526" s="43">
        <v>0</v>
      </c>
      <c r="CF526" s="43">
        <v>0</v>
      </c>
      <c r="CG526" s="43">
        <v>0</v>
      </c>
      <c r="CH526" s="43">
        <v>0</v>
      </c>
      <c r="CI526" s="43">
        <v>150000000</v>
      </c>
      <c r="CJ526" s="43">
        <v>0</v>
      </c>
      <c r="CK526" s="43">
        <v>0</v>
      </c>
      <c r="CL526" s="43">
        <v>0</v>
      </c>
      <c r="CM526" s="43">
        <v>0</v>
      </c>
      <c r="CN526" s="43">
        <v>0</v>
      </c>
      <c r="CO526" s="43">
        <v>0</v>
      </c>
      <c r="CP526" s="43">
        <v>0</v>
      </c>
      <c r="CQ526" s="43">
        <v>0</v>
      </c>
      <c r="CR526" s="43">
        <v>0</v>
      </c>
      <c r="CS526" s="43">
        <v>0</v>
      </c>
      <c r="CT526" s="44">
        <f t="shared" si="47"/>
        <v>150000000</v>
      </c>
      <c r="CU526" s="43">
        <v>0</v>
      </c>
      <c r="CV526" s="43">
        <v>0</v>
      </c>
      <c r="CW526" s="43">
        <v>0</v>
      </c>
      <c r="CX526" s="43">
        <v>0</v>
      </c>
      <c r="CY526" s="43">
        <v>50000000</v>
      </c>
      <c r="CZ526" s="43">
        <v>0</v>
      </c>
      <c r="DA526" s="43">
        <v>0</v>
      </c>
      <c r="DB526" s="43">
        <v>0</v>
      </c>
      <c r="DC526" s="43">
        <v>0</v>
      </c>
      <c r="DD526" s="43">
        <v>0</v>
      </c>
      <c r="DE526" s="43">
        <v>0</v>
      </c>
      <c r="DF526" s="43">
        <v>0</v>
      </c>
      <c r="DG526" s="43">
        <v>0</v>
      </c>
      <c r="DH526" s="43">
        <v>0</v>
      </c>
      <c r="DI526" s="43">
        <v>0</v>
      </c>
      <c r="DJ526" s="44">
        <f t="shared" si="48"/>
        <v>50000000</v>
      </c>
      <c r="DK526" s="45">
        <f t="shared" si="45"/>
        <v>325852730</v>
      </c>
    </row>
    <row r="527" spans="1:116" s="2" customFormat="1" ht="105" x14ac:dyDescent="0.25">
      <c r="A527" s="1"/>
      <c r="B527" s="40" t="s">
        <v>1455</v>
      </c>
      <c r="C527" s="41" t="s">
        <v>1446</v>
      </c>
      <c r="D527" s="30" t="s">
        <v>1434</v>
      </c>
      <c r="E527" s="30" t="s">
        <v>886</v>
      </c>
      <c r="F527" s="30" t="s">
        <v>1435</v>
      </c>
      <c r="G527" s="30" t="s">
        <v>2383</v>
      </c>
      <c r="H527" s="41" t="s">
        <v>915</v>
      </c>
      <c r="I527" s="41">
        <v>44.4</v>
      </c>
      <c r="J527" s="41" t="s">
        <v>1376</v>
      </c>
      <c r="K527" s="41">
        <v>2019</v>
      </c>
      <c r="L527" s="41">
        <v>42</v>
      </c>
      <c r="M527" s="42">
        <v>42</v>
      </c>
      <c r="N527" s="42">
        <v>42</v>
      </c>
      <c r="O527" s="42">
        <v>42</v>
      </c>
      <c r="P527" s="42">
        <v>42</v>
      </c>
      <c r="Q527" s="42" t="s">
        <v>130</v>
      </c>
      <c r="R527" s="41" t="s">
        <v>108</v>
      </c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 t="s">
        <v>886</v>
      </c>
      <c r="AI527" s="52" t="s">
        <v>1477</v>
      </c>
      <c r="AJ527" s="40">
        <v>2409</v>
      </c>
      <c r="AK527" s="17" t="s">
        <v>2014</v>
      </c>
      <c r="AL527" s="17" t="s">
        <v>919</v>
      </c>
      <c r="AM527" s="42" t="s">
        <v>2758</v>
      </c>
      <c r="AN527" s="42">
        <v>2408021</v>
      </c>
      <c r="AO527" s="42">
        <v>240802100</v>
      </c>
      <c r="AP527" s="41" t="s">
        <v>1298</v>
      </c>
      <c r="AQ527" s="41">
        <v>2</v>
      </c>
      <c r="AR527" s="42" t="s">
        <v>2471</v>
      </c>
      <c r="AS527" s="42" t="s">
        <v>1455</v>
      </c>
      <c r="AT527" s="42" t="s">
        <v>2472</v>
      </c>
      <c r="AU527" s="42">
        <v>1</v>
      </c>
      <c r="AV527" s="42" t="s">
        <v>2472</v>
      </c>
      <c r="AW527" s="42">
        <v>1</v>
      </c>
      <c r="AX527" s="43">
        <v>0</v>
      </c>
      <c r="AY527" s="43">
        <v>0</v>
      </c>
      <c r="AZ527" s="43">
        <v>0</v>
      </c>
      <c r="BA527" s="43">
        <v>0</v>
      </c>
      <c r="BB527" s="43">
        <v>0</v>
      </c>
      <c r="BC527" s="43">
        <f t="shared" ref="BC527:BC533" si="50">+AX527</f>
        <v>0</v>
      </c>
      <c r="BD527" s="43">
        <v>0</v>
      </c>
      <c r="BE527" s="43">
        <v>0</v>
      </c>
      <c r="BF527" s="43">
        <v>0</v>
      </c>
      <c r="BG527" s="43">
        <v>0</v>
      </c>
      <c r="BH527" s="43">
        <v>0</v>
      </c>
      <c r="BI527" s="43">
        <v>0</v>
      </c>
      <c r="BJ527" s="43">
        <v>0</v>
      </c>
      <c r="BK527" s="43">
        <v>0</v>
      </c>
      <c r="BL527" s="43">
        <v>0</v>
      </c>
      <c r="BM527" s="43">
        <v>0</v>
      </c>
      <c r="BN527" s="44">
        <f t="shared" si="49"/>
        <v>0</v>
      </c>
      <c r="BO527" s="43">
        <v>0</v>
      </c>
      <c r="BP527" s="43">
        <v>0</v>
      </c>
      <c r="BQ527" s="43">
        <v>0</v>
      </c>
      <c r="BR527" s="43">
        <v>0</v>
      </c>
      <c r="BS527" s="43">
        <v>100000000</v>
      </c>
      <c r="BT527" s="43">
        <v>0</v>
      </c>
      <c r="BU527" s="43">
        <v>0</v>
      </c>
      <c r="BV527" s="43">
        <v>0</v>
      </c>
      <c r="BW527" s="43">
        <v>0</v>
      </c>
      <c r="BX527" s="43">
        <v>0</v>
      </c>
      <c r="BY527" s="43">
        <v>0</v>
      </c>
      <c r="BZ527" s="43">
        <v>0</v>
      </c>
      <c r="CA527" s="43">
        <v>0</v>
      </c>
      <c r="CB527" s="43">
        <v>0</v>
      </c>
      <c r="CC527" s="43">
        <v>0</v>
      </c>
      <c r="CD527" s="44">
        <f t="shared" si="46"/>
        <v>100000000</v>
      </c>
      <c r="CE527" s="43">
        <v>0</v>
      </c>
      <c r="CF527" s="43">
        <v>0</v>
      </c>
      <c r="CG527" s="43">
        <v>0</v>
      </c>
      <c r="CH527" s="43">
        <v>0</v>
      </c>
      <c r="CI527" s="43"/>
      <c r="CJ527" s="43">
        <v>0</v>
      </c>
      <c r="CK527" s="43">
        <v>0</v>
      </c>
      <c r="CL527" s="43">
        <v>0</v>
      </c>
      <c r="CM527" s="43">
        <v>0</v>
      </c>
      <c r="CN527" s="43">
        <v>0</v>
      </c>
      <c r="CO527" s="43">
        <v>0</v>
      </c>
      <c r="CP527" s="43">
        <v>0</v>
      </c>
      <c r="CQ527" s="43">
        <v>0</v>
      </c>
      <c r="CR527" s="43">
        <v>0</v>
      </c>
      <c r="CS527" s="43">
        <v>0</v>
      </c>
      <c r="CT527" s="44">
        <f t="shared" si="47"/>
        <v>0</v>
      </c>
      <c r="CU527" s="43">
        <v>0</v>
      </c>
      <c r="CV527" s="43">
        <v>0</v>
      </c>
      <c r="CW527" s="43">
        <v>0</v>
      </c>
      <c r="CX527" s="43">
        <v>0</v>
      </c>
      <c r="CY527" s="43">
        <v>100000000</v>
      </c>
      <c r="CZ527" s="43">
        <v>0</v>
      </c>
      <c r="DA527" s="43">
        <v>0</v>
      </c>
      <c r="DB527" s="43">
        <v>0</v>
      </c>
      <c r="DC527" s="43">
        <v>0</v>
      </c>
      <c r="DD527" s="43">
        <v>0</v>
      </c>
      <c r="DE527" s="43">
        <v>0</v>
      </c>
      <c r="DF527" s="43">
        <v>0</v>
      </c>
      <c r="DG527" s="43">
        <v>0</v>
      </c>
      <c r="DH527" s="43">
        <v>0</v>
      </c>
      <c r="DI527" s="43">
        <v>0</v>
      </c>
      <c r="DJ527" s="44">
        <f t="shared" si="48"/>
        <v>100000000</v>
      </c>
      <c r="DK527" s="45">
        <f t="shared" si="45"/>
        <v>200000000</v>
      </c>
    </row>
    <row r="528" spans="1:116" s="2" customFormat="1" ht="75" x14ac:dyDescent="0.25">
      <c r="A528" s="1"/>
      <c r="B528" s="40" t="s">
        <v>1455</v>
      </c>
      <c r="C528" s="41" t="s">
        <v>1446</v>
      </c>
      <c r="D528" s="30" t="s">
        <v>1434</v>
      </c>
      <c r="E528" s="30" t="s">
        <v>886</v>
      </c>
      <c r="F528" s="30" t="s">
        <v>1435</v>
      </c>
      <c r="G528" s="30" t="s">
        <v>2384</v>
      </c>
      <c r="H528" s="41" t="s">
        <v>920</v>
      </c>
      <c r="I528" s="41">
        <v>187.5</v>
      </c>
      <c r="J528" s="41" t="s">
        <v>1376</v>
      </c>
      <c r="K528" s="41">
        <v>2019</v>
      </c>
      <c r="L528" s="41">
        <v>180</v>
      </c>
      <c r="M528" s="42">
        <v>180</v>
      </c>
      <c r="N528" s="42">
        <v>180</v>
      </c>
      <c r="O528" s="42">
        <v>180</v>
      </c>
      <c r="P528" s="42">
        <v>180</v>
      </c>
      <c r="Q528" s="42" t="s">
        <v>130</v>
      </c>
      <c r="R528" s="41" t="s">
        <v>108</v>
      </c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 t="s">
        <v>886</v>
      </c>
      <c r="AI528" s="52" t="s">
        <v>1477</v>
      </c>
      <c r="AJ528" s="40">
        <v>2409</v>
      </c>
      <c r="AK528" s="17" t="s">
        <v>2015</v>
      </c>
      <c r="AL528" s="17" t="s">
        <v>921</v>
      </c>
      <c r="AM528" s="42" t="s">
        <v>2759</v>
      </c>
      <c r="AN528" s="42">
        <v>2409039</v>
      </c>
      <c r="AO528" s="42">
        <v>240903906</v>
      </c>
      <c r="AP528" s="41">
        <v>137701</v>
      </c>
      <c r="AQ528" s="41">
        <v>140000</v>
      </c>
      <c r="AR528" s="42" t="s">
        <v>2471</v>
      </c>
      <c r="AS528" s="42" t="s">
        <v>1455</v>
      </c>
      <c r="AT528" s="42">
        <v>12000</v>
      </c>
      <c r="AU528" s="42">
        <v>42500</v>
      </c>
      <c r="AV528" s="42">
        <v>42500</v>
      </c>
      <c r="AW528" s="42">
        <v>43000</v>
      </c>
      <c r="AX528" s="43">
        <v>0</v>
      </c>
      <c r="AY528" s="43">
        <v>0</v>
      </c>
      <c r="AZ528" s="43">
        <v>0</v>
      </c>
      <c r="BA528" s="43">
        <v>0</v>
      </c>
      <c r="BB528" s="43">
        <v>0</v>
      </c>
      <c r="BC528" s="43">
        <v>508000000</v>
      </c>
      <c r="BD528" s="43">
        <v>0</v>
      </c>
      <c r="BE528" s="43">
        <v>0</v>
      </c>
      <c r="BF528" s="43">
        <v>0</v>
      </c>
      <c r="BG528" s="43">
        <v>0</v>
      </c>
      <c r="BH528" s="43">
        <v>0</v>
      </c>
      <c r="BI528" s="43">
        <v>0</v>
      </c>
      <c r="BJ528" s="43">
        <v>0</v>
      </c>
      <c r="BK528" s="43">
        <v>0</v>
      </c>
      <c r="BL528" s="43">
        <v>0</v>
      </c>
      <c r="BM528" s="43">
        <v>0</v>
      </c>
      <c r="BN528" s="44">
        <f t="shared" si="49"/>
        <v>508000000</v>
      </c>
      <c r="BO528" s="43">
        <v>0</v>
      </c>
      <c r="BP528" s="43">
        <v>0</v>
      </c>
      <c r="BQ528" s="43">
        <v>0</v>
      </c>
      <c r="BR528" s="43">
        <v>0</v>
      </c>
      <c r="BS528" s="43">
        <v>700000000</v>
      </c>
      <c r="BT528" s="43">
        <v>0</v>
      </c>
      <c r="BU528" s="43">
        <v>0</v>
      </c>
      <c r="BV528" s="43">
        <v>0</v>
      </c>
      <c r="BW528" s="43">
        <v>0</v>
      </c>
      <c r="BX528" s="43">
        <v>0</v>
      </c>
      <c r="BY528" s="43">
        <v>0</v>
      </c>
      <c r="BZ528" s="43">
        <v>0</v>
      </c>
      <c r="CA528" s="43">
        <v>0</v>
      </c>
      <c r="CB528" s="43">
        <v>0</v>
      </c>
      <c r="CC528" s="43">
        <v>0</v>
      </c>
      <c r="CD528" s="44">
        <f t="shared" si="46"/>
        <v>700000000</v>
      </c>
      <c r="CE528" s="43">
        <v>0</v>
      </c>
      <c r="CF528" s="43">
        <v>0</v>
      </c>
      <c r="CG528" s="43">
        <v>0</v>
      </c>
      <c r="CH528" s="43">
        <v>0</v>
      </c>
      <c r="CI528" s="43">
        <v>1200000000</v>
      </c>
      <c r="CJ528" s="43">
        <v>0</v>
      </c>
      <c r="CK528" s="43">
        <v>0</v>
      </c>
      <c r="CL528" s="43">
        <v>0</v>
      </c>
      <c r="CM528" s="43">
        <v>0</v>
      </c>
      <c r="CN528" s="43">
        <v>0</v>
      </c>
      <c r="CO528" s="43">
        <v>0</v>
      </c>
      <c r="CP528" s="43">
        <v>0</v>
      </c>
      <c r="CQ528" s="43">
        <v>0</v>
      </c>
      <c r="CR528" s="43">
        <v>0</v>
      </c>
      <c r="CS528" s="43">
        <v>0</v>
      </c>
      <c r="CT528" s="44">
        <f t="shared" si="47"/>
        <v>1200000000</v>
      </c>
      <c r="CU528" s="43">
        <v>0</v>
      </c>
      <c r="CV528" s="43">
        <v>0</v>
      </c>
      <c r="CW528" s="43">
        <v>0</v>
      </c>
      <c r="CX528" s="43">
        <v>0</v>
      </c>
      <c r="CY528" s="43">
        <v>900000000</v>
      </c>
      <c r="CZ528" s="43">
        <v>0</v>
      </c>
      <c r="DA528" s="43">
        <v>0</v>
      </c>
      <c r="DB528" s="43">
        <v>0</v>
      </c>
      <c r="DC528" s="43">
        <v>0</v>
      </c>
      <c r="DD528" s="43">
        <v>0</v>
      </c>
      <c r="DE528" s="43">
        <v>0</v>
      </c>
      <c r="DF528" s="43">
        <v>0</v>
      </c>
      <c r="DG528" s="43">
        <v>0</v>
      </c>
      <c r="DH528" s="43">
        <v>0</v>
      </c>
      <c r="DI528" s="43">
        <v>0</v>
      </c>
      <c r="DJ528" s="44">
        <f t="shared" si="48"/>
        <v>900000000</v>
      </c>
      <c r="DK528" s="45">
        <f t="shared" si="45"/>
        <v>3308000000</v>
      </c>
    </row>
    <row r="529" spans="1:116" s="2" customFormat="1" ht="75" x14ac:dyDescent="0.25">
      <c r="A529" s="1"/>
      <c r="B529" s="40" t="s">
        <v>1455</v>
      </c>
      <c r="C529" s="41" t="s">
        <v>1446</v>
      </c>
      <c r="D529" s="30" t="s">
        <v>1434</v>
      </c>
      <c r="E529" s="30" t="s">
        <v>886</v>
      </c>
      <c r="F529" s="30" t="s">
        <v>1435</v>
      </c>
      <c r="G529" s="30" t="s">
        <v>2384</v>
      </c>
      <c r="H529" s="41" t="s">
        <v>920</v>
      </c>
      <c r="I529" s="41">
        <v>187.5</v>
      </c>
      <c r="J529" s="41" t="s">
        <v>1376</v>
      </c>
      <c r="K529" s="41">
        <v>2019</v>
      </c>
      <c r="L529" s="41">
        <v>180</v>
      </c>
      <c r="M529" s="42">
        <v>180</v>
      </c>
      <c r="N529" s="42">
        <v>180</v>
      </c>
      <c r="O529" s="42">
        <v>180</v>
      </c>
      <c r="P529" s="42">
        <v>180</v>
      </c>
      <c r="Q529" s="42" t="s">
        <v>130</v>
      </c>
      <c r="R529" s="41" t="s">
        <v>108</v>
      </c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 t="s">
        <v>886</v>
      </c>
      <c r="AI529" s="52" t="s">
        <v>1477</v>
      </c>
      <c r="AJ529" s="40">
        <v>2409</v>
      </c>
      <c r="AK529" s="17" t="s">
        <v>2016</v>
      </c>
      <c r="AL529" s="17" t="s">
        <v>922</v>
      </c>
      <c r="AM529" s="42" t="s">
        <v>2759</v>
      </c>
      <c r="AN529" s="42">
        <v>2409039</v>
      </c>
      <c r="AO529" s="42">
        <v>240903900</v>
      </c>
      <c r="AP529" s="41">
        <v>2225</v>
      </c>
      <c r="AQ529" s="41">
        <v>2300</v>
      </c>
      <c r="AR529" s="42" t="s">
        <v>2471</v>
      </c>
      <c r="AS529" s="42" t="s">
        <v>1455</v>
      </c>
      <c r="AT529" s="42">
        <v>250</v>
      </c>
      <c r="AU529" s="42">
        <v>650</v>
      </c>
      <c r="AV529" s="42">
        <v>700</v>
      </c>
      <c r="AW529" s="42">
        <v>700</v>
      </c>
      <c r="AX529" s="43">
        <v>0</v>
      </c>
      <c r="AY529" s="43">
        <v>0</v>
      </c>
      <c r="AZ529" s="43">
        <v>0</v>
      </c>
      <c r="BA529" s="43">
        <v>0</v>
      </c>
      <c r="BB529" s="43">
        <v>0</v>
      </c>
      <c r="BC529" s="43">
        <v>510000000</v>
      </c>
      <c r="BD529" s="43">
        <v>0</v>
      </c>
      <c r="BE529" s="43">
        <v>0</v>
      </c>
      <c r="BF529" s="43">
        <v>0</v>
      </c>
      <c r="BG529" s="43">
        <v>0</v>
      </c>
      <c r="BH529" s="43">
        <v>0</v>
      </c>
      <c r="BI529" s="43">
        <v>0</v>
      </c>
      <c r="BJ529" s="43">
        <v>0</v>
      </c>
      <c r="BK529" s="43">
        <v>0</v>
      </c>
      <c r="BL529" s="43">
        <v>0</v>
      </c>
      <c r="BM529" s="43">
        <v>0</v>
      </c>
      <c r="BN529" s="44">
        <f t="shared" si="49"/>
        <v>510000000</v>
      </c>
      <c r="BO529" s="43">
        <v>0</v>
      </c>
      <c r="BP529" s="43">
        <v>0</v>
      </c>
      <c r="BQ529" s="43">
        <v>0</v>
      </c>
      <c r="BR529" s="43">
        <v>0</v>
      </c>
      <c r="BS529" s="43">
        <v>700000000</v>
      </c>
      <c r="BT529" s="43">
        <v>0</v>
      </c>
      <c r="BU529" s="43">
        <v>0</v>
      </c>
      <c r="BV529" s="43">
        <v>0</v>
      </c>
      <c r="BW529" s="43">
        <v>0</v>
      </c>
      <c r="BX529" s="43">
        <v>0</v>
      </c>
      <c r="BY529" s="43">
        <v>0</v>
      </c>
      <c r="BZ529" s="43">
        <v>0</v>
      </c>
      <c r="CA529" s="43">
        <v>0</v>
      </c>
      <c r="CB529" s="43">
        <v>0</v>
      </c>
      <c r="CC529" s="43">
        <v>0</v>
      </c>
      <c r="CD529" s="44">
        <f t="shared" si="46"/>
        <v>700000000</v>
      </c>
      <c r="CE529" s="43">
        <v>0</v>
      </c>
      <c r="CF529" s="43">
        <v>0</v>
      </c>
      <c r="CG529" s="43">
        <v>0</v>
      </c>
      <c r="CH529" s="43">
        <v>0</v>
      </c>
      <c r="CI529" s="43">
        <v>1200000000</v>
      </c>
      <c r="CJ529" s="43">
        <v>0</v>
      </c>
      <c r="CK529" s="43">
        <v>0</v>
      </c>
      <c r="CL529" s="43">
        <v>0</v>
      </c>
      <c r="CM529" s="43">
        <v>0</v>
      </c>
      <c r="CN529" s="43">
        <v>0</v>
      </c>
      <c r="CO529" s="43">
        <v>0</v>
      </c>
      <c r="CP529" s="43">
        <v>0</v>
      </c>
      <c r="CQ529" s="43">
        <v>0</v>
      </c>
      <c r="CR529" s="43">
        <v>0</v>
      </c>
      <c r="CS529" s="43">
        <v>0</v>
      </c>
      <c r="CT529" s="44">
        <f t="shared" si="47"/>
        <v>1200000000</v>
      </c>
      <c r="CU529" s="43">
        <v>0</v>
      </c>
      <c r="CV529" s="43">
        <v>0</v>
      </c>
      <c r="CW529" s="43">
        <v>0</v>
      </c>
      <c r="CX529" s="43">
        <v>0</v>
      </c>
      <c r="CY529" s="43">
        <v>900000000</v>
      </c>
      <c r="CZ529" s="43">
        <v>0</v>
      </c>
      <c r="DA529" s="43">
        <v>0</v>
      </c>
      <c r="DB529" s="43">
        <v>0</v>
      </c>
      <c r="DC529" s="43">
        <v>0</v>
      </c>
      <c r="DD529" s="43">
        <v>0</v>
      </c>
      <c r="DE529" s="43">
        <v>0</v>
      </c>
      <c r="DF529" s="43">
        <v>0</v>
      </c>
      <c r="DG529" s="43">
        <v>0</v>
      </c>
      <c r="DH529" s="43">
        <v>0</v>
      </c>
      <c r="DI529" s="43">
        <v>0</v>
      </c>
      <c r="DJ529" s="44">
        <f t="shared" si="48"/>
        <v>900000000</v>
      </c>
      <c r="DK529" s="45">
        <f t="shared" si="45"/>
        <v>3310000000</v>
      </c>
    </row>
    <row r="530" spans="1:116" s="2" customFormat="1" ht="75" x14ac:dyDescent="0.25">
      <c r="A530" s="1"/>
      <c r="B530" s="40" t="s">
        <v>1455</v>
      </c>
      <c r="C530" s="41" t="s">
        <v>1446</v>
      </c>
      <c r="D530" s="30" t="s">
        <v>1434</v>
      </c>
      <c r="E530" s="30" t="s">
        <v>886</v>
      </c>
      <c r="F530" s="30" t="s">
        <v>1435</v>
      </c>
      <c r="G530" s="30" t="s">
        <v>2384</v>
      </c>
      <c r="H530" s="41" t="s">
        <v>920</v>
      </c>
      <c r="I530" s="41">
        <v>187.5</v>
      </c>
      <c r="J530" s="41" t="s">
        <v>1376</v>
      </c>
      <c r="K530" s="41">
        <v>2019</v>
      </c>
      <c r="L530" s="41">
        <v>180</v>
      </c>
      <c r="M530" s="42">
        <v>180</v>
      </c>
      <c r="N530" s="42">
        <v>180</v>
      </c>
      <c r="O530" s="42">
        <v>180</v>
      </c>
      <c r="P530" s="42">
        <v>180</v>
      </c>
      <c r="Q530" s="42" t="s">
        <v>130</v>
      </c>
      <c r="R530" s="41" t="s">
        <v>108</v>
      </c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 t="s">
        <v>886</v>
      </c>
      <c r="AI530" s="52" t="s">
        <v>1477</v>
      </c>
      <c r="AJ530" s="40">
        <v>2409</v>
      </c>
      <c r="AK530" s="17" t="s">
        <v>2017</v>
      </c>
      <c r="AL530" s="17" t="s">
        <v>923</v>
      </c>
      <c r="AM530" s="42" t="s">
        <v>2760</v>
      </c>
      <c r="AN530" s="42">
        <v>2409010</v>
      </c>
      <c r="AO530" s="42">
        <v>240901000</v>
      </c>
      <c r="AP530" s="41" t="s">
        <v>1298</v>
      </c>
      <c r="AQ530" s="41">
        <v>1</v>
      </c>
      <c r="AR530" s="42" t="s">
        <v>130</v>
      </c>
      <c r="AS530" s="42" t="s">
        <v>1455</v>
      </c>
      <c r="AT530" s="42" t="s">
        <v>2472</v>
      </c>
      <c r="AU530" s="42">
        <v>1</v>
      </c>
      <c r="AV530" s="42">
        <v>1</v>
      </c>
      <c r="AW530" s="42">
        <v>1</v>
      </c>
      <c r="AX530" s="43">
        <v>0</v>
      </c>
      <c r="AY530" s="43">
        <v>0</v>
      </c>
      <c r="AZ530" s="43">
        <v>0</v>
      </c>
      <c r="BA530" s="43">
        <v>0</v>
      </c>
      <c r="BB530" s="43">
        <v>0</v>
      </c>
      <c r="BC530" s="43">
        <f t="shared" si="50"/>
        <v>0</v>
      </c>
      <c r="BD530" s="43">
        <v>0</v>
      </c>
      <c r="BE530" s="43">
        <v>0</v>
      </c>
      <c r="BF530" s="43">
        <v>0</v>
      </c>
      <c r="BG530" s="43">
        <v>0</v>
      </c>
      <c r="BH530" s="43">
        <v>0</v>
      </c>
      <c r="BI530" s="43">
        <v>0</v>
      </c>
      <c r="BJ530" s="43">
        <v>0</v>
      </c>
      <c r="BK530" s="43">
        <v>0</v>
      </c>
      <c r="BL530" s="43">
        <v>0</v>
      </c>
      <c r="BM530" s="43">
        <v>0</v>
      </c>
      <c r="BN530" s="44">
        <f t="shared" si="49"/>
        <v>0</v>
      </c>
      <c r="BO530" s="43">
        <v>0</v>
      </c>
      <c r="BP530" s="43">
        <v>0</v>
      </c>
      <c r="BQ530" s="43">
        <v>0</v>
      </c>
      <c r="BR530" s="43">
        <v>0</v>
      </c>
      <c r="BS530" s="43">
        <v>15000000</v>
      </c>
      <c r="BT530" s="43">
        <v>0</v>
      </c>
      <c r="BU530" s="43">
        <v>0</v>
      </c>
      <c r="BV530" s="43">
        <v>0</v>
      </c>
      <c r="BW530" s="43">
        <v>0</v>
      </c>
      <c r="BX530" s="43">
        <v>0</v>
      </c>
      <c r="BY530" s="43">
        <v>0</v>
      </c>
      <c r="BZ530" s="43">
        <v>0</v>
      </c>
      <c r="CA530" s="43">
        <v>0</v>
      </c>
      <c r="CB530" s="43">
        <v>0</v>
      </c>
      <c r="CC530" s="43">
        <v>0</v>
      </c>
      <c r="CD530" s="44">
        <f t="shared" si="46"/>
        <v>15000000</v>
      </c>
      <c r="CE530" s="43">
        <v>0</v>
      </c>
      <c r="CF530" s="43">
        <v>0</v>
      </c>
      <c r="CG530" s="43">
        <v>0</v>
      </c>
      <c r="CH530" s="43">
        <v>0</v>
      </c>
      <c r="CI530" s="43">
        <v>50000000</v>
      </c>
      <c r="CJ530" s="43">
        <v>0</v>
      </c>
      <c r="CK530" s="43">
        <v>0</v>
      </c>
      <c r="CL530" s="43">
        <v>0</v>
      </c>
      <c r="CM530" s="43">
        <v>0</v>
      </c>
      <c r="CN530" s="43">
        <v>0</v>
      </c>
      <c r="CO530" s="43">
        <v>0</v>
      </c>
      <c r="CP530" s="43">
        <v>0</v>
      </c>
      <c r="CQ530" s="43">
        <v>0</v>
      </c>
      <c r="CR530" s="43">
        <v>0</v>
      </c>
      <c r="CS530" s="43">
        <v>0</v>
      </c>
      <c r="CT530" s="44">
        <f t="shared" si="47"/>
        <v>50000000</v>
      </c>
      <c r="CU530" s="43">
        <v>0</v>
      </c>
      <c r="CV530" s="43">
        <v>0</v>
      </c>
      <c r="CW530" s="43">
        <v>0</v>
      </c>
      <c r="CX530" s="43">
        <v>0</v>
      </c>
      <c r="CY530" s="43">
        <v>50000000</v>
      </c>
      <c r="CZ530" s="43">
        <v>0</v>
      </c>
      <c r="DA530" s="43">
        <v>0</v>
      </c>
      <c r="DB530" s="43">
        <v>0</v>
      </c>
      <c r="DC530" s="43">
        <v>0</v>
      </c>
      <c r="DD530" s="43">
        <v>0</v>
      </c>
      <c r="DE530" s="43">
        <v>0</v>
      </c>
      <c r="DF530" s="43">
        <v>0</v>
      </c>
      <c r="DG530" s="43">
        <v>0</v>
      </c>
      <c r="DH530" s="43">
        <v>0</v>
      </c>
      <c r="DI530" s="43">
        <v>0</v>
      </c>
      <c r="DJ530" s="44">
        <f t="shared" si="48"/>
        <v>50000000</v>
      </c>
      <c r="DK530" s="45">
        <f t="shared" si="45"/>
        <v>115000000</v>
      </c>
    </row>
    <row r="531" spans="1:116" s="2" customFormat="1" ht="75" x14ac:dyDescent="0.25">
      <c r="A531" s="1"/>
      <c r="B531" s="40" t="s">
        <v>1455</v>
      </c>
      <c r="C531" s="41" t="s">
        <v>1446</v>
      </c>
      <c r="D531" s="30" t="s">
        <v>1434</v>
      </c>
      <c r="E531" s="30" t="s">
        <v>886</v>
      </c>
      <c r="F531" s="30" t="s">
        <v>1435</v>
      </c>
      <c r="G531" s="30" t="s">
        <v>2384</v>
      </c>
      <c r="H531" s="41" t="s">
        <v>924</v>
      </c>
      <c r="I531" s="41">
        <v>12.2</v>
      </c>
      <c r="J531" s="41" t="s">
        <v>1376</v>
      </c>
      <c r="K531" s="41">
        <v>2019</v>
      </c>
      <c r="L531" s="41">
        <v>11</v>
      </c>
      <c r="M531" s="42">
        <v>11</v>
      </c>
      <c r="N531" s="42">
        <v>11</v>
      </c>
      <c r="O531" s="42">
        <v>11</v>
      </c>
      <c r="P531" s="42">
        <v>11</v>
      </c>
      <c r="Q531" s="42" t="s">
        <v>130</v>
      </c>
      <c r="R531" s="41" t="s">
        <v>108</v>
      </c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 t="s">
        <v>886</v>
      </c>
      <c r="AI531" s="52" t="s">
        <v>1477</v>
      </c>
      <c r="AJ531" s="40">
        <v>2409</v>
      </c>
      <c r="AK531" s="17" t="s">
        <v>2012</v>
      </c>
      <c r="AL531" s="17" t="s">
        <v>917</v>
      </c>
      <c r="AM531" s="42" t="s">
        <v>2620</v>
      </c>
      <c r="AN531" s="42">
        <v>2409023</v>
      </c>
      <c r="AO531" s="42">
        <v>240902300</v>
      </c>
      <c r="AP531" s="41">
        <v>38198</v>
      </c>
      <c r="AQ531" s="41">
        <v>40000</v>
      </c>
      <c r="AR531" s="42" t="s">
        <v>2471</v>
      </c>
      <c r="AS531" s="42" t="s">
        <v>1455</v>
      </c>
      <c r="AT531" s="42">
        <v>10000</v>
      </c>
      <c r="AU531" s="42">
        <v>10000</v>
      </c>
      <c r="AV531" s="42">
        <v>10000</v>
      </c>
      <c r="AW531" s="42">
        <v>10000</v>
      </c>
      <c r="AX531" s="43">
        <v>0</v>
      </c>
      <c r="AY531" s="43">
        <v>0</v>
      </c>
      <c r="AZ531" s="43">
        <v>0</v>
      </c>
      <c r="BA531" s="43">
        <v>0</v>
      </c>
      <c r="BB531" s="43">
        <v>0</v>
      </c>
      <c r="BC531" s="43">
        <v>294072354</v>
      </c>
      <c r="BD531" s="43">
        <v>0</v>
      </c>
      <c r="BE531" s="43">
        <v>0</v>
      </c>
      <c r="BF531" s="43">
        <v>0</v>
      </c>
      <c r="BG531" s="43">
        <v>0</v>
      </c>
      <c r="BH531" s="43">
        <v>0</v>
      </c>
      <c r="BI531" s="43">
        <v>0</v>
      </c>
      <c r="BJ531" s="43">
        <v>0</v>
      </c>
      <c r="BK531" s="43">
        <v>0</v>
      </c>
      <c r="BL531" s="43">
        <v>0</v>
      </c>
      <c r="BM531" s="43">
        <v>0</v>
      </c>
      <c r="BN531" s="44">
        <f t="shared" si="49"/>
        <v>294072354</v>
      </c>
      <c r="BO531" s="43">
        <v>0</v>
      </c>
      <c r="BP531" s="43">
        <v>0</v>
      </c>
      <c r="BQ531" s="43">
        <v>0</v>
      </c>
      <c r="BR531" s="43">
        <v>0</v>
      </c>
      <c r="BS531" s="43">
        <v>150000000</v>
      </c>
      <c r="BT531" s="43">
        <v>0</v>
      </c>
      <c r="BU531" s="43">
        <v>0</v>
      </c>
      <c r="BV531" s="43">
        <v>0</v>
      </c>
      <c r="BW531" s="43">
        <v>0</v>
      </c>
      <c r="BX531" s="43">
        <v>0</v>
      </c>
      <c r="BY531" s="43">
        <v>0</v>
      </c>
      <c r="BZ531" s="43">
        <v>0</v>
      </c>
      <c r="CA531" s="43">
        <v>0</v>
      </c>
      <c r="CB531" s="43">
        <v>0</v>
      </c>
      <c r="CC531" s="43">
        <v>0</v>
      </c>
      <c r="CD531" s="44">
        <f t="shared" si="46"/>
        <v>150000000</v>
      </c>
      <c r="CE531" s="43">
        <v>0</v>
      </c>
      <c r="CF531" s="43">
        <v>0</v>
      </c>
      <c r="CG531" s="43">
        <v>0</v>
      </c>
      <c r="CH531" s="43">
        <v>0</v>
      </c>
      <c r="CI531" s="43">
        <v>160000000</v>
      </c>
      <c r="CJ531" s="43">
        <v>0</v>
      </c>
      <c r="CK531" s="43">
        <v>0</v>
      </c>
      <c r="CL531" s="43">
        <v>0</v>
      </c>
      <c r="CM531" s="43">
        <v>0</v>
      </c>
      <c r="CN531" s="43">
        <v>0</v>
      </c>
      <c r="CO531" s="43">
        <v>0</v>
      </c>
      <c r="CP531" s="43">
        <v>0</v>
      </c>
      <c r="CQ531" s="43">
        <v>0</v>
      </c>
      <c r="CR531" s="43">
        <v>0</v>
      </c>
      <c r="CS531" s="43">
        <v>0</v>
      </c>
      <c r="CT531" s="44">
        <f t="shared" si="47"/>
        <v>160000000</v>
      </c>
      <c r="CU531" s="43">
        <v>0</v>
      </c>
      <c r="CV531" s="43">
        <v>0</v>
      </c>
      <c r="CW531" s="43">
        <v>0</v>
      </c>
      <c r="CX531" s="43">
        <v>0</v>
      </c>
      <c r="CY531" s="43">
        <v>160000000</v>
      </c>
      <c r="CZ531" s="43">
        <v>0</v>
      </c>
      <c r="DA531" s="43">
        <v>0</v>
      </c>
      <c r="DB531" s="43">
        <v>0</v>
      </c>
      <c r="DC531" s="43">
        <v>0</v>
      </c>
      <c r="DD531" s="43">
        <v>0</v>
      </c>
      <c r="DE531" s="43">
        <v>0</v>
      </c>
      <c r="DF531" s="43">
        <v>0</v>
      </c>
      <c r="DG531" s="43">
        <v>0</v>
      </c>
      <c r="DH531" s="43">
        <v>0</v>
      </c>
      <c r="DI531" s="43">
        <v>0</v>
      </c>
      <c r="DJ531" s="44">
        <f t="shared" si="48"/>
        <v>160000000</v>
      </c>
      <c r="DK531" s="45">
        <f t="shared" si="45"/>
        <v>764072354</v>
      </c>
    </row>
    <row r="532" spans="1:116" s="2" customFormat="1" ht="135" x14ac:dyDescent="0.25">
      <c r="A532" s="1"/>
      <c r="B532" s="40" t="s">
        <v>1455</v>
      </c>
      <c r="C532" s="41" t="s">
        <v>1446</v>
      </c>
      <c r="D532" s="30" t="s">
        <v>1434</v>
      </c>
      <c r="E532" s="30" t="s">
        <v>886</v>
      </c>
      <c r="F532" s="30" t="s">
        <v>1435</v>
      </c>
      <c r="G532" s="30" t="s">
        <v>2384</v>
      </c>
      <c r="H532" s="41" t="s">
        <v>924</v>
      </c>
      <c r="I532" s="41">
        <v>12.2</v>
      </c>
      <c r="J532" s="41" t="s">
        <v>1376</v>
      </c>
      <c r="K532" s="41">
        <v>2019</v>
      </c>
      <c r="L532" s="41">
        <v>11</v>
      </c>
      <c r="M532" s="42">
        <v>11</v>
      </c>
      <c r="N532" s="42">
        <v>11</v>
      </c>
      <c r="O532" s="42">
        <v>11</v>
      </c>
      <c r="P532" s="42">
        <v>11</v>
      </c>
      <c r="Q532" s="42" t="s">
        <v>130</v>
      </c>
      <c r="R532" s="41" t="s">
        <v>108</v>
      </c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 t="s">
        <v>886</v>
      </c>
      <c r="AI532" s="52" t="s">
        <v>1477</v>
      </c>
      <c r="AJ532" s="40">
        <v>2409</v>
      </c>
      <c r="AK532" s="17" t="s">
        <v>2018</v>
      </c>
      <c r="AL532" s="17" t="s">
        <v>925</v>
      </c>
      <c r="AM532" s="42" t="s">
        <v>2761</v>
      </c>
      <c r="AN532" s="42">
        <v>2409024</v>
      </c>
      <c r="AO532" s="42">
        <v>240902400</v>
      </c>
      <c r="AP532" s="41" t="s">
        <v>1298</v>
      </c>
      <c r="AQ532" s="41">
        <v>1</v>
      </c>
      <c r="AR532" s="42" t="s">
        <v>130</v>
      </c>
      <c r="AS532" s="42" t="s">
        <v>1455</v>
      </c>
      <c r="AT532" s="42">
        <v>1</v>
      </c>
      <c r="AU532" s="42">
        <v>1</v>
      </c>
      <c r="AV532" s="42">
        <v>1</v>
      </c>
      <c r="AW532" s="42">
        <v>1</v>
      </c>
      <c r="AX532" s="43">
        <v>0</v>
      </c>
      <c r="AY532" s="43">
        <v>0</v>
      </c>
      <c r="AZ532" s="43">
        <v>0</v>
      </c>
      <c r="BA532" s="43">
        <v>0</v>
      </c>
      <c r="BB532" s="43">
        <v>0</v>
      </c>
      <c r="BC532" s="43">
        <v>6000000</v>
      </c>
      <c r="BD532" s="43">
        <v>0</v>
      </c>
      <c r="BE532" s="43">
        <v>0</v>
      </c>
      <c r="BF532" s="43">
        <v>0</v>
      </c>
      <c r="BG532" s="43">
        <v>0</v>
      </c>
      <c r="BH532" s="43">
        <v>0</v>
      </c>
      <c r="BI532" s="43">
        <v>0</v>
      </c>
      <c r="BJ532" s="43">
        <v>0</v>
      </c>
      <c r="BK532" s="43">
        <v>0</v>
      </c>
      <c r="BL532" s="43">
        <v>0</v>
      </c>
      <c r="BM532" s="43">
        <v>0</v>
      </c>
      <c r="BN532" s="44">
        <f t="shared" si="49"/>
        <v>6000000</v>
      </c>
      <c r="BO532" s="43">
        <v>0</v>
      </c>
      <c r="BP532" s="43">
        <v>0</v>
      </c>
      <c r="BQ532" s="43">
        <v>0</v>
      </c>
      <c r="BR532" s="43">
        <v>0</v>
      </c>
      <c r="BS532" s="43">
        <v>36000000</v>
      </c>
      <c r="BT532" s="43">
        <v>0</v>
      </c>
      <c r="BU532" s="43">
        <v>0</v>
      </c>
      <c r="BV532" s="43">
        <v>0</v>
      </c>
      <c r="BW532" s="43">
        <v>0</v>
      </c>
      <c r="BX532" s="43">
        <v>0</v>
      </c>
      <c r="BY532" s="43">
        <v>0</v>
      </c>
      <c r="BZ532" s="43">
        <v>0</v>
      </c>
      <c r="CA532" s="43">
        <v>0</v>
      </c>
      <c r="CB532" s="43">
        <v>0</v>
      </c>
      <c r="CC532" s="43">
        <v>0</v>
      </c>
      <c r="CD532" s="44">
        <f t="shared" si="46"/>
        <v>36000000</v>
      </c>
      <c r="CE532" s="43">
        <v>0</v>
      </c>
      <c r="CF532" s="43">
        <v>0</v>
      </c>
      <c r="CG532" s="43">
        <v>0</v>
      </c>
      <c r="CH532" s="43">
        <v>0</v>
      </c>
      <c r="CI532" s="43">
        <v>35000000</v>
      </c>
      <c r="CJ532" s="43">
        <v>0</v>
      </c>
      <c r="CK532" s="43">
        <v>0</v>
      </c>
      <c r="CL532" s="43">
        <v>0</v>
      </c>
      <c r="CM532" s="43">
        <v>0</v>
      </c>
      <c r="CN532" s="43">
        <v>0</v>
      </c>
      <c r="CO532" s="43">
        <v>0</v>
      </c>
      <c r="CP532" s="43">
        <v>0</v>
      </c>
      <c r="CQ532" s="43">
        <v>0</v>
      </c>
      <c r="CR532" s="43">
        <v>0</v>
      </c>
      <c r="CS532" s="43">
        <v>0</v>
      </c>
      <c r="CT532" s="44">
        <f t="shared" si="47"/>
        <v>35000000</v>
      </c>
      <c r="CU532" s="43">
        <v>0</v>
      </c>
      <c r="CV532" s="43">
        <v>0</v>
      </c>
      <c r="CW532" s="43">
        <v>0</v>
      </c>
      <c r="CX532" s="43">
        <v>0</v>
      </c>
      <c r="CY532" s="43">
        <v>35000000</v>
      </c>
      <c r="CZ532" s="43">
        <v>0</v>
      </c>
      <c r="DA532" s="43">
        <v>0</v>
      </c>
      <c r="DB532" s="43">
        <v>0</v>
      </c>
      <c r="DC532" s="43">
        <v>0</v>
      </c>
      <c r="DD532" s="43">
        <v>0</v>
      </c>
      <c r="DE532" s="43">
        <v>0</v>
      </c>
      <c r="DF532" s="43">
        <v>0</v>
      </c>
      <c r="DG532" s="43">
        <v>0</v>
      </c>
      <c r="DH532" s="43">
        <v>0</v>
      </c>
      <c r="DI532" s="43">
        <v>0</v>
      </c>
      <c r="DJ532" s="44">
        <f t="shared" si="48"/>
        <v>35000000</v>
      </c>
      <c r="DK532" s="45">
        <f t="shared" si="45"/>
        <v>112000000</v>
      </c>
    </row>
    <row r="533" spans="1:116" s="2" customFormat="1" ht="75" x14ac:dyDescent="0.25">
      <c r="A533" s="1"/>
      <c r="B533" s="40" t="s">
        <v>1455</v>
      </c>
      <c r="C533" s="41" t="s">
        <v>1446</v>
      </c>
      <c r="D533" s="30" t="s">
        <v>1434</v>
      </c>
      <c r="E533" s="30" t="s">
        <v>886</v>
      </c>
      <c r="F533" s="30" t="s">
        <v>1435</v>
      </c>
      <c r="G533" s="30" t="s">
        <v>2384</v>
      </c>
      <c r="H533" s="41" t="s">
        <v>924</v>
      </c>
      <c r="I533" s="41">
        <v>12.2</v>
      </c>
      <c r="J533" s="41" t="s">
        <v>1376</v>
      </c>
      <c r="K533" s="41">
        <v>2019</v>
      </c>
      <c r="L533" s="41">
        <v>11</v>
      </c>
      <c r="M533" s="42">
        <v>11</v>
      </c>
      <c r="N533" s="42">
        <v>11</v>
      </c>
      <c r="O533" s="42">
        <v>11</v>
      </c>
      <c r="P533" s="42">
        <v>11</v>
      </c>
      <c r="Q533" s="42" t="s">
        <v>130</v>
      </c>
      <c r="R533" s="41" t="s">
        <v>108</v>
      </c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 t="s">
        <v>886</v>
      </c>
      <c r="AI533" s="52" t="s">
        <v>1477</v>
      </c>
      <c r="AJ533" s="40">
        <v>2409</v>
      </c>
      <c r="AK533" s="17" t="s">
        <v>2019</v>
      </c>
      <c r="AL533" s="17" t="s">
        <v>926</v>
      </c>
      <c r="AM533" s="42" t="s">
        <v>2620</v>
      </c>
      <c r="AN533" s="42">
        <v>2409023</v>
      </c>
      <c r="AO533" s="42">
        <v>240902300</v>
      </c>
      <c r="AP533" s="41" t="s">
        <v>1298</v>
      </c>
      <c r="AQ533" s="41">
        <v>1</v>
      </c>
      <c r="AR533" s="42" t="s">
        <v>130</v>
      </c>
      <c r="AS533" s="42" t="s">
        <v>1455</v>
      </c>
      <c r="AT533" s="42" t="s">
        <v>2472</v>
      </c>
      <c r="AU533" s="42">
        <v>1</v>
      </c>
      <c r="AV533" s="42">
        <v>1</v>
      </c>
      <c r="AW533" s="42">
        <v>1</v>
      </c>
      <c r="AX533" s="43">
        <v>0</v>
      </c>
      <c r="AY533" s="43">
        <v>0</v>
      </c>
      <c r="AZ533" s="43">
        <v>0</v>
      </c>
      <c r="BA533" s="43">
        <v>0</v>
      </c>
      <c r="BB533" s="43">
        <v>0</v>
      </c>
      <c r="BC533" s="43">
        <f t="shared" si="50"/>
        <v>0</v>
      </c>
      <c r="BD533" s="43">
        <v>0</v>
      </c>
      <c r="BE533" s="43">
        <v>0</v>
      </c>
      <c r="BF533" s="43">
        <v>0</v>
      </c>
      <c r="BG533" s="43">
        <v>0</v>
      </c>
      <c r="BH533" s="43">
        <v>0</v>
      </c>
      <c r="BI533" s="43">
        <v>0</v>
      </c>
      <c r="BJ533" s="43">
        <v>0</v>
      </c>
      <c r="BK533" s="43">
        <v>0</v>
      </c>
      <c r="BL533" s="43">
        <v>0</v>
      </c>
      <c r="BM533" s="43">
        <v>0</v>
      </c>
      <c r="BN533" s="44">
        <f t="shared" si="49"/>
        <v>0</v>
      </c>
      <c r="BO533" s="43">
        <v>0</v>
      </c>
      <c r="BP533" s="43">
        <v>0</v>
      </c>
      <c r="BQ533" s="43">
        <v>0</v>
      </c>
      <c r="BR533" s="43">
        <v>0</v>
      </c>
      <c r="BS533" s="43">
        <v>24000000</v>
      </c>
      <c r="BT533" s="43">
        <v>0</v>
      </c>
      <c r="BU533" s="43">
        <v>0</v>
      </c>
      <c r="BV533" s="43">
        <v>0</v>
      </c>
      <c r="BW533" s="43">
        <v>0</v>
      </c>
      <c r="BX533" s="43">
        <v>0</v>
      </c>
      <c r="BY533" s="43">
        <v>0</v>
      </c>
      <c r="BZ533" s="43">
        <v>0</v>
      </c>
      <c r="CA533" s="43">
        <v>0</v>
      </c>
      <c r="CB533" s="43">
        <v>0</v>
      </c>
      <c r="CC533" s="43">
        <v>0</v>
      </c>
      <c r="CD533" s="44">
        <f t="shared" si="46"/>
        <v>24000000</v>
      </c>
      <c r="CE533" s="43">
        <v>0</v>
      </c>
      <c r="CF533" s="43">
        <v>0</v>
      </c>
      <c r="CG533" s="43">
        <v>0</v>
      </c>
      <c r="CH533" s="43">
        <v>0</v>
      </c>
      <c r="CI533" s="43">
        <v>35000000</v>
      </c>
      <c r="CJ533" s="43">
        <v>0</v>
      </c>
      <c r="CK533" s="43">
        <v>0</v>
      </c>
      <c r="CL533" s="43">
        <v>0</v>
      </c>
      <c r="CM533" s="43">
        <v>0</v>
      </c>
      <c r="CN533" s="43">
        <v>0</v>
      </c>
      <c r="CO533" s="43">
        <v>0</v>
      </c>
      <c r="CP533" s="43">
        <v>0</v>
      </c>
      <c r="CQ533" s="43">
        <v>0</v>
      </c>
      <c r="CR533" s="43">
        <v>0</v>
      </c>
      <c r="CS533" s="43">
        <v>0</v>
      </c>
      <c r="CT533" s="44">
        <f t="shared" si="47"/>
        <v>35000000</v>
      </c>
      <c r="CU533" s="43">
        <v>0</v>
      </c>
      <c r="CV533" s="43">
        <v>0</v>
      </c>
      <c r="CW533" s="43">
        <v>0</v>
      </c>
      <c r="CX533" s="43">
        <v>0</v>
      </c>
      <c r="CY533" s="43">
        <v>28800000</v>
      </c>
      <c r="CZ533" s="43">
        <v>0</v>
      </c>
      <c r="DA533" s="43">
        <v>0</v>
      </c>
      <c r="DB533" s="43">
        <v>0</v>
      </c>
      <c r="DC533" s="43">
        <v>0</v>
      </c>
      <c r="DD533" s="43">
        <v>0</v>
      </c>
      <c r="DE533" s="43">
        <v>0</v>
      </c>
      <c r="DF533" s="43">
        <v>0</v>
      </c>
      <c r="DG533" s="43">
        <v>0</v>
      </c>
      <c r="DH533" s="43">
        <v>0</v>
      </c>
      <c r="DI533" s="43">
        <v>0</v>
      </c>
      <c r="DJ533" s="44">
        <f t="shared" si="48"/>
        <v>28800000</v>
      </c>
      <c r="DK533" s="45">
        <f t="shared" si="45"/>
        <v>87800000</v>
      </c>
    </row>
    <row r="534" spans="1:116" s="2" customFormat="1" ht="75" x14ac:dyDescent="0.25">
      <c r="A534" s="1"/>
      <c r="B534" s="40" t="s">
        <v>1455</v>
      </c>
      <c r="C534" s="41" t="s">
        <v>1446</v>
      </c>
      <c r="D534" s="30" t="s">
        <v>1434</v>
      </c>
      <c r="E534" s="30" t="s">
        <v>886</v>
      </c>
      <c r="F534" s="30" t="s">
        <v>1435</v>
      </c>
      <c r="G534" s="30" t="s">
        <v>2384</v>
      </c>
      <c r="H534" s="41" t="s">
        <v>924</v>
      </c>
      <c r="I534" s="41">
        <v>12.2</v>
      </c>
      <c r="J534" s="41" t="s">
        <v>1376</v>
      </c>
      <c r="K534" s="41">
        <v>2019</v>
      </c>
      <c r="L534" s="41">
        <v>11</v>
      </c>
      <c r="M534" s="42">
        <v>11</v>
      </c>
      <c r="N534" s="42">
        <v>11</v>
      </c>
      <c r="O534" s="42">
        <v>11</v>
      </c>
      <c r="P534" s="42">
        <v>11</v>
      </c>
      <c r="Q534" s="42" t="s">
        <v>130</v>
      </c>
      <c r="R534" s="41" t="s">
        <v>108</v>
      </c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 t="s">
        <v>886</v>
      </c>
      <c r="AI534" s="52" t="s">
        <v>1477</v>
      </c>
      <c r="AJ534" s="40">
        <v>2409</v>
      </c>
      <c r="AK534" s="17" t="s">
        <v>2020</v>
      </c>
      <c r="AL534" s="17" t="s">
        <v>927</v>
      </c>
      <c r="AM534" s="42" t="s">
        <v>2762</v>
      </c>
      <c r="AN534" s="42">
        <v>2409011</v>
      </c>
      <c r="AO534" s="42">
        <v>240901100</v>
      </c>
      <c r="AP534" s="41" t="s">
        <v>1298</v>
      </c>
      <c r="AQ534" s="41">
        <v>2</v>
      </c>
      <c r="AR534" s="42" t="s">
        <v>2471</v>
      </c>
      <c r="AS534" s="42" t="s">
        <v>1455</v>
      </c>
      <c r="AT534" s="42">
        <v>1</v>
      </c>
      <c r="AU534" s="42">
        <v>1</v>
      </c>
      <c r="AV534" s="42" t="s">
        <v>2472</v>
      </c>
      <c r="AW534" s="42" t="s">
        <v>2472</v>
      </c>
      <c r="AX534" s="43">
        <v>0</v>
      </c>
      <c r="AY534" s="43">
        <v>0</v>
      </c>
      <c r="AZ534" s="43">
        <v>0</v>
      </c>
      <c r="BA534" s="43">
        <v>0</v>
      </c>
      <c r="BB534" s="43">
        <v>0</v>
      </c>
      <c r="BC534" s="43">
        <v>1000000</v>
      </c>
      <c r="BD534" s="43">
        <v>0</v>
      </c>
      <c r="BE534" s="43">
        <v>0</v>
      </c>
      <c r="BF534" s="43">
        <v>0</v>
      </c>
      <c r="BG534" s="43">
        <v>0</v>
      </c>
      <c r="BH534" s="43">
        <v>0</v>
      </c>
      <c r="BI534" s="43">
        <v>0</v>
      </c>
      <c r="BJ534" s="43">
        <v>0</v>
      </c>
      <c r="BK534" s="43">
        <v>0</v>
      </c>
      <c r="BL534" s="43">
        <v>0</v>
      </c>
      <c r="BM534" s="43">
        <v>0</v>
      </c>
      <c r="BN534" s="44">
        <f t="shared" si="49"/>
        <v>1000000</v>
      </c>
      <c r="BO534" s="43">
        <v>0</v>
      </c>
      <c r="BP534" s="43">
        <v>0</v>
      </c>
      <c r="BQ534" s="43">
        <v>0</v>
      </c>
      <c r="BR534" s="43">
        <v>0</v>
      </c>
      <c r="BS534" s="43">
        <v>5000000</v>
      </c>
      <c r="BT534" s="43">
        <v>0</v>
      </c>
      <c r="BU534" s="43">
        <v>0</v>
      </c>
      <c r="BV534" s="43">
        <v>0</v>
      </c>
      <c r="BW534" s="43">
        <v>0</v>
      </c>
      <c r="BX534" s="43">
        <v>0</v>
      </c>
      <c r="BY534" s="43">
        <v>0</v>
      </c>
      <c r="BZ534" s="43">
        <v>0</v>
      </c>
      <c r="CA534" s="43">
        <v>0</v>
      </c>
      <c r="CB534" s="43">
        <v>0</v>
      </c>
      <c r="CC534" s="43">
        <v>0</v>
      </c>
      <c r="CD534" s="44">
        <f t="shared" si="46"/>
        <v>5000000</v>
      </c>
      <c r="CE534" s="43">
        <v>0</v>
      </c>
      <c r="CF534" s="43">
        <v>0</v>
      </c>
      <c r="CG534" s="43">
        <v>0</v>
      </c>
      <c r="CH534" s="43">
        <v>0</v>
      </c>
      <c r="CI534" s="43">
        <v>0</v>
      </c>
      <c r="CJ534" s="43">
        <v>0</v>
      </c>
      <c r="CK534" s="43">
        <v>0</v>
      </c>
      <c r="CL534" s="43">
        <v>0</v>
      </c>
      <c r="CM534" s="43">
        <v>0</v>
      </c>
      <c r="CN534" s="43">
        <v>0</v>
      </c>
      <c r="CO534" s="43">
        <v>0</v>
      </c>
      <c r="CP534" s="43">
        <v>0</v>
      </c>
      <c r="CQ534" s="43">
        <v>0</v>
      </c>
      <c r="CR534" s="43">
        <v>0</v>
      </c>
      <c r="CS534" s="43">
        <v>0</v>
      </c>
      <c r="CT534" s="44">
        <f t="shared" si="47"/>
        <v>0</v>
      </c>
      <c r="CU534" s="43">
        <v>0</v>
      </c>
      <c r="CV534" s="43">
        <v>0</v>
      </c>
      <c r="CW534" s="43">
        <v>0</v>
      </c>
      <c r="CX534" s="43">
        <v>0</v>
      </c>
      <c r="CY534" s="43">
        <v>0</v>
      </c>
      <c r="CZ534" s="43">
        <v>0</v>
      </c>
      <c r="DA534" s="43">
        <v>0</v>
      </c>
      <c r="DB534" s="43">
        <v>0</v>
      </c>
      <c r="DC534" s="43">
        <v>0</v>
      </c>
      <c r="DD534" s="43">
        <v>0</v>
      </c>
      <c r="DE534" s="43">
        <v>0</v>
      </c>
      <c r="DF534" s="43">
        <v>0</v>
      </c>
      <c r="DG534" s="43">
        <v>0</v>
      </c>
      <c r="DH534" s="43">
        <v>0</v>
      </c>
      <c r="DI534" s="43">
        <v>0</v>
      </c>
      <c r="DJ534" s="44">
        <f t="shared" si="48"/>
        <v>0</v>
      </c>
      <c r="DK534" s="45">
        <f t="shared" si="45"/>
        <v>6000000</v>
      </c>
    </row>
    <row r="535" spans="1:116" s="2" customFormat="1" ht="150" x14ac:dyDescent="0.25">
      <c r="A535" s="1"/>
      <c r="B535" s="40" t="s">
        <v>1458</v>
      </c>
      <c r="C535" s="41" t="s">
        <v>1446</v>
      </c>
      <c r="D535" s="30" t="s">
        <v>1434</v>
      </c>
      <c r="E535" s="30" t="s">
        <v>886</v>
      </c>
      <c r="F535" s="30" t="s">
        <v>1435</v>
      </c>
      <c r="G535" s="30" t="s">
        <v>2385</v>
      </c>
      <c r="H535" s="41" t="s">
        <v>928</v>
      </c>
      <c r="I535" s="41">
        <v>40.1</v>
      </c>
      <c r="J535" s="41" t="s">
        <v>1376</v>
      </c>
      <c r="K535" s="41">
        <v>2019</v>
      </c>
      <c r="L535" s="41">
        <v>43</v>
      </c>
      <c r="M535" s="42">
        <v>40.1</v>
      </c>
      <c r="N535" s="42">
        <v>41</v>
      </c>
      <c r="O535" s="42">
        <v>42</v>
      </c>
      <c r="P535" s="42">
        <v>43</v>
      </c>
      <c r="Q535" s="42" t="s">
        <v>132</v>
      </c>
      <c r="R535" s="41" t="s">
        <v>108</v>
      </c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 t="s">
        <v>886</v>
      </c>
      <c r="AI535" s="52" t="s">
        <v>1477</v>
      </c>
      <c r="AJ535" s="40">
        <v>2409</v>
      </c>
      <c r="AK535" s="17" t="s">
        <v>2021</v>
      </c>
      <c r="AL535" s="17" t="s">
        <v>929</v>
      </c>
      <c r="AM535" s="42" t="s">
        <v>2711</v>
      </c>
      <c r="AN535" s="42">
        <v>1708016</v>
      </c>
      <c r="AO535" s="42">
        <v>170801600</v>
      </c>
      <c r="AP535" s="41" t="s">
        <v>1298</v>
      </c>
      <c r="AQ535" s="41">
        <v>1</v>
      </c>
      <c r="AR535" s="42" t="s">
        <v>2471</v>
      </c>
      <c r="AS535" s="42" t="s">
        <v>1458</v>
      </c>
      <c r="AT535" s="42" t="s">
        <v>2472</v>
      </c>
      <c r="AU535" s="42" t="s">
        <v>2472</v>
      </c>
      <c r="AV535" s="42" t="s">
        <v>2472</v>
      </c>
      <c r="AW535" s="42">
        <v>1</v>
      </c>
      <c r="AX535" s="43">
        <v>0</v>
      </c>
      <c r="AY535" s="43">
        <v>0</v>
      </c>
      <c r="AZ535" s="43">
        <v>0</v>
      </c>
      <c r="BA535" s="43">
        <v>0</v>
      </c>
      <c r="BB535" s="43">
        <v>0</v>
      </c>
      <c r="BC535" s="43">
        <f>+AX535</f>
        <v>0</v>
      </c>
      <c r="BD535" s="43">
        <v>0</v>
      </c>
      <c r="BE535" s="43">
        <v>0</v>
      </c>
      <c r="BF535" s="43">
        <v>0</v>
      </c>
      <c r="BG535" s="43">
        <v>0</v>
      </c>
      <c r="BH535" s="43">
        <v>0</v>
      </c>
      <c r="BI535" s="43">
        <v>0</v>
      </c>
      <c r="BJ535" s="43">
        <v>0</v>
      </c>
      <c r="BK535" s="43">
        <v>0</v>
      </c>
      <c r="BL535" s="43">
        <v>0</v>
      </c>
      <c r="BM535" s="43">
        <v>0</v>
      </c>
      <c r="BN535" s="44">
        <f t="shared" si="49"/>
        <v>0</v>
      </c>
      <c r="BO535" s="43">
        <v>0</v>
      </c>
      <c r="BP535" s="43">
        <v>0</v>
      </c>
      <c r="BQ535" s="43">
        <v>0</v>
      </c>
      <c r="BR535" s="43">
        <v>0</v>
      </c>
      <c r="BS535" s="43"/>
      <c r="BT535" s="43">
        <v>0</v>
      </c>
      <c r="BU535" s="43">
        <v>0</v>
      </c>
      <c r="BV535" s="43">
        <v>0</v>
      </c>
      <c r="BW535" s="43">
        <v>0</v>
      </c>
      <c r="BX535" s="43">
        <v>0</v>
      </c>
      <c r="BY535" s="43">
        <v>0</v>
      </c>
      <c r="BZ535" s="43">
        <v>0</v>
      </c>
      <c r="CA535" s="43">
        <v>0</v>
      </c>
      <c r="CB535" s="43">
        <v>0</v>
      </c>
      <c r="CC535" s="43">
        <v>0</v>
      </c>
      <c r="CD535" s="44">
        <f t="shared" si="46"/>
        <v>0</v>
      </c>
      <c r="CE535" s="43">
        <v>0</v>
      </c>
      <c r="CF535" s="43">
        <v>0</v>
      </c>
      <c r="CG535" s="43">
        <v>0</v>
      </c>
      <c r="CH535" s="43">
        <v>0</v>
      </c>
      <c r="CI535" s="43"/>
      <c r="CJ535" s="43">
        <v>0</v>
      </c>
      <c r="CK535" s="43">
        <v>0</v>
      </c>
      <c r="CL535" s="43">
        <v>0</v>
      </c>
      <c r="CM535" s="43">
        <v>0</v>
      </c>
      <c r="CN535" s="43">
        <v>0</v>
      </c>
      <c r="CO535" s="43">
        <v>0</v>
      </c>
      <c r="CP535" s="43">
        <v>0</v>
      </c>
      <c r="CQ535" s="43">
        <v>0</v>
      </c>
      <c r="CR535" s="43">
        <v>0</v>
      </c>
      <c r="CS535" s="43">
        <v>0</v>
      </c>
      <c r="CT535" s="44">
        <f t="shared" si="47"/>
        <v>0</v>
      </c>
      <c r="CU535" s="43">
        <v>0</v>
      </c>
      <c r="CV535" s="43">
        <v>0</v>
      </c>
      <c r="CW535" s="43">
        <v>0</v>
      </c>
      <c r="CX535" s="43">
        <v>0</v>
      </c>
      <c r="CY535" s="43">
        <v>20000000</v>
      </c>
      <c r="CZ535" s="43">
        <v>0</v>
      </c>
      <c r="DA535" s="43">
        <v>0</v>
      </c>
      <c r="DB535" s="43">
        <v>0</v>
      </c>
      <c r="DC535" s="43">
        <v>0</v>
      </c>
      <c r="DD535" s="43">
        <v>0</v>
      </c>
      <c r="DE535" s="43">
        <v>0</v>
      </c>
      <c r="DF535" s="43">
        <v>0</v>
      </c>
      <c r="DG535" s="43">
        <v>0</v>
      </c>
      <c r="DH535" s="43">
        <v>0</v>
      </c>
      <c r="DI535" s="43">
        <v>0</v>
      </c>
      <c r="DJ535" s="44">
        <f t="shared" si="48"/>
        <v>20000000</v>
      </c>
      <c r="DK535" s="45">
        <f t="shared" si="45"/>
        <v>20000000</v>
      </c>
    </row>
    <row r="536" spans="1:116" s="2" customFormat="1" ht="75" x14ac:dyDescent="0.25">
      <c r="A536" s="1"/>
      <c r="B536" s="40" t="s">
        <v>1455</v>
      </c>
      <c r="C536" s="41" t="s">
        <v>1446</v>
      </c>
      <c r="D536" s="30" t="s">
        <v>1434</v>
      </c>
      <c r="E536" s="30" t="s">
        <v>886</v>
      </c>
      <c r="F536" s="30" t="s">
        <v>1435</v>
      </c>
      <c r="G536" s="30" t="s">
        <v>2385</v>
      </c>
      <c r="H536" s="41" t="s">
        <v>928</v>
      </c>
      <c r="I536" s="41">
        <v>40.1</v>
      </c>
      <c r="J536" s="41" t="s">
        <v>1376</v>
      </c>
      <c r="K536" s="41">
        <v>2019</v>
      </c>
      <c r="L536" s="41">
        <v>43</v>
      </c>
      <c r="M536" s="42">
        <v>40.1</v>
      </c>
      <c r="N536" s="42">
        <v>41</v>
      </c>
      <c r="O536" s="42">
        <v>42</v>
      </c>
      <c r="P536" s="42">
        <v>43</v>
      </c>
      <c r="Q536" s="42" t="s">
        <v>132</v>
      </c>
      <c r="R536" s="41" t="s">
        <v>108</v>
      </c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 t="s">
        <v>886</v>
      </c>
      <c r="AI536" s="52" t="s">
        <v>1477</v>
      </c>
      <c r="AJ536" s="40">
        <v>2409</v>
      </c>
      <c r="AK536" s="17" t="s">
        <v>2022</v>
      </c>
      <c r="AL536" s="17" t="s">
        <v>930</v>
      </c>
      <c r="AM536" s="42" t="s">
        <v>2620</v>
      </c>
      <c r="AN536" s="42">
        <v>2409023</v>
      </c>
      <c r="AO536" s="42">
        <v>240902300</v>
      </c>
      <c r="AP536" s="41">
        <v>86</v>
      </c>
      <c r="AQ536" s="41">
        <v>100</v>
      </c>
      <c r="AR536" s="42" t="s">
        <v>2471</v>
      </c>
      <c r="AS536" s="42" t="s">
        <v>1455</v>
      </c>
      <c r="AT536" s="42" t="s">
        <v>2472</v>
      </c>
      <c r="AU536" s="42">
        <v>35</v>
      </c>
      <c r="AV536" s="42">
        <v>35</v>
      </c>
      <c r="AW536" s="42">
        <v>30</v>
      </c>
      <c r="AX536" s="43">
        <v>0</v>
      </c>
      <c r="AY536" s="43">
        <v>0</v>
      </c>
      <c r="AZ536" s="43">
        <v>0</v>
      </c>
      <c r="BA536" s="43">
        <v>0</v>
      </c>
      <c r="BB536" s="43">
        <v>0</v>
      </c>
      <c r="BC536" s="43">
        <f>+AX536</f>
        <v>0</v>
      </c>
      <c r="BD536" s="43">
        <v>0</v>
      </c>
      <c r="BE536" s="43">
        <v>0</v>
      </c>
      <c r="BF536" s="43">
        <v>0</v>
      </c>
      <c r="BG536" s="43">
        <v>0</v>
      </c>
      <c r="BH536" s="43">
        <v>0</v>
      </c>
      <c r="BI536" s="43">
        <v>0</v>
      </c>
      <c r="BJ536" s="43">
        <v>0</v>
      </c>
      <c r="BK536" s="43">
        <v>0</v>
      </c>
      <c r="BL536" s="43">
        <v>0</v>
      </c>
      <c r="BM536" s="43">
        <v>0</v>
      </c>
      <c r="BN536" s="44">
        <f t="shared" si="49"/>
        <v>0</v>
      </c>
      <c r="BO536" s="43">
        <v>0</v>
      </c>
      <c r="BP536" s="43">
        <v>0</v>
      </c>
      <c r="BQ536" s="43">
        <v>0</v>
      </c>
      <c r="BR536" s="43">
        <v>0</v>
      </c>
      <c r="BS536" s="43">
        <v>8651763</v>
      </c>
      <c r="BT536" s="43">
        <v>0</v>
      </c>
      <c r="BU536" s="43">
        <v>0</v>
      </c>
      <c r="BV536" s="43">
        <v>0</v>
      </c>
      <c r="BW536" s="43">
        <v>0</v>
      </c>
      <c r="BX536" s="43">
        <v>0</v>
      </c>
      <c r="BY536" s="43">
        <v>0</v>
      </c>
      <c r="BZ536" s="43">
        <v>0</v>
      </c>
      <c r="CA536" s="43">
        <v>0</v>
      </c>
      <c r="CB536" s="43">
        <v>0</v>
      </c>
      <c r="CC536" s="43">
        <v>0</v>
      </c>
      <c r="CD536" s="44">
        <f t="shared" si="46"/>
        <v>8651763</v>
      </c>
      <c r="CE536" s="43">
        <v>0</v>
      </c>
      <c r="CF536" s="43">
        <v>0</v>
      </c>
      <c r="CG536" s="43">
        <v>0</v>
      </c>
      <c r="CH536" s="43">
        <v>0</v>
      </c>
      <c r="CI536" s="43">
        <v>25314101</v>
      </c>
      <c r="CJ536" s="43">
        <v>0</v>
      </c>
      <c r="CK536" s="43">
        <v>0</v>
      </c>
      <c r="CL536" s="43">
        <v>0</v>
      </c>
      <c r="CM536" s="43">
        <v>0</v>
      </c>
      <c r="CN536" s="43">
        <v>0</v>
      </c>
      <c r="CO536" s="43">
        <v>0</v>
      </c>
      <c r="CP536" s="43">
        <v>0</v>
      </c>
      <c r="CQ536" s="43">
        <v>0</v>
      </c>
      <c r="CR536" s="43">
        <v>0</v>
      </c>
      <c r="CS536" s="43">
        <v>0</v>
      </c>
      <c r="CT536" s="44">
        <f t="shared" si="47"/>
        <v>25314101</v>
      </c>
      <c r="CU536" s="43">
        <v>0</v>
      </c>
      <c r="CV536" s="43">
        <v>0</v>
      </c>
      <c r="CW536" s="43">
        <v>0</v>
      </c>
      <c r="CX536" s="43">
        <v>0</v>
      </c>
      <c r="CY536" s="43">
        <v>6000000</v>
      </c>
      <c r="CZ536" s="43">
        <v>0</v>
      </c>
      <c r="DA536" s="43">
        <v>0</v>
      </c>
      <c r="DB536" s="43">
        <v>0</v>
      </c>
      <c r="DC536" s="43">
        <v>0</v>
      </c>
      <c r="DD536" s="43">
        <v>0</v>
      </c>
      <c r="DE536" s="43">
        <v>0</v>
      </c>
      <c r="DF536" s="43">
        <v>0</v>
      </c>
      <c r="DG536" s="43">
        <v>0</v>
      </c>
      <c r="DH536" s="43">
        <v>0</v>
      </c>
      <c r="DI536" s="43">
        <v>0</v>
      </c>
      <c r="DJ536" s="44">
        <f t="shared" si="48"/>
        <v>6000000</v>
      </c>
      <c r="DK536" s="45">
        <f t="shared" si="45"/>
        <v>39965864</v>
      </c>
    </row>
    <row r="537" spans="1:116" s="2" customFormat="1" ht="75" x14ac:dyDescent="0.25">
      <c r="A537" s="1"/>
      <c r="B537" s="40" t="s">
        <v>1455</v>
      </c>
      <c r="C537" s="41" t="s">
        <v>1446</v>
      </c>
      <c r="D537" s="30" t="s">
        <v>1434</v>
      </c>
      <c r="E537" s="30" t="s">
        <v>886</v>
      </c>
      <c r="F537" s="30" t="s">
        <v>1435</v>
      </c>
      <c r="G537" s="30" t="s">
        <v>2385</v>
      </c>
      <c r="H537" s="41" t="s">
        <v>928</v>
      </c>
      <c r="I537" s="41">
        <v>40.1</v>
      </c>
      <c r="J537" s="41" t="s">
        <v>1376</v>
      </c>
      <c r="K537" s="41">
        <v>2019</v>
      </c>
      <c r="L537" s="41">
        <v>43</v>
      </c>
      <c r="M537" s="42">
        <v>40.1</v>
      </c>
      <c r="N537" s="42">
        <v>41</v>
      </c>
      <c r="O537" s="42">
        <v>42</v>
      </c>
      <c r="P537" s="42">
        <v>43</v>
      </c>
      <c r="Q537" s="42" t="s">
        <v>132</v>
      </c>
      <c r="R537" s="41" t="s">
        <v>108</v>
      </c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 t="s">
        <v>886</v>
      </c>
      <c r="AI537" s="52" t="s">
        <v>1477</v>
      </c>
      <c r="AJ537" s="40">
        <v>2409</v>
      </c>
      <c r="AK537" s="17" t="s">
        <v>2023</v>
      </c>
      <c r="AL537" s="17" t="s">
        <v>931</v>
      </c>
      <c r="AM537" s="42" t="s">
        <v>2620</v>
      </c>
      <c r="AN537" s="42">
        <v>2409023</v>
      </c>
      <c r="AO537" s="42">
        <v>240902300</v>
      </c>
      <c r="AP537" s="41" t="s">
        <v>1298</v>
      </c>
      <c r="AQ537" s="41">
        <v>1</v>
      </c>
      <c r="AR537" s="42" t="s">
        <v>2471</v>
      </c>
      <c r="AS537" s="42" t="s">
        <v>1455</v>
      </c>
      <c r="AT537" s="42" t="s">
        <v>2472</v>
      </c>
      <c r="AU537" s="42" t="s">
        <v>2472</v>
      </c>
      <c r="AV537" s="42" t="s">
        <v>2472</v>
      </c>
      <c r="AW537" s="42">
        <v>1</v>
      </c>
      <c r="AX537" s="43">
        <v>0</v>
      </c>
      <c r="AY537" s="43">
        <v>0</v>
      </c>
      <c r="AZ537" s="43">
        <v>0</v>
      </c>
      <c r="BA537" s="43">
        <v>0</v>
      </c>
      <c r="BB537" s="43">
        <v>0</v>
      </c>
      <c r="BC537" s="43">
        <f>+AX537</f>
        <v>0</v>
      </c>
      <c r="BD537" s="43">
        <v>0</v>
      </c>
      <c r="BE537" s="43">
        <v>0</v>
      </c>
      <c r="BF537" s="43">
        <v>0</v>
      </c>
      <c r="BG537" s="43">
        <v>0</v>
      </c>
      <c r="BH537" s="43">
        <v>0</v>
      </c>
      <c r="BI537" s="43">
        <v>0</v>
      </c>
      <c r="BJ537" s="43">
        <v>0</v>
      </c>
      <c r="BK537" s="43">
        <v>0</v>
      </c>
      <c r="BL537" s="43">
        <v>0</v>
      </c>
      <c r="BM537" s="43">
        <v>0</v>
      </c>
      <c r="BN537" s="44">
        <f t="shared" si="49"/>
        <v>0</v>
      </c>
      <c r="BO537" s="43">
        <v>0</v>
      </c>
      <c r="BP537" s="43">
        <v>0</v>
      </c>
      <c r="BQ537" s="43">
        <v>0</v>
      </c>
      <c r="BR537" s="43">
        <v>0</v>
      </c>
      <c r="BS537" s="43">
        <v>0</v>
      </c>
      <c r="BT537" s="43">
        <v>0</v>
      </c>
      <c r="BU537" s="43">
        <v>0</v>
      </c>
      <c r="BV537" s="43">
        <v>0</v>
      </c>
      <c r="BW537" s="43">
        <v>0</v>
      </c>
      <c r="BX537" s="43">
        <v>0</v>
      </c>
      <c r="BY537" s="43">
        <v>0</v>
      </c>
      <c r="BZ537" s="43">
        <v>0</v>
      </c>
      <c r="CA537" s="43">
        <v>0</v>
      </c>
      <c r="CB537" s="43">
        <v>0</v>
      </c>
      <c r="CC537" s="43">
        <v>0</v>
      </c>
      <c r="CD537" s="44">
        <f t="shared" si="46"/>
        <v>0</v>
      </c>
      <c r="CE537" s="43">
        <v>0</v>
      </c>
      <c r="CF537" s="43">
        <v>0</v>
      </c>
      <c r="CG537" s="43">
        <v>0</v>
      </c>
      <c r="CH537" s="43">
        <v>0</v>
      </c>
      <c r="CI537" s="43">
        <v>0</v>
      </c>
      <c r="CJ537" s="43">
        <v>0</v>
      </c>
      <c r="CK537" s="43">
        <v>0</v>
      </c>
      <c r="CL537" s="43">
        <v>0</v>
      </c>
      <c r="CM537" s="43">
        <v>0</v>
      </c>
      <c r="CN537" s="43">
        <v>0</v>
      </c>
      <c r="CO537" s="43">
        <v>0</v>
      </c>
      <c r="CP537" s="43">
        <v>0</v>
      </c>
      <c r="CQ537" s="43">
        <v>0</v>
      </c>
      <c r="CR537" s="43">
        <v>0</v>
      </c>
      <c r="CS537" s="43">
        <v>0</v>
      </c>
      <c r="CT537" s="44">
        <f t="shared" si="47"/>
        <v>0</v>
      </c>
      <c r="CU537" s="43">
        <v>0</v>
      </c>
      <c r="CV537" s="43">
        <v>0</v>
      </c>
      <c r="CW537" s="43">
        <v>0</v>
      </c>
      <c r="CX537" s="43">
        <v>0</v>
      </c>
      <c r="CY537" s="43">
        <v>40000000</v>
      </c>
      <c r="CZ537" s="43">
        <v>0</v>
      </c>
      <c r="DA537" s="43">
        <v>0</v>
      </c>
      <c r="DB537" s="43">
        <v>0</v>
      </c>
      <c r="DC537" s="43">
        <v>0</v>
      </c>
      <c r="DD537" s="43">
        <v>0</v>
      </c>
      <c r="DE537" s="43">
        <v>0</v>
      </c>
      <c r="DF537" s="43">
        <v>0</v>
      </c>
      <c r="DG537" s="43">
        <v>0</v>
      </c>
      <c r="DH537" s="43">
        <v>0</v>
      </c>
      <c r="DI537" s="43">
        <v>0</v>
      </c>
      <c r="DJ537" s="44">
        <f t="shared" si="48"/>
        <v>40000000</v>
      </c>
      <c r="DK537" s="45">
        <f t="shared" si="45"/>
        <v>40000000</v>
      </c>
    </row>
    <row r="538" spans="1:116" s="82" customFormat="1" ht="105" x14ac:dyDescent="0.25">
      <c r="B538" s="83" t="s">
        <v>1457</v>
      </c>
      <c r="C538" s="84" t="s">
        <v>1446</v>
      </c>
      <c r="D538" s="85" t="s">
        <v>1434</v>
      </c>
      <c r="E538" s="85" t="s">
        <v>886</v>
      </c>
      <c r="F538" s="85" t="s">
        <v>1435</v>
      </c>
      <c r="G538" s="85" t="s">
        <v>2385</v>
      </c>
      <c r="H538" s="84" t="s">
        <v>928</v>
      </c>
      <c r="I538" s="84">
        <v>40.1</v>
      </c>
      <c r="J538" s="84" t="s">
        <v>1376</v>
      </c>
      <c r="K538" s="84">
        <v>2019</v>
      </c>
      <c r="L538" s="84">
        <v>43</v>
      </c>
      <c r="M538" s="86">
        <v>41</v>
      </c>
      <c r="N538" s="86">
        <v>42</v>
      </c>
      <c r="O538" s="86">
        <v>43</v>
      </c>
      <c r="P538" s="86" t="s">
        <v>2726</v>
      </c>
      <c r="Q538" s="86" t="s">
        <v>132</v>
      </c>
      <c r="R538" s="52" t="s">
        <v>108</v>
      </c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 t="s">
        <v>886</v>
      </c>
      <c r="AI538" s="52" t="s">
        <v>1477</v>
      </c>
      <c r="AJ538" s="51">
        <v>2409</v>
      </c>
      <c r="AK538" s="87" t="s">
        <v>2024</v>
      </c>
      <c r="AL538" s="87" t="s">
        <v>932</v>
      </c>
      <c r="AM538" s="86" t="s">
        <v>2744</v>
      </c>
      <c r="AN538" s="86">
        <v>2408009</v>
      </c>
      <c r="AO538" s="86" t="s">
        <v>2745</v>
      </c>
      <c r="AP538" s="84">
        <v>5</v>
      </c>
      <c r="AQ538" s="84">
        <v>15</v>
      </c>
      <c r="AR538" s="86" t="s">
        <v>2471</v>
      </c>
      <c r="AS538" s="53" t="s">
        <v>1457</v>
      </c>
      <c r="AT538" s="86">
        <v>4.42</v>
      </c>
      <c r="AU538" s="86">
        <v>4.75</v>
      </c>
      <c r="AV538" s="86">
        <v>3.22</v>
      </c>
      <c r="AW538" s="86">
        <v>2.5</v>
      </c>
      <c r="AX538" s="88">
        <v>0</v>
      </c>
      <c r="AY538" s="88">
        <f>419016704.22/1000000</f>
        <v>419.01670422000001</v>
      </c>
      <c r="AZ538" s="88">
        <v>0</v>
      </c>
      <c r="BA538" s="88">
        <v>0</v>
      </c>
      <c r="BB538" s="88">
        <v>0</v>
      </c>
      <c r="BC538" s="88">
        <v>120</v>
      </c>
      <c r="BD538" s="88">
        <v>0</v>
      </c>
      <c r="BE538" s="88">
        <v>0</v>
      </c>
      <c r="BF538" s="88">
        <v>0</v>
      </c>
      <c r="BG538" s="88">
        <v>0</v>
      </c>
      <c r="BH538" s="88">
        <v>0</v>
      </c>
      <c r="BI538" s="88">
        <v>0</v>
      </c>
      <c r="BJ538" s="88">
        <v>0</v>
      </c>
      <c r="BK538" s="88">
        <v>0</v>
      </c>
      <c r="BL538" s="88">
        <v>0</v>
      </c>
      <c r="BM538" s="88">
        <v>0</v>
      </c>
      <c r="BN538" s="89">
        <f>SUM(AX538:BM538)</f>
        <v>539.01670422000007</v>
      </c>
      <c r="BO538" s="88">
        <v>0</v>
      </c>
      <c r="BP538" s="88">
        <v>0</v>
      </c>
      <c r="BQ538" s="88">
        <v>0</v>
      </c>
      <c r="BR538" s="88">
        <v>0</v>
      </c>
      <c r="BS538" s="88">
        <v>309.35000000000002</v>
      </c>
      <c r="BT538" s="88">
        <v>0</v>
      </c>
      <c r="BU538" s="88">
        <v>0</v>
      </c>
      <c r="BV538" s="88">
        <v>0</v>
      </c>
      <c r="BW538" s="88">
        <v>0</v>
      </c>
      <c r="BX538" s="88">
        <v>0</v>
      </c>
      <c r="BY538" s="88">
        <v>0</v>
      </c>
      <c r="BZ538" s="88">
        <v>0</v>
      </c>
      <c r="CA538" s="88">
        <v>0</v>
      </c>
      <c r="CB538" s="88">
        <v>0</v>
      </c>
      <c r="CC538" s="88">
        <v>662.13</v>
      </c>
      <c r="CD538" s="89">
        <f t="shared" ref="CD538:CD551" si="51">SUM(BO538:CC538)</f>
        <v>971.48</v>
      </c>
      <c r="CE538" s="88">
        <v>0</v>
      </c>
      <c r="CF538" s="88">
        <v>0</v>
      </c>
      <c r="CG538" s="88">
        <v>0</v>
      </c>
      <c r="CH538" s="88">
        <v>0</v>
      </c>
      <c r="CI538" s="88">
        <v>653.23</v>
      </c>
      <c r="CJ538" s="88">
        <v>0</v>
      </c>
      <c r="CK538" s="88">
        <v>0</v>
      </c>
      <c r="CL538" s="88">
        <v>0</v>
      </c>
      <c r="CM538" s="88">
        <v>0</v>
      </c>
      <c r="CN538" s="88">
        <v>0</v>
      </c>
      <c r="CO538" s="88">
        <v>0</v>
      </c>
      <c r="CP538" s="88">
        <v>0</v>
      </c>
      <c r="CQ538" s="88">
        <v>0</v>
      </c>
      <c r="CR538" s="88">
        <v>0</v>
      </c>
      <c r="CS538" s="88">
        <v>0</v>
      </c>
      <c r="CT538" s="89">
        <f t="shared" ref="CT538:CT551" si="52">SUM(CE538:CS538)</f>
        <v>653.23</v>
      </c>
      <c r="CU538" s="88">
        <v>0</v>
      </c>
      <c r="CV538" s="88">
        <v>0</v>
      </c>
      <c r="CW538" s="88">
        <v>0</v>
      </c>
      <c r="CX538" s="88">
        <v>0</v>
      </c>
      <c r="CY538" s="88">
        <v>100</v>
      </c>
      <c r="CZ538" s="88">
        <v>0</v>
      </c>
      <c r="DA538" s="88">
        <v>0</v>
      </c>
      <c r="DB538" s="88">
        <v>0</v>
      </c>
      <c r="DC538" s="88">
        <v>0</v>
      </c>
      <c r="DD538" s="88">
        <v>0</v>
      </c>
      <c r="DE538" s="88">
        <v>0</v>
      </c>
      <c r="DF538" s="88">
        <v>0</v>
      </c>
      <c r="DG538" s="88">
        <v>0</v>
      </c>
      <c r="DH538" s="88">
        <v>0</v>
      </c>
      <c r="DI538" s="88">
        <v>0</v>
      </c>
      <c r="DJ538" s="89">
        <f t="shared" ref="DJ538:DJ551" si="53">SUM(CU538:DI538)</f>
        <v>100</v>
      </c>
      <c r="DK538" s="90">
        <f t="shared" si="45"/>
        <v>2263.7267042200001</v>
      </c>
      <c r="DL538" s="81">
        <f>DK538*1000000000</f>
        <v>2263726704220</v>
      </c>
    </row>
    <row r="539" spans="1:116" s="11" customFormat="1" ht="75" x14ac:dyDescent="0.25">
      <c r="B539" s="51" t="s">
        <v>896</v>
      </c>
      <c r="C539" s="52" t="s">
        <v>1446</v>
      </c>
      <c r="D539" s="31" t="s">
        <v>1434</v>
      </c>
      <c r="E539" s="31" t="s">
        <v>886</v>
      </c>
      <c r="F539" s="31" t="s">
        <v>1435</v>
      </c>
      <c r="G539" s="31" t="s">
        <v>2385</v>
      </c>
      <c r="H539" s="52" t="s">
        <v>928</v>
      </c>
      <c r="I539" s="52">
        <v>40.1</v>
      </c>
      <c r="J539" s="52" t="s">
        <v>1376</v>
      </c>
      <c r="K539" s="52">
        <v>2019</v>
      </c>
      <c r="L539" s="52">
        <v>43</v>
      </c>
      <c r="M539" s="53">
        <v>41</v>
      </c>
      <c r="N539" s="53">
        <v>42</v>
      </c>
      <c r="O539" s="53">
        <v>43</v>
      </c>
      <c r="P539" s="53" t="s">
        <v>2726</v>
      </c>
      <c r="Q539" s="53" t="s">
        <v>132</v>
      </c>
      <c r="R539" s="52" t="s">
        <v>108</v>
      </c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 t="s">
        <v>886</v>
      </c>
      <c r="AI539" s="52" t="s">
        <v>1478</v>
      </c>
      <c r="AJ539" s="51">
        <v>2408</v>
      </c>
      <c r="AK539" s="54" t="s">
        <v>2025</v>
      </c>
      <c r="AL539" s="54" t="s">
        <v>933</v>
      </c>
      <c r="AM539" s="53" t="s">
        <v>2746</v>
      </c>
      <c r="AN539" s="53">
        <v>3903002</v>
      </c>
      <c r="AO539" s="53" t="s">
        <v>2747</v>
      </c>
      <c r="AP539" s="52" t="s">
        <v>1298</v>
      </c>
      <c r="AQ539" s="52">
        <v>140</v>
      </c>
      <c r="AR539" s="53" t="s">
        <v>2471</v>
      </c>
      <c r="AS539" s="53" t="s">
        <v>896</v>
      </c>
      <c r="AT539" s="53">
        <v>0.41</v>
      </c>
      <c r="AU539" s="53">
        <v>0.42</v>
      </c>
      <c r="AV539" s="53">
        <v>0.17</v>
      </c>
      <c r="AW539" s="53" t="s">
        <v>2752</v>
      </c>
      <c r="AX539" s="55">
        <v>0</v>
      </c>
      <c r="AY539" s="55">
        <v>0</v>
      </c>
      <c r="AZ539" s="55">
        <v>0</v>
      </c>
      <c r="BA539" s="55">
        <v>0</v>
      </c>
      <c r="BB539" s="55">
        <v>0</v>
      </c>
      <c r="BC539" s="55">
        <v>60</v>
      </c>
      <c r="BD539" s="55">
        <v>0</v>
      </c>
      <c r="BE539" s="55">
        <v>0</v>
      </c>
      <c r="BF539" s="55">
        <v>0</v>
      </c>
      <c r="BG539" s="55">
        <v>0</v>
      </c>
      <c r="BH539" s="55">
        <v>0</v>
      </c>
      <c r="BI539" s="55">
        <v>0</v>
      </c>
      <c r="BJ539" s="55">
        <v>0</v>
      </c>
      <c r="BK539" s="55">
        <v>0</v>
      </c>
      <c r="BL539" s="55">
        <v>0</v>
      </c>
      <c r="BM539" s="55">
        <v>0</v>
      </c>
      <c r="BN539" s="56">
        <f>SUM(AX539:BM539)</f>
        <v>60</v>
      </c>
      <c r="BO539" s="55">
        <v>0</v>
      </c>
      <c r="BP539" s="55">
        <v>0</v>
      </c>
      <c r="BQ539" s="55">
        <v>0</v>
      </c>
      <c r="BR539" s="55">
        <v>0</v>
      </c>
      <c r="BS539" s="55">
        <v>60</v>
      </c>
      <c r="BT539" s="55">
        <v>0</v>
      </c>
      <c r="BU539" s="55">
        <v>0</v>
      </c>
      <c r="BV539" s="55">
        <v>0</v>
      </c>
      <c r="BW539" s="55">
        <v>0</v>
      </c>
      <c r="BX539" s="55">
        <v>0</v>
      </c>
      <c r="BY539" s="55">
        <v>0</v>
      </c>
      <c r="BZ539" s="55">
        <v>0</v>
      </c>
      <c r="CA539" s="55">
        <v>0</v>
      </c>
      <c r="CB539" s="55">
        <v>0</v>
      </c>
      <c r="CC539" s="55">
        <v>0</v>
      </c>
      <c r="CD539" s="56">
        <f t="shared" si="51"/>
        <v>60</v>
      </c>
      <c r="CE539" s="55">
        <v>0</v>
      </c>
      <c r="CF539" s="55">
        <v>0</v>
      </c>
      <c r="CG539" s="55">
        <v>0</v>
      </c>
      <c r="CH539" s="55">
        <v>0</v>
      </c>
      <c r="CI539" s="55">
        <v>60</v>
      </c>
      <c r="CJ539" s="55">
        <v>0</v>
      </c>
      <c r="CK539" s="55">
        <v>0</v>
      </c>
      <c r="CL539" s="55">
        <v>0</v>
      </c>
      <c r="CM539" s="55">
        <v>0</v>
      </c>
      <c r="CN539" s="55">
        <v>0</v>
      </c>
      <c r="CO539" s="55">
        <v>0</v>
      </c>
      <c r="CP539" s="55">
        <v>0</v>
      </c>
      <c r="CQ539" s="55">
        <v>0</v>
      </c>
      <c r="CR539" s="55">
        <v>0</v>
      </c>
      <c r="CS539" s="55">
        <v>0</v>
      </c>
      <c r="CT539" s="56">
        <f t="shared" si="52"/>
        <v>60</v>
      </c>
      <c r="CU539" s="55">
        <v>0</v>
      </c>
      <c r="CV539" s="55">
        <v>0</v>
      </c>
      <c r="CW539" s="55">
        <v>0</v>
      </c>
      <c r="CX539" s="55">
        <v>0</v>
      </c>
      <c r="CY539" s="55">
        <v>0</v>
      </c>
      <c r="CZ539" s="55">
        <v>0</v>
      </c>
      <c r="DA539" s="55">
        <v>0</v>
      </c>
      <c r="DB539" s="55">
        <v>0</v>
      </c>
      <c r="DC539" s="55">
        <v>0</v>
      </c>
      <c r="DD539" s="55">
        <v>0</v>
      </c>
      <c r="DE539" s="55">
        <v>0</v>
      </c>
      <c r="DF539" s="55">
        <v>0</v>
      </c>
      <c r="DG539" s="55">
        <v>0</v>
      </c>
      <c r="DH539" s="55">
        <v>0</v>
      </c>
      <c r="DI539" s="55">
        <v>0</v>
      </c>
      <c r="DJ539" s="56">
        <f t="shared" si="53"/>
        <v>0</v>
      </c>
      <c r="DK539" s="57">
        <f t="shared" si="45"/>
        <v>180</v>
      </c>
      <c r="DL539" s="81">
        <f>DK539*1000000000</f>
        <v>180000000000</v>
      </c>
    </row>
    <row r="540" spans="1:116" s="11" customFormat="1" ht="75" x14ac:dyDescent="0.25">
      <c r="B540" s="51" t="s">
        <v>896</v>
      </c>
      <c r="C540" s="52" t="s">
        <v>1446</v>
      </c>
      <c r="D540" s="31" t="s">
        <v>1434</v>
      </c>
      <c r="E540" s="31" t="s">
        <v>886</v>
      </c>
      <c r="F540" s="31" t="s">
        <v>1435</v>
      </c>
      <c r="G540" s="31" t="s">
        <v>2385</v>
      </c>
      <c r="H540" s="52" t="s">
        <v>928</v>
      </c>
      <c r="I540" s="52">
        <v>40.1</v>
      </c>
      <c r="J540" s="52" t="s">
        <v>1376</v>
      </c>
      <c r="K540" s="52">
        <v>2019</v>
      </c>
      <c r="L540" s="52">
        <v>43</v>
      </c>
      <c r="M540" s="53">
        <v>41</v>
      </c>
      <c r="N540" s="53">
        <v>42</v>
      </c>
      <c r="O540" s="53">
        <v>43</v>
      </c>
      <c r="P540" s="53" t="s">
        <v>2726</v>
      </c>
      <c r="Q540" s="53" t="s">
        <v>132</v>
      </c>
      <c r="R540" s="52" t="s">
        <v>108</v>
      </c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 t="s">
        <v>886</v>
      </c>
      <c r="AI540" s="52" t="s">
        <v>1477</v>
      </c>
      <c r="AJ540" s="51">
        <v>2409</v>
      </c>
      <c r="AK540" s="54" t="s">
        <v>2026</v>
      </c>
      <c r="AL540" s="54" t="s">
        <v>934</v>
      </c>
      <c r="AM540" s="53" t="s">
        <v>2748</v>
      </c>
      <c r="AN540" s="53">
        <v>4002020</v>
      </c>
      <c r="AO540" s="53" t="s">
        <v>2749</v>
      </c>
      <c r="AP540" s="52" t="s">
        <v>1298</v>
      </c>
      <c r="AQ540" s="52">
        <v>5500</v>
      </c>
      <c r="AR540" s="53" t="s">
        <v>2471</v>
      </c>
      <c r="AS540" s="53" t="s">
        <v>896</v>
      </c>
      <c r="AT540" s="53">
        <v>2195</v>
      </c>
      <c r="AU540" s="53">
        <v>3305</v>
      </c>
      <c r="AV540" s="53">
        <v>0</v>
      </c>
      <c r="AW540" s="53" t="s">
        <v>2752</v>
      </c>
      <c r="AX540" s="55">
        <v>0</v>
      </c>
      <c r="AY540" s="55">
        <f>90994720/1000000</f>
        <v>90.994720000000001</v>
      </c>
      <c r="AZ540" s="55">
        <v>0</v>
      </c>
      <c r="BA540" s="55">
        <v>0</v>
      </c>
      <c r="BB540" s="55">
        <v>0</v>
      </c>
      <c r="BC540" s="55">
        <v>0</v>
      </c>
      <c r="BD540" s="55">
        <v>0</v>
      </c>
      <c r="BE540" s="55">
        <v>0</v>
      </c>
      <c r="BF540" s="55">
        <v>0</v>
      </c>
      <c r="BG540" s="55">
        <v>0</v>
      </c>
      <c r="BH540" s="55">
        <v>0</v>
      </c>
      <c r="BI540" s="55">
        <v>0</v>
      </c>
      <c r="BJ540" s="55">
        <v>0</v>
      </c>
      <c r="BK540" s="55">
        <v>0</v>
      </c>
      <c r="BL540" s="55">
        <v>0</v>
      </c>
      <c r="BM540" s="55">
        <v>0</v>
      </c>
      <c r="BN540" s="56">
        <f>SUM(AX540:BM540)</f>
        <v>90.994720000000001</v>
      </c>
      <c r="BO540" s="55">
        <v>0</v>
      </c>
      <c r="BP540" s="55">
        <v>0</v>
      </c>
      <c r="BQ540" s="55">
        <v>0</v>
      </c>
      <c r="BR540" s="55">
        <v>0</v>
      </c>
      <c r="BS540" s="55">
        <f>884169099/1000000</f>
        <v>884.16909899999996</v>
      </c>
      <c r="BT540" s="55">
        <v>0</v>
      </c>
      <c r="BU540" s="55">
        <v>0</v>
      </c>
      <c r="BV540" s="55">
        <v>0</v>
      </c>
      <c r="BW540" s="55">
        <v>0</v>
      </c>
      <c r="BX540" s="55">
        <v>0</v>
      </c>
      <c r="BY540" s="55">
        <v>0</v>
      </c>
      <c r="BZ540" s="55">
        <v>0</v>
      </c>
      <c r="CA540" s="55">
        <v>0</v>
      </c>
      <c r="CB540" s="55">
        <v>0</v>
      </c>
      <c r="CC540" s="55">
        <v>0</v>
      </c>
      <c r="CD540" s="56">
        <f t="shared" si="51"/>
        <v>884.16909899999996</v>
      </c>
      <c r="CE540" s="55">
        <v>0</v>
      </c>
      <c r="CF540" s="55">
        <v>0</v>
      </c>
      <c r="CG540" s="55">
        <v>0</v>
      </c>
      <c r="CH540" s="55">
        <v>0</v>
      </c>
      <c r="CI540" s="55">
        <v>0</v>
      </c>
      <c r="CJ540" s="55">
        <v>0</v>
      </c>
      <c r="CK540" s="55">
        <v>0</v>
      </c>
      <c r="CL540" s="55">
        <v>0</v>
      </c>
      <c r="CM540" s="55">
        <v>0</v>
      </c>
      <c r="CN540" s="55">
        <v>0</v>
      </c>
      <c r="CO540" s="55">
        <v>0</v>
      </c>
      <c r="CP540" s="55">
        <v>0</v>
      </c>
      <c r="CQ540" s="55">
        <v>0</v>
      </c>
      <c r="CR540" s="55">
        <v>0</v>
      </c>
      <c r="CS540" s="55">
        <v>0</v>
      </c>
      <c r="CT540" s="56">
        <f t="shared" si="52"/>
        <v>0</v>
      </c>
      <c r="CU540" s="55">
        <v>0</v>
      </c>
      <c r="CV540" s="55">
        <v>0</v>
      </c>
      <c r="CW540" s="55">
        <v>0</v>
      </c>
      <c r="CX540" s="55">
        <v>0</v>
      </c>
      <c r="CY540" s="55">
        <v>0</v>
      </c>
      <c r="CZ540" s="55">
        <v>0</v>
      </c>
      <c r="DA540" s="55">
        <v>0</v>
      </c>
      <c r="DB540" s="55">
        <v>0</v>
      </c>
      <c r="DC540" s="55">
        <v>0</v>
      </c>
      <c r="DD540" s="55">
        <v>0</v>
      </c>
      <c r="DE540" s="55">
        <v>0</v>
      </c>
      <c r="DF540" s="55">
        <v>0</v>
      </c>
      <c r="DG540" s="55">
        <v>0</v>
      </c>
      <c r="DH540" s="55">
        <v>0</v>
      </c>
      <c r="DI540" s="55">
        <v>0</v>
      </c>
      <c r="DJ540" s="56">
        <f t="shared" si="53"/>
        <v>0</v>
      </c>
      <c r="DK540" s="57">
        <f t="shared" si="45"/>
        <v>975.16381899999999</v>
      </c>
      <c r="DL540" s="81">
        <f>DK540*1000000000</f>
        <v>975163819000</v>
      </c>
    </row>
    <row r="541" spans="1:116" s="11" customFormat="1" ht="75" x14ac:dyDescent="0.25">
      <c r="B541" s="51" t="s">
        <v>896</v>
      </c>
      <c r="C541" s="52" t="s">
        <v>1446</v>
      </c>
      <c r="D541" s="31" t="s">
        <v>1434</v>
      </c>
      <c r="E541" s="31" t="s">
        <v>886</v>
      </c>
      <c r="F541" s="31" t="s">
        <v>1435</v>
      </c>
      <c r="G541" s="31" t="s">
        <v>2385</v>
      </c>
      <c r="H541" s="52" t="s">
        <v>928</v>
      </c>
      <c r="I541" s="52">
        <v>40.1</v>
      </c>
      <c r="J541" s="52" t="s">
        <v>1376</v>
      </c>
      <c r="K541" s="52">
        <v>2019</v>
      </c>
      <c r="L541" s="52">
        <v>43</v>
      </c>
      <c r="M541" s="53">
        <v>41</v>
      </c>
      <c r="N541" s="53">
        <v>42</v>
      </c>
      <c r="O541" s="53">
        <v>43</v>
      </c>
      <c r="P541" s="53" t="s">
        <v>2726</v>
      </c>
      <c r="Q541" s="53" t="s">
        <v>132</v>
      </c>
      <c r="R541" s="52" t="s">
        <v>108</v>
      </c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 t="s">
        <v>886</v>
      </c>
      <c r="AI541" s="52" t="s">
        <v>1477</v>
      </c>
      <c r="AJ541" s="51">
        <v>2409</v>
      </c>
      <c r="AK541" s="54" t="s">
        <v>2027</v>
      </c>
      <c r="AL541" s="54" t="s">
        <v>935</v>
      </c>
      <c r="AM541" s="53" t="s">
        <v>2750</v>
      </c>
      <c r="AN541" s="53">
        <v>4002019</v>
      </c>
      <c r="AO541" s="53" t="s">
        <v>2751</v>
      </c>
      <c r="AP541" s="52" t="s">
        <v>1298</v>
      </c>
      <c r="AQ541" s="52">
        <v>996</v>
      </c>
      <c r="AR541" s="53" t="s">
        <v>2471</v>
      </c>
      <c r="AS541" s="53" t="s">
        <v>896</v>
      </c>
      <c r="AT541" s="53">
        <v>400</v>
      </c>
      <c r="AU541" s="53">
        <v>595.77</v>
      </c>
      <c r="AV541" s="53">
        <v>0</v>
      </c>
      <c r="AW541" s="53" t="s">
        <v>2752</v>
      </c>
      <c r="AX541" s="55">
        <v>0</v>
      </c>
      <c r="AY541" s="55">
        <f>309655426.26/1000000</f>
        <v>309.65542626000001</v>
      </c>
      <c r="AZ541" s="55">
        <v>0</v>
      </c>
      <c r="BA541" s="55">
        <v>0</v>
      </c>
      <c r="BB541" s="55">
        <v>0</v>
      </c>
      <c r="BC541" s="55">
        <v>0</v>
      </c>
      <c r="BD541" s="55">
        <v>0</v>
      </c>
      <c r="BE541" s="55">
        <v>0</v>
      </c>
      <c r="BF541" s="55">
        <v>0</v>
      </c>
      <c r="BG541" s="55">
        <v>0</v>
      </c>
      <c r="BH541" s="55">
        <v>0</v>
      </c>
      <c r="BI541" s="55">
        <v>0</v>
      </c>
      <c r="BJ541" s="55">
        <v>0</v>
      </c>
      <c r="BK541" s="55">
        <v>0</v>
      </c>
      <c r="BL541" s="55">
        <v>0</v>
      </c>
      <c r="BM541" s="55">
        <v>0</v>
      </c>
      <c r="BN541" s="56">
        <f>SUM(AX541:BM541)</f>
        <v>309.65542626000001</v>
      </c>
      <c r="BO541" s="55">
        <v>0</v>
      </c>
      <c r="BP541" s="55">
        <v>0</v>
      </c>
      <c r="BQ541" s="55">
        <v>0</v>
      </c>
      <c r="BR541" s="55">
        <v>0</v>
      </c>
      <c r="BS541" s="55">
        <f>119372039/1000000</f>
        <v>119.372039</v>
      </c>
      <c r="BT541" s="55">
        <v>0</v>
      </c>
      <c r="BU541" s="55">
        <v>0</v>
      </c>
      <c r="BV541" s="55">
        <v>0</v>
      </c>
      <c r="BW541" s="55">
        <v>0</v>
      </c>
      <c r="BX541" s="55">
        <v>0</v>
      </c>
      <c r="BY541" s="55">
        <v>0</v>
      </c>
      <c r="BZ541" s="55">
        <v>0</v>
      </c>
      <c r="CA541" s="55">
        <v>0</v>
      </c>
      <c r="CB541" s="55">
        <v>0</v>
      </c>
      <c r="CC541" s="55">
        <f>36298314.2/1000000</f>
        <v>36.2983142</v>
      </c>
      <c r="CD541" s="56">
        <f t="shared" si="51"/>
        <v>155.67035319999999</v>
      </c>
      <c r="CE541" s="55">
        <v>0</v>
      </c>
      <c r="CF541" s="55">
        <v>0</v>
      </c>
      <c r="CG541" s="55">
        <v>0</v>
      </c>
      <c r="CH541" s="55">
        <v>0</v>
      </c>
      <c r="CI541" s="55">
        <v>0</v>
      </c>
      <c r="CJ541" s="55">
        <v>0</v>
      </c>
      <c r="CK541" s="55">
        <v>0</v>
      </c>
      <c r="CL541" s="55">
        <v>0</v>
      </c>
      <c r="CM541" s="55">
        <v>0</v>
      </c>
      <c r="CN541" s="55">
        <v>0</v>
      </c>
      <c r="CO541" s="55">
        <v>0</v>
      </c>
      <c r="CP541" s="55">
        <v>0</v>
      </c>
      <c r="CQ541" s="55">
        <v>0</v>
      </c>
      <c r="CR541" s="55">
        <v>0</v>
      </c>
      <c r="CS541" s="55">
        <v>0</v>
      </c>
      <c r="CT541" s="56">
        <f t="shared" si="52"/>
        <v>0</v>
      </c>
      <c r="CU541" s="55">
        <v>0</v>
      </c>
      <c r="CV541" s="55">
        <v>0</v>
      </c>
      <c r="CW541" s="55">
        <v>0</v>
      </c>
      <c r="CX541" s="55">
        <v>0</v>
      </c>
      <c r="CY541" s="55">
        <v>0</v>
      </c>
      <c r="CZ541" s="55">
        <v>0</v>
      </c>
      <c r="DA541" s="55">
        <v>0</v>
      </c>
      <c r="DB541" s="55">
        <v>0</v>
      </c>
      <c r="DC541" s="55">
        <v>0</v>
      </c>
      <c r="DD541" s="55">
        <v>0</v>
      </c>
      <c r="DE541" s="55">
        <v>0</v>
      </c>
      <c r="DF541" s="55">
        <v>0</v>
      </c>
      <c r="DG541" s="55">
        <v>0</v>
      </c>
      <c r="DH541" s="55">
        <v>0</v>
      </c>
      <c r="DI541" s="55">
        <v>0</v>
      </c>
      <c r="DJ541" s="56">
        <f t="shared" si="53"/>
        <v>0</v>
      </c>
      <c r="DK541" s="57">
        <f t="shared" si="45"/>
        <v>465.32577946000004</v>
      </c>
      <c r="DL541" s="81">
        <f>DK541*1000000000</f>
        <v>465325779460.00006</v>
      </c>
    </row>
    <row r="542" spans="1:116" s="11" customFormat="1" ht="75" x14ac:dyDescent="0.25">
      <c r="B542" s="51" t="s">
        <v>896</v>
      </c>
      <c r="C542" s="52" t="s">
        <v>1446</v>
      </c>
      <c r="D542" s="31" t="s">
        <v>1434</v>
      </c>
      <c r="E542" s="31" t="s">
        <v>886</v>
      </c>
      <c r="F542" s="31" t="s">
        <v>1435</v>
      </c>
      <c r="G542" s="31" t="s">
        <v>2385</v>
      </c>
      <c r="H542" s="52" t="s">
        <v>928</v>
      </c>
      <c r="I542" s="52">
        <v>40.1</v>
      </c>
      <c r="J542" s="52" t="s">
        <v>1376</v>
      </c>
      <c r="K542" s="52">
        <v>2019</v>
      </c>
      <c r="L542" s="52">
        <v>43</v>
      </c>
      <c r="M542" s="53">
        <v>41</v>
      </c>
      <c r="N542" s="53">
        <v>42</v>
      </c>
      <c r="O542" s="53">
        <v>43</v>
      </c>
      <c r="P542" s="53" t="s">
        <v>2726</v>
      </c>
      <c r="Q542" s="53" t="s">
        <v>132</v>
      </c>
      <c r="R542" s="52" t="s">
        <v>108</v>
      </c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 t="s">
        <v>886</v>
      </c>
      <c r="AI542" s="52" t="s">
        <v>1477</v>
      </c>
      <c r="AJ542" s="51">
        <v>2409</v>
      </c>
      <c r="AK542" s="54" t="s">
        <v>2028</v>
      </c>
      <c r="AL542" s="54" t="s">
        <v>936</v>
      </c>
      <c r="AM542" s="53" t="s">
        <v>2746</v>
      </c>
      <c r="AN542" s="53">
        <v>3903002</v>
      </c>
      <c r="AO542" s="53" t="s">
        <v>2747</v>
      </c>
      <c r="AP542" s="52" t="s">
        <v>1298</v>
      </c>
      <c r="AQ542" s="52">
        <v>1</v>
      </c>
      <c r="AR542" s="53" t="s">
        <v>2471</v>
      </c>
      <c r="AS542" s="53" t="s">
        <v>896</v>
      </c>
      <c r="AT542" s="53">
        <v>0</v>
      </c>
      <c r="AU542" s="53">
        <v>0.4</v>
      </c>
      <c r="AV542" s="53">
        <v>0.6</v>
      </c>
      <c r="AW542" s="53" t="s">
        <v>2752</v>
      </c>
      <c r="AX542" s="55">
        <v>0</v>
      </c>
      <c r="AY542" s="55">
        <v>0</v>
      </c>
      <c r="AZ542" s="55">
        <v>0</v>
      </c>
      <c r="BA542" s="55">
        <v>0</v>
      </c>
      <c r="BB542" s="55">
        <v>0</v>
      </c>
      <c r="BC542" s="55">
        <v>0</v>
      </c>
      <c r="BD542" s="55">
        <v>0</v>
      </c>
      <c r="BE542" s="55">
        <v>0</v>
      </c>
      <c r="BF542" s="55">
        <v>0</v>
      </c>
      <c r="BG542" s="55">
        <v>0</v>
      </c>
      <c r="BH542" s="55">
        <v>0</v>
      </c>
      <c r="BI542" s="55">
        <v>0</v>
      </c>
      <c r="BJ542" s="55">
        <v>0</v>
      </c>
      <c r="BK542" s="55">
        <v>0</v>
      </c>
      <c r="BL542" s="55">
        <v>0</v>
      </c>
      <c r="BM542" s="55">
        <v>0</v>
      </c>
      <c r="BN542" s="56">
        <f>SUM(AX542:BM542)</f>
        <v>0</v>
      </c>
      <c r="BO542" s="55">
        <v>0</v>
      </c>
      <c r="BP542" s="55">
        <v>0</v>
      </c>
      <c r="BQ542" s="55">
        <v>0</v>
      </c>
      <c r="BR542" s="55">
        <v>0</v>
      </c>
      <c r="BS542" s="55">
        <v>10</v>
      </c>
      <c r="BT542" s="55">
        <v>0</v>
      </c>
      <c r="BU542" s="55">
        <v>0</v>
      </c>
      <c r="BV542" s="55">
        <v>0</v>
      </c>
      <c r="BW542" s="55">
        <v>0</v>
      </c>
      <c r="BX542" s="55">
        <v>0</v>
      </c>
      <c r="BY542" s="55">
        <v>0</v>
      </c>
      <c r="BZ542" s="55">
        <v>0</v>
      </c>
      <c r="CA542" s="55">
        <v>0</v>
      </c>
      <c r="CB542" s="55">
        <v>0</v>
      </c>
      <c r="CC542" s="55">
        <v>0</v>
      </c>
      <c r="CD542" s="56">
        <f t="shared" si="51"/>
        <v>10</v>
      </c>
      <c r="CE542" s="55">
        <v>0</v>
      </c>
      <c r="CF542" s="55">
        <v>0</v>
      </c>
      <c r="CG542" s="55">
        <v>0</v>
      </c>
      <c r="CH542" s="55">
        <v>0</v>
      </c>
      <c r="CI542" s="55">
        <v>10</v>
      </c>
      <c r="CJ542" s="55">
        <v>0</v>
      </c>
      <c r="CK542" s="55">
        <v>0</v>
      </c>
      <c r="CL542" s="55">
        <v>0</v>
      </c>
      <c r="CM542" s="55">
        <v>0</v>
      </c>
      <c r="CN542" s="55">
        <v>0</v>
      </c>
      <c r="CO542" s="55">
        <v>0</v>
      </c>
      <c r="CP542" s="55">
        <v>0</v>
      </c>
      <c r="CQ542" s="55">
        <v>0</v>
      </c>
      <c r="CR542" s="55">
        <v>0</v>
      </c>
      <c r="CS542" s="55">
        <v>0</v>
      </c>
      <c r="CT542" s="56">
        <f t="shared" si="52"/>
        <v>10</v>
      </c>
      <c r="CU542" s="55">
        <v>0</v>
      </c>
      <c r="CV542" s="55">
        <v>0</v>
      </c>
      <c r="CW542" s="55">
        <v>0</v>
      </c>
      <c r="CX542" s="55">
        <v>0</v>
      </c>
      <c r="CY542" s="55">
        <v>0</v>
      </c>
      <c r="CZ542" s="55">
        <v>0</v>
      </c>
      <c r="DA542" s="55">
        <v>0</v>
      </c>
      <c r="DB542" s="55">
        <v>0</v>
      </c>
      <c r="DC542" s="55">
        <v>0</v>
      </c>
      <c r="DD542" s="55">
        <v>0</v>
      </c>
      <c r="DE542" s="55">
        <v>0</v>
      </c>
      <c r="DF542" s="55">
        <v>0</v>
      </c>
      <c r="DG542" s="55">
        <v>0</v>
      </c>
      <c r="DH542" s="55">
        <v>0</v>
      </c>
      <c r="DI542" s="55">
        <v>0</v>
      </c>
      <c r="DJ542" s="56">
        <f t="shared" si="53"/>
        <v>0</v>
      </c>
      <c r="DK542" s="57">
        <f t="shared" si="45"/>
        <v>20</v>
      </c>
      <c r="DL542" s="81">
        <f>DK542*1000000000</f>
        <v>20000000000</v>
      </c>
    </row>
    <row r="543" spans="1:116" s="2" customFormat="1" ht="75" x14ac:dyDescent="0.25">
      <c r="A543" s="1"/>
      <c r="B543" s="40" t="s">
        <v>1455</v>
      </c>
      <c r="C543" s="41" t="s">
        <v>1446</v>
      </c>
      <c r="D543" s="30" t="s">
        <v>1434</v>
      </c>
      <c r="E543" s="30" t="s">
        <v>886</v>
      </c>
      <c r="F543" s="30" t="s">
        <v>1435</v>
      </c>
      <c r="G543" s="30" t="s">
        <v>2385</v>
      </c>
      <c r="H543" s="41" t="s">
        <v>928</v>
      </c>
      <c r="I543" s="41">
        <v>40.1</v>
      </c>
      <c r="J543" s="41" t="s">
        <v>1376</v>
      </c>
      <c r="K543" s="41">
        <v>2019</v>
      </c>
      <c r="L543" s="41">
        <v>43</v>
      </c>
      <c r="M543" s="42">
        <v>40.1</v>
      </c>
      <c r="N543" s="42">
        <v>41</v>
      </c>
      <c r="O543" s="42">
        <v>42</v>
      </c>
      <c r="P543" s="42">
        <v>43</v>
      </c>
      <c r="Q543" s="42" t="s">
        <v>132</v>
      </c>
      <c r="R543" s="41" t="s">
        <v>108</v>
      </c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 t="s">
        <v>886</v>
      </c>
      <c r="AI543" s="52" t="s">
        <v>1477</v>
      </c>
      <c r="AJ543" s="40">
        <v>2409</v>
      </c>
      <c r="AK543" s="17" t="s">
        <v>2029</v>
      </c>
      <c r="AL543" s="17" t="s">
        <v>937</v>
      </c>
      <c r="AM543" s="42" t="s">
        <v>2620</v>
      </c>
      <c r="AN543" s="42">
        <v>2409023</v>
      </c>
      <c r="AO543" s="42">
        <v>240902300</v>
      </c>
      <c r="AP543" s="41">
        <v>24</v>
      </c>
      <c r="AQ543" s="41">
        <v>24</v>
      </c>
      <c r="AR543" s="42" t="s">
        <v>2471</v>
      </c>
      <c r="AS543" s="42" t="s">
        <v>1455</v>
      </c>
      <c r="AT543" s="42">
        <v>6</v>
      </c>
      <c r="AU543" s="42">
        <v>6</v>
      </c>
      <c r="AV543" s="42">
        <v>6</v>
      </c>
      <c r="AW543" s="42">
        <v>6</v>
      </c>
      <c r="AX543" s="43">
        <v>0</v>
      </c>
      <c r="AY543" s="43">
        <v>0</v>
      </c>
      <c r="AZ543" s="43">
        <v>0</v>
      </c>
      <c r="BA543" s="43">
        <v>0</v>
      </c>
      <c r="BB543" s="43">
        <v>0</v>
      </c>
      <c r="BC543" s="43">
        <v>174800000</v>
      </c>
      <c r="BD543" s="43">
        <v>0</v>
      </c>
      <c r="BE543" s="43">
        <v>0</v>
      </c>
      <c r="BF543" s="43">
        <v>0</v>
      </c>
      <c r="BG543" s="43">
        <v>0</v>
      </c>
      <c r="BH543" s="43">
        <v>0</v>
      </c>
      <c r="BI543" s="43">
        <v>0</v>
      </c>
      <c r="BJ543" s="43">
        <v>0</v>
      </c>
      <c r="BK543" s="43">
        <v>0</v>
      </c>
      <c r="BL543" s="43">
        <v>0</v>
      </c>
      <c r="BM543" s="43">
        <v>0</v>
      </c>
      <c r="BN543" s="44">
        <f t="shared" ref="BN543:BN551" si="54">SUM(AX543:BM543)</f>
        <v>174800000</v>
      </c>
      <c r="BO543" s="43">
        <v>0</v>
      </c>
      <c r="BP543" s="43">
        <v>0</v>
      </c>
      <c r="BQ543" s="43">
        <v>0</v>
      </c>
      <c r="BR543" s="43">
        <v>0</v>
      </c>
      <c r="BS543" s="43">
        <v>178000000</v>
      </c>
      <c r="BT543" s="43">
        <v>0</v>
      </c>
      <c r="BU543" s="43">
        <v>0</v>
      </c>
      <c r="BV543" s="43">
        <v>0</v>
      </c>
      <c r="BW543" s="43">
        <v>0</v>
      </c>
      <c r="BX543" s="43">
        <v>0</v>
      </c>
      <c r="BY543" s="43">
        <v>0</v>
      </c>
      <c r="BZ543" s="43">
        <v>0</v>
      </c>
      <c r="CA543" s="43">
        <v>0</v>
      </c>
      <c r="CB543" s="43">
        <v>0</v>
      </c>
      <c r="CC543" s="43">
        <v>0</v>
      </c>
      <c r="CD543" s="44">
        <f t="shared" si="51"/>
        <v>178000000</v>
      </c>
      <c r="CE543" s="43">
        <v>0</v>
      </c>
      <c r="CF543" s="43">
        <v>0</v>
      </c>
      <c r="CG543" s="43">
        <v>0</v>
      </c>
      <c r="CH543" s="43">
        <v>0</v>
      </c>
      <c r="CI543" s="43">
        <v>509400000</v>
      </c>
      <c r="CJ543" s="43">
        <v>0</v>
      </c>
      <c r="CK543" s="43">
        <v>0</v>
      </c>
      <c r="CL543" s="43">
        <v>0</v>
      </c>
      <c r="CM543" s="43">
        <v>0</v>
      </c>
      <c r="CN543" s="43">
        <v>0</v>
      </c>
      <c r="CO543" s="43">
        <v>0</v>
      </c>
      <c r="CP543" s="43">
        <v>0</v>
      </c>
      <c r="CQ543" s="43">
        <v>0</v>
      </c>
      <c r="CR543" s="43">
        <v>0</v>
      </c>
      <c r="CS543" s="43">
        <v>0</v>
      </c>
      <c r="CT543" s="44">
        <f t="shared" si="52"/>
        <v>509400000</v>
      </c>
      <c r="CU543" s="43">
        <v>0</v>
      </c>
      <c r="CV543" s="43">
        <v>0</v>
      </c>
      <c r="CW543" s="43">
        <v>0</v>
      </c>
      <c r="CX543" s="43">
        <v>0</v>
      </c>
      <c r="CY543" s="43">
        <v>130000000</v>
      </c>
      <c r="CZ543" s="43">
        <v>0</v>
      </c>
      <c r="DA543" s="43">
        <v>0</v>
      </c>
      <c r="DB543" s="43">
        <v>0</v>
      </c>
      <c r="DC543" s="43">
        <v>0</v>
      </c>
      <c r="DD543" s="43">
        <v>0</v>
      </c>
      <c r="DE543" s="43">
        <v>0</v>
      </c>
      <c r="DF543" s="43">
        <v>0</v>
      </c>
      <c r="DG543" s="43">
        <v>0</v>
      </c>
      <c r="DH543" s="43">
        <v>0</v>
      </c>
      <c r="DI543" s="43">
        <v>0</v>
      </c>
      <c r="DJ543" s="44">
        <f t="shared" si="53"/>
        <v>130000000</v>
      </c>
      <c r="DK543" s="45">
        <f t="shared" si="45"/>
        <v>992200000</v>
      </c>
    </row>
    <row r="544" spans="1:116" s="2" customFormat="1" ht="75" x14ac:dyDescent="0.25">
      <c r="A544" s="1"/>
      <c r="B544" s="40" t="s">
        <v>1455</v>
      </c>
      <c r="C544" s="41" t="s">
        <v>1446</v>
      </c>
      <c r="D544" s="30" t="s">
        <v>1434</v>
      </c>
      <c r="E544" s="30" t="s">
        <v>886</v>
      </c>
      <c r="F544" s="30" t="s">
        <v>1435</v>
      </c>
      <c r="G544" s="30" t="s">
        <v>2385</v>
      </c>
      <c r="H544" s="41" t="s">
        <v>928</v>
      </c>
      <c r="I544" s="41">
        <v>40.1</v>
      </c>
      <c r="J544" s="41" t="s">
        <v>1376</v>
      </c>
      <c r="K544" s="41">
        <v>2019</v>
      </c>
      <c r="L544" s="41">
        <v>43</v>
      </c>
      <c r="M544" s="42">
        <v>40.1</v>
      </c>
      <c r="N544" s="42">
        <v>41</v>
      </c>
      <c r="O544" s="42">
        <v>42</v>
      </c>
      <c r="P544" s="42">
        <v>43</v>
      </c>
      <c r="Q544" s="42" t="s">
        <v>132</v>
      </c>
      <c r="R544" s="41" t="s">
        <v>108</v>
      </c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 t="s">
        <v>886</v>
      </c>
      <c r="AI544" s="52" t="s">
        <v>1477</v>
      </c>
      <c r="AJ544" s="40">
        <v>2409</v>
      </c>
      <c r="AK544" s="17" t="s">
        <v>2030</v>
      </c>
      <c r="AL544" s="17" t="s">
        <v>938</v>
      </c>
      <c r="AM544" s="42" t="s">
        <v>2763</v>
      </c>
      <c r="AN544" s="42">
        <v>2409003</v>
      </c>
      <c r="AO544" s="42">
        <v>240900300</v>
      </c>
      <c r="AP544" s="41" t="s">
        <v>1298</v>
      </c>
      <c r="AQ544" s="41">
        <v>3000</v>
      </c>
      <c r="AR544" s="42" t="s">
        <v>2471</v>
      </c>
      <c r="AS544" s="42" t="s">
        <v>1455</v>
      </c>
      <c r="AT544" s="42">
        <v>400</v>
      </c>
      <c r="AU544" s="42">
        <v>866</v>
      </c>
      <c r="AV544" s="42">
        <v>866</v>
      </c>
      <c r="AW544" s="42">
        <v>868</v>
      </c>
      <c r="AX544" s="43">
        <v>0</v>
      </c>
      <c r="AY544" s="43">
        <v>0</v>
      </c>
      <c r="AZ544" s="43">
        <v>0</v>
      </c>
      <c r="BA544" s="43">
        <v>0</v>
      </c>
      <c r="BB544" s="43">
        <v>0</v>
      </c>
      <c r="BC544" s="43">
        <v>9200000</v>
      </c>
      <c r="BD544" s="43">
        <v>0</v>
      </c>
      <c r="BE544" s="43">
        <v>0</v>
      </c>
      <c r="BF544" s="43">
        <v>0</v>
      </c>
      <c r="BG544" s="43">
        <v>0</v>
      </c>
      <c r="BH544" s="43">
        <v>0</v>
      </c>
      <c r="BI544" s="43">
        <v>0</v>
      </c>
      <c r="BJ544" s="43">
        <v>0</v>
      </c>
      <c r="BK544" s="43">
        <v>0</v>
      </c>
      <c r="BL544" s="43">
        <v>0</v>
      </c>
      <c r="BM544" s="43">
        <v>0</v>
      </c>
      <c r="BN544" s="44">
        <f t="shared" si="54"/>
        <v>9200000</v>
      </c>
      <c r="BO544" s="43">
        <v>0</v>
      </c>
      <c r="BP544" s="43">
        <v>0</v>
      </c>
      <c r="BQ544" s="43">
        <v>0</v>
      </c>
      <c r="BR544" s="43">
        <v>0</v>
      </c>
      <c r="BS544" s="43">
        <v>9660000</v>
      </c>
      <c r="BT544" s="43">
        <v>0</v>
      </c>
      <c r="BU544" s="43">
        <v>0</v>
      </c>
      <c r="BV544" s="43">
        <v>0</v>
      </c>
      <c r="BW544" s="43">
        <v>0</v>
      </c>
      <c r="BX544" s="43">
        <v>0</v>
      </c>
      <c r="BY544" s="43">
        <v>0</v>
      </c>
      <c r="BZ544" s="43">
        <v>0</v>
      </c>
      <c r="CA544" s="43">
        <v>0</v>
      </c>
      <c r="CB544" s="43">
        <v>0</v>
      </c>
      <c r="CC544" s="43">
        <v>0</v>
      </c>
      <c r="CD544" s="44">
        <f t="shared" si="51"/>
        <v>9660000</v>
      </c>
      <c r="CE544" s="43">
        <v>0</v>
      </c>
      <c r="CF544" s="43">
        <v>0</v>
      </c>
      <c r="CG544" s="43">
        <v>0</v>
      </c>
      <c r="CH544" s="43">
        <v>0</v>
      </c>
      <c r="CI544" s="43">
        <v>27800000</v>
      </c>
      <c r="CJ544" s="43">
        <v>0</v>
      </c>
      <c r="CK544" s="43">
        <v>0</v>
      </c>
      <c r="CL544" s="43">
        <v>0</v>
      </c>
      <c r="CM544" s="43">
        <v>0</v>
      </c>
      <c r="CN544" s="43">
        <v>0</v>
      </c>
      <c r="CO544" s="43">
        <v>0</v>
      </c>
      <c r="CP544" s="43">
        <v>0</v>
      </c>
      <c r="CQ544" s="43">
        <v>0</v>
      </c>
      <c r="CR544" s="43">
        <v>0</v>
      </c>
      <c r="CS544" s="43">
        <v>0</v>
      </c>
      <c r="CT544" s="44">
        <f t="shared" si="52"/>
        <v>27800000</v>
      </c>
      <c r="CU544" s="43">
        <v>0</v>
      </c>
      <c r="CV544" s="43">
        <v>0</v>
      </c>
      <c r="CW544" s="43">
        <v>0</v>
      </c>
      <c r="CX544" s="43">
        <v>0</v>
      </c>
      <c r="CY544" s="43">
        <v>10000000</v>
      </c>
      <c r="CZ544" s="43">
        <v>0</v>
      </c>
      <c r="DA544" s="43">
        <v>0</v>
      </c>
      <c r="DB544" s="43">
        <v>0</v>
      </c>
      <c r="DC544" s="43">
        <v>0</v>
      </c>
      <c r="DD544" s="43">
        <v>0</v>
      </c>
      <c r="DE544" s="43">
        <v>0</v>
      </c>
      <c r="DF544" s="43">
        <v>0</v>
      </c>
      <c r="DG544" s="43">
        <v>0</v>
      </c>
      <c r="DH544" s="43">
        <v>0</v>
      </c>
      <c r="DI544" s="43">
        <v>0</v>
      </c>
      <c r="DJ544" s="44">
        <f t="shared" si="53"/>
        <v>10000000</v>
      </c>
      <c r="DK544" s="45">
        <f t="shared" si="45"/>
        <v>56660000</v>
      </c>
    </row>
    <row r="545" spans="1:116" s="2" customFormat="1" ht="75" x14ac:dyDescent="0.25">
      <c r="A545" s="1"/>
      <c r="B545" s="40" t="s">
        <v>1455</v>
      </c>
      <c r="C545" s="41" t="s">
        <v>1446</v>
      </c>
      <c r="D545" s="30" t="s">
        <v>1434</v>
      </c>
      <c r="E545" s="30" t="s">
        <v>886</v>
      </c>
      <c r="F545" s="30" t="s">
        <v>1435</v>
      </c>
      <c r="G545" s="30" t="s">
        <v>2385</v>
      </c>
      <c r="H545" s="41" t="s">
        <v>928</v>
      </c>
      <c r="I545" s="41">
        <v>40.1</v>
      </c>
      <c r="J545" s="41" t="s">
        <v>1376</v>
      </c>
      <c r="K545" s="41">
        <v>2019</v>
      </c>
      <c r="L545" s="41">
        <v>43</v>
      </c>
      <c r="M545" s="42">
        <v>40.1</v>
      </c>
      <c r="N545" s="42">
        <v>41</v>
      </c>
      <c r="O545" s="42">
        <v>42</v>
      </c>
      <c r="P545" s="42">
        <v>43</v>
      </c>
      <c r="Q545" s="42" t="s">
        <v>132</v>
      </c>
      <c r="R545" s="41" t="s">
        <v>108</v>
      </c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 t="s">
        <v>886</v>
      </c>
      <c r="AI545" s="52" t="s">
        <v>1477</v>
      </c>
      <c r="AJ545" s="40">
        <v>2409</v>
      </c>
      <c r="AK545" s="17" t="s">
        <v>2031</v>
      </c>
      <c r="AL545" s="17" t="s">
        <v>939</v>
      </c>
      <c r="AM545" s="42" t="s">
        <v>2620</v>
      </c>
      <c r="AN545" s="42">
        <v>2409023</v>
      </c>
      <c r="AO545" s="42">
        <v>240902300</v>
      </c>
      <c r="AP545" s="41" t="s">
        <v>1298</v>
      </c>
      <c r="AQ545" s="41">
        <v>1</v>
      </c>
      <c r="AR545" s="42" t="s">
        <v>130</v>
      </c>
      <c r="AS545" s="42" t="s">
        <v>1455</v>
      </c>
      <c r="AT545" s="42">
        <v>1</v>
      </c>
      <c r="AU545" s="42">
        <v>1</v>
      </c>
      <c r="AV545" s="42">
        <v>1</v>
      </c>
      <c r="AW545" s="42">
        <v>1</v>
      </c>
      <c r="AX545" s="43">
        <v>0</v>
      </c>
      <c r="AY545" s="43">
        <v>0</v>
      </c>
      <c r="AZ545" s="43">
        <v>0</v>
      </c>
      <c r="BA545" s="43">
        <v>0</v>
      </c>
      <c r="BB545" s="43">
        <v>0</v>
      </c>
      <c r="BC545" s="43">
        <f>+AX545</f>
        <v>0</v>
      </c>
      <c r="BD545" s="43">
        <v>0</v>
      </c>
      <c r="BE545" s="43">
        <v>0</v>
      </c>
      <c r="BF545" s="43">
        <v>0</v>
      </c>
      <c r="BG545" s="43">
        <v>0</v>
      </c>
      <c r="BH545" s="43">
        <v>0</v>
      </c>
      <c r="BI545" s="43">
        <v>0</v>
      </c>
      <c r="BJ545" s="43">
        <v>0</v>
      </c>
      <c r="BK545" s="43">
        <v>0</v>
      </c>
      <c r="BL545" s="43">
        <v>0</v>
      </c>
      <c r="BM545" s="43">
        <v>0</v>
      </c>
      <c r="BN545" s="44">
        <f t="shared" si="54"/>
        <v>0</v>
      </c>
      <c r="BO545" s="43">
        <v>0</v>
      </c>
      <c r="BP545" s="43">
        <v>0</v>
      </c>
      <c r="BQ545" s="43">
        <v>0</v>
      </c>
      <c r="BR545" s="43">
        <v>0</v>
      </c>
      <c r="BS545" s="43">
        <v>5000000</v>
      </c>
      <c r="BT545" s="43">
        <v>0</v>
      </c>
      <c r="BU545" s="43">
        <v>0</v>
      </c>
      <c r="BV545" s="43">
        <v>0</v>
      </c>
      <c r="BW545" s="43">
        <v>0</v>
      </c>
      <c r="BX545" s="43">
        <v>0</v>
      </c>
      <c r="BY545" s="43">
        <v>0</v>
      </c>
      <c r="BZ545" s="43">
        <v>0</v>
      </c>
      <c r="CA545" s="43">
        <v>0</v>
      </c>
      <c r="CB545" s="43">
        <v>0</v>
      </c>
      <c r="CC545" s="43">
        <v>0</v>
      </c>
      <c r="CD545" s="44">
        <f t="shared" si="51"/>
        <v>5000000</v>
      </c>
      <c r="CE545" s="43">
        <v>0</v>
      </c>
      <c r="CF545" s="43">
        <v>0</v>
      </c>
      <c r="CG545" s="43">
        <v>0</v>
      </c>
      <c r="CH545" s="43">
        <v>0</v>
      </c>
      <c r="CI545" s="43">
        <v>6000000</v>
      </c>
      <c r="CJ545" s="43">
        <v>0</v>
      </c>
      <c r="CK545" s="43">
        <v>0</v>
      </c>
      <c r="CL545" s="43">
        <v>0</v>
      </c>
      <c r="CM545" s="43">
        <v>0</v>
      </c>
      <c r="CN545" s="43">
        <v>0</v>
      </c>
      <c r="CO545" s="43">
        <v>0</v>
      </c>
      <c r="CP545" s="43">
        <v>0</v>
      </c>
      <c r="CQ545" s="43">
        <v>0</v>
      </c>
      <c r="CR545" s="43">
        <v>0</v>
      </c>
      <c r="CS545" s="43">
        <v>0</v>
      </c>
      <c r="CT545" s="44">
        <f t="shared" si="52"/>
        <v>6000000</v>
      </c>
      <c r="CU545" s="43">
        <v>0</v>
      </c>
      <c r="CV545" s="43">
        <v>0</v>
      </c>
      <c r="CW545" s="43">
        <v>0</v>
      </c>
      <c r="CX545" s="43">
        <v>0</v>
      </c>
      <c r="CY545" s="43">
        <v>7000000</v>
      </c>
      <c r="CZ545" s="43">
        <v>0</v>
      </c>
      <c r="DA545" s="43">
        <v>0</v>
      </c>
      <c r="DB545" s="43">
        <v>0</v>
      </c>
      <c r="DC545" s="43">
        <v>0</v>
      </c>
      <c r="DD545" s="43">
        <v>0</v>
      </c>
      <c r="DE545" s="43">
        <v>0</v>
      </c>
      <c r="DF545" s="43">
        <v>0</v>
      </c>
      <c r="DG545" s="43">
        <v>0</v>
      </c>
      <c r="DH545" s="43">
        <v>0</v>
      </c>
      <c r="DI545" s="43">
        <v>0</v>
      </c>
      <c r="DJ545" s="44">
        <f t="shared" si="53"/>
        <v>7000000</v>
      </c>
      <c r="DK545" s="45">
        <f t="shared" si="45"/>
        <v>18000000</v>
      </c>
    </row>
    <row r="546" spans="1:116" s="2" customFormat="1" ht="75" x14ac:dyDescent="0.25">
      <c r="A546" s="1"/>
      <c r="B546" s="40" t="s">
        <v>1455</v>
      </c>
      <c r="C546" s="41" t="s">
        <v>1446</v>
      </c>
      <c r="D546" s="30" t="s">
        <v>1434</v>
      </c>
      <c r="E546" s="30" t="s">
        <v>886</v>
      </c>
      <c r="F546" s="30" t="s">
        <v>1435</v>
      </c>
      <c r="G546" s="30" t="s">
        <v>2385</v>
      </c>
      <c r="H546" s="41" t="s">
        <v>928</v>
      </c>
      <c r="I546" s="41">
        <v>40.1</v>
      </c>
      <c r="J546" s="41" t="s">
        <v>1376</v>
      </c>
      <c r="K546" s="41">
        <v>2019</v>
      </c>
      <c r="L546" s="41">
        <v>43</v>
      </c>
      <c r="M546" s="42">
        <v>40.1</v>
      </c>
      <c r="N546" s="42">
        <v>41</v>
      </c>
      <c r="O546" s="42">
        <v>42</v>
      </c>
      <c r="P546" s="42">
        <v>43</v>
      </c>
      <c r="Q546" s="42" t="s">
        <v>132</v>
      </c>
      <c r="R546" s="41" t="s">
        <v>110</v>
      </c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 t="s">
        <v>886</v>
      </c>
      <c r="AI546" s="52" t="s">
        <v>1477</v>
      </c>
      <c r="AJ546" s="40">
        <v>2409</v>
      </c>
      <c r="AK546" s="17" t="s">
        <v>2032</v>
      </c>
      <c r="AL546" s="17" t="s">
        <v>940</v>
      </c>
      <c r="AM546" s="42" t="s">
        <v>2764</v>
      </c>
      <c r="AN546" s="42">
        <v>2408012</v>
      </c>
      <c r="AO546" s="42">
        <v>240801200</v>
      </c>
      <c r="AP546" s="41">
        <v>24</v>
      </c>
      <c r="AQ546" s="41">
        <v>40</v>
      </c>
      <c r="AR546" s="42" t="s">
        <v>2471</v>
      </c>
      <c r="AS546" s="42" t="s">
        <v>1455</v>
      </c>
      <c r="AT546" s="42">
        <v>10</v>
      </c>
      <c r="AU546" s="42">
        <v>10</v>
      </c>
      <c r="AV546" s="42">
        <v>10</v>
      </c>
      <c r="AW546" s="42">
        <v>10</v>
      </c>
      <c r="AX546" s="43">
        <v>0</v>
      </c>
      <c r="AY546" s="43">
        <v>0</v>
      </c>
      <c r="AZ546" s="43">
        <v>0</v>
      </c>
      <c r="BA546" s="43">
        <v>0</v>
      </c>
      <c r="BB546" s="43">
        <v>0</v>
      </c>
      <c r="BC546" s="43">
        <v>30000000</v>
      </c>
      <c r="BD546" s="43">
        <v>0</v>
      </c>
      <c r="BE546" s="43">
        <v>0</v>
      </c>
      <c r="BF546" s="43">
        <v>0</v>
      </c>
      <c r="BG546" s="43">
        <v>0</v>
      </c>
      <c r="BH546" s="43">
        <v>0</v>
      </c>
      <c r="BI546" s="43">
        <v>0</v>
      </c>
      <c r="BJ546" s="43">
        <v>0</v>
      </c>
      <c r="BK546" s="43">
        <v>0</v>
      </c>
      <c r="BL546" s="43">
        <v>0</v>
      </c>
      <c r="BM546" s="43">
        <v>0</v>
      </c>
      <c r="BN546" s="44">
        <f t="shared" si="54"/>
        <v>30000000</v>
      </c>
      <c r="BO546" s="43">
        <v>0</v>
      </c>
      <c r="BP546" s="43">
        <v>0</v>
      </c>
      <c r="BQ546" s="43">
        <v>0</v>
      </c>
      <c r="BR546" s="43">
        <v>0</v>
      </c>
      <c r="BS546" s="43">
        <v>31500000</v>
      </c>
      <c r="BT546" s="43">
        <v>0</v>
      </c>
      <c r="BU546" s="43">
        <v>0</v>
      </c>
      <c r="BV546" s="43">
        <v>0</v>
      </c>
      <c r="BW546" s="43">
        <v>0</v>
      </c>
      <c r="BX546" s="43">
        <v>0</v>
      </c>
      <c r="BY546" s="43">
        <v>0</v>
      </c>
      <c r="BZ546" s="43">
        <v>0</v>
      </c>
      <c r="CA546" s="43">
        <v>0</v>
      </c>
      <c r="CB546" s="43">
        <v>0</v>
      </c>
      <c r="CC546" s="43">
        <v>0</v>
      </c>
      <c r="CD546" s="44">
        <f t="shared" si="51"/>
        <v>31500000</v>
      </c>
      <c r="CE546" s="43">
        <v>0</v>
      </c>
      <c r="CF546" s="43">
        <v>0</v>
      </c>
      <c r="CG546" s="43">
        <v>0</v>
      </c>
      <c r="CH546" s="43">
        <v>0</v>
      </c>
      <c r="CI546" s="43">
        <v>91700000</v>
      </c>
      <c r="CJ546" s="43">
        <v>0</v>
      </c>
      <c r="CK546" s="43">
        <v>0</v>
      </c>
      <c r="CL546" s="43">
        <v>0</v>
      </c>
      <c r="CM546" s="43">
        <v>0</v>
      </c>
      <c r="CN546" s="43">
        <v>0</v>
      </c>
      <c r="CO546" s="43">
        <v>0</v>
      </c>
      <c r="CP546" s="43">
        <v>0</v>
      </c>
      <c r="CQ546" s="43">
        <v>0</v>
      </c>
      <c r="CR546" s="43">
        <v>0</v>
      </c>
      <c r="CS546" s="43">
        <v>0</v>
      </c>
      <c r="CT546" s="44">
        <f t="shared" si="52"/>
        <v>91700000</v>
      </c>
      <c r="CU546" s="43">
        <v>0</v>
      </c>
      <c r="CV546" s="43">
        <v>0</v>
      </c>
      <c r="CW546" s="43">
        <v>0</v>
      </c>
      <c r="CX546" s="43">
        <v>0</v>
      </c>
      <c r="CY546" s="43">
        <v>30372676</v>
      </c>
      <c r="CZ546" s="43">
        <v>0</v>
      </c>
      <c r="DA546" s="43">
        <v>0</v>
      </c>
      <c r="DB546" s="43">
        <v>0</v>
      </c>
      <c r="DC546" s="43">
        <v>0</v>
      </c>
      <c r="DD546" s="43">
        <v>0</v>
      </c>
      <c r="DE546" s="43">
        <v>0</v>
      </c>
      <c r="DF546" s="43">
        <v>0</v>
      </c>
      <c r="DG546" s="43">
        <v>0</v>
      </c>
      <c r="DH546" s="43">
        <v>0</v>
      </c>
      <c r="DI546" s="43">
        <v>0</v>
      </c>
      <c r="DJ546" s="44">
        <f t="shared" si="53"/>
        <v>30372676</v>
      </c>
      <c r="DK546" s="45">
        <f t="shared" si="45"/>
        <v>183572676</v>
      </c>
    </row>
    <row r="547" spans="1:116" s="2" customFormat="1" ht="75" x14ac:dyDescent="0.25">
      <c r="A547" s="1"/>
      <c r="B547" s="40" t="s">
        <v>1455</v>
      </c>
      <c r="C547" s="41" t="s">
        <v>1446</v>
      </c>
      <c r="D547" s="30" t="s">
        <v>1434</v>
      </c>
      <c r="E547" s="30" t="s">
        <v>886</v>
      </c>
      <c r="F547" s="30" t="s">
        <v>1435</v>
      </c>
      <c r="G547" s="30" t="s">
        <v>2385</v>
      </c>
      <c r="H547" s="41" t="s">
        <v>928</v>
      </c>
      <c r="I547" s="41">
        <v>40.1</v>
      </c>
      <c r="J547" s="41" t="s">
        <v>1376</v>
      </c>
      <c r="K547" s="41">
        <v>2019</v>
      </c>
      <c r="L547" s="41">
        <v>43</v>
      </c>
      <c r="M547" s="42">
        <v>40.1</v>
      </c>
      <c r="N547" s="42">
        <v>41</v>
      </c>
      <c r="O547" s="42">
        <v>42</v>
      </c>
      <c r="P547" s="42">
        <v>43</v>
      </c>
      <c r="Q547" s="42" t="s">
        <v>132</v>
      </c>
      <c r="R547" s="41" t="s">
        <v>110</v>
      </c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 t="s">
        <v>886</v>
      </c>
      <c r="AI547" s="52" t="s">
        <v>1477</v>
      </c>
      <c r="AJ547" s="40">
        <v>2409</v>
      </c>
      <c r="AK547" s="17" t="s">
        <v>2033</v>
      </c>
      <c r="AL547" s="17" t="s">
        <v>941</v>
      </c>
      <c r="AM547" s="42" t="s">
        <v>2727</v>
      </c>
      <c r="AN547" s="42">
        <v>2408003</v>
      </c>
      <c r="AO547" s="42">
        <v>240800300</v>
      </c>
      <c r="AP547" s="41" t="s">
        <v>1298</v>
      </c>
      <c r="AQ547" s="41">
        <v>1</v>
      </c>
      <c r="AR547" s="42" t="s">
        <v>2471</v>
      </c>
      <c r="AS547" s="42" t="s">
        <v>1455</v>
      </c>
      <c r="AT547" s="42" t="s">
        <v>2472</v>
      </c>
      <c r="AU547" s="42" t="s">
        <v>2472</v>
      </c>
      <c r="AV547" s="42" t="s">
        <v>2472</v>
      </c>
      <c r="AW547" s="42">
        <v>1</v>
      </c>
      <c r="AX547" s="43">
        <v>0</v>
      </c>
      <c r="AY547" s="43">
        <v>0</v>
      </c>
      <c r="AZ547" s="43">
        <v>0</v>
      </c>
      <c r="BA547" s="43">
        <v>0</v>
      </c>
      <c r="BB547" s="43">
        <v>0</v>
      </c>
      <c r="BC547" s="43">
        <f>+AX547</f>
        <v>0</v>
      </c>
      <c r="BD547" s="43">
        <v>0</v>
      </c>
      <c r="BE547" s="43">
        <v>0</v>
      </c>
      <c r="BF547" s="43">
        <v>0</v>
      </c>
      <c r="BG547" s="43">
        <v>0</v>
      </c>
      <c r="BH547" s="43">
        <v>0</v>
      </c>
      <c r="BI547" s="43">
        <v>0</v>
      </c>
      <c r="BJ547" s="43">
        <v>0</v>
      </c>
      <c r="BK547" s="43">
        <v>0</v>
      </c>
      <c r="BL547" s="43">
        <v>0</v>
      </c>
      <c r="BM547" s="43">
        <v>0</v>
      </c>
      <c r="BN547" s="44">
        <f t="shared" si="54"/>
        <v>0</v>
      </c>
      <c r="BO547" s="43">
        <v>0</v>
      </c>
      <c r="BP547" s="43">
        <v>0</v>
      </c>
      <c r="BQ547" s="43">
        <v>0</v>
      </c>
      <c r="BR547" s="43">
        <v>0</v>
      </c>
      <c r="BS547" s="43">
        <v>0</v>
      </c>
      <c r="BT547" s="43">
        <v>0</v>
      </c>
      <c r="BU547" s="43">
        <v>0</v>
      </c>
      <c r="BV547" s="43">
        <v>0</v>
      </c>
      <c r="BW547" s="43">
        <v>0</v>
      </c>
      <c r="BX547" s="43">
        <v>0</v>
      </c>
      <c r="BY547" s="43">
        <v>0</v>
      </c>
      <c r="BZ547" s="43">
        <v>0</v>
      </c>
      <c r="CA547" s="43">
        <v>0</v>
      </c>
      <c r="CB547" s="43">
        <v>0</v>
      </c>
      <c r="CC547" s="43">
        <v>0</v>
      </c>
      <c r="CD547" s="44">
        <f t="shared" si="51"/>
        <v>0</v>
      </c>
      <c r="CE547" s="43">
        <v>0</v>
      </c>
      <c r="CF547" s="43">
        <v>0</v>
      </c>
      <c r="CG547" s="43">
        <v>0</v>
      </c>
      <c r="CH547" s="43">
        <v>0</v>
      </c>
      <c r="CI547" s="43">
        <v>0</v>
      </c>
      <c r="CJ547" s="43">
        <v>0</v>
      </c>
      <c r="CK547" s="43">
        <v>0</v>
      </c>
      <c r="CL547" s="43">
        <v>0</v>
      </c>
      <c r="CM547" s="43">
        <v>0</v>
      </c>
      <c r="CN547" s="43">
        <v>0</v>
      </c>
      <c r="CO547" s="43">
        <v>0</v>
      </c>
      <c r="CP547" s="43">
        <v>0</v>
      </c>
      <c r="CQ547" s="43">
        <v>0</v>
      </c>
      <c r="CR547" s="43">
        <v>0</v>
      </c>
      <c r="CS547" s="43">
        <v>0</v>
      </c>
      <c r="CT547" s="44">
        <f t="shared" si="52"/>
        <v>0</v>
      </c>
      <c r="CU547" s="43">
        <v>0</v>
      </c>
      <c r="CV547" s="43">
        <v>0</v>
      </c>
      <c r="CW547" s="43">
        <v>0</v>
      </c>
      <c r="CX547" s="43">
        <v>0</v>
      </c>
      <c r="CY547" s="43">
        <v>60000000</v>
      </c>
      <c r="CZ547" s="43">
        <v>0</v>
      </c>
      <c r="DA547" s="43">
        <v>0</v>
      </c>
      <c r="DB547" s="43">
        <v>0</v>
      </c>
      <c r="DC547" s="43">
        <v>0</v>
      </c>
      <c r="DD547" s="43">
        <v>0</v>
      </c>
      <c r="DE547" s="43">
        <v>0</v>
      </c>
      <c r="DF547" s="43">
        <v>0</v>
      </c>
      <c r="DG547" s="43">
        <v>0</v>
      </c>
      <c r="DH547" s="43">
        <v>0</v>
      </c>
      <c r="DI547" s="43">
        <v>0</v>
      </c>
      <c r="DJ547" s="44">
        <f t="shared" si="53"/>
        <v>60000000</v>
      </c>
      <c r="DK547" s="45">
        <f t="shared" si="45"/>
        <v>60000000</v>
      </c>
    </row>
    <row r="548" spans="1:116" s="2" customFormat="1" ht="75" x14ac:dyDescent="0.25">
      <c r="A548" s="1"/>
      <c r="B548" s="40" t="s">
        <v>1455</v>
      </c>
      <c r="C548" s="41" t="s">
        <v>1446</v>
      </c>
      <c r="D548" s="30" t="s">
        <v>1434</v>
      </c>
      <c r="E548" s="30" t="s">
        <v>886</v>
      </c>
      <c r="F548" s="30" t="s">
        <v>1435</v>
      </c>
      <c r="G548" s="30" t="s">
        <v>2385</v>
      </c>
      <c r="H548" s="41" t="s">
        <v>928</v>
      </c>
      <c r="I548" s="41">
        <v>40.1</v>
      </c>
      <c r="J548" s="41" t="s">
        <v>1376</v>
      </c>
      <c r="K548" s="41">
        <v>2019</v>
      </c>
      <c r="L548" s="41">
        <v>43</v>
      </c>
      <c r="M548" s="42">
        <v>40.1</v>
      </c>
      <c r="N548" s="42">
        <v>41</v>
      </c>
      <c r="O548" s="42">
        <v>42</v>
      </c>
      <c r="P548" s="42">
        <v>43</v>
      </c>
      <c r="Q548" s="42" t="s">
        <v>132</v>
      </c>
      <c r="R548" s="41" t="s">
        <v>108</v>
      </c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 t="s">
        <v>886</v>
      </c>
      <c r="AI548" s="52" t="s">
        <v>1477</v>
      </c>
      <c r="AJ548" s="40">
        <v>2409</v>
      </c>
      <c r="AK548" s="17" t="s">
        <v>2034</v>
      </c>
      <c r="AL548" s="17" t="s">
        <v>942</v>
      </c>
      <c r="AM548" s="42" t="s">
        <v>2620</v>
      </c>
      <c r="AN548" s="42">
        <v>2409023</v>
      </c>
      <c r="AO548" s="42">
        <v>240902300</v>
      </c>
      <c r="AP548" s="41" t="s">
        <v>1298</v>
      </c>
      <c r="AQ548" s="41">
        <v>12</v>
      </c>
      <c r="AR548" s="42" t="s">
        <v>2471</v>
      </c>
      <c r="AS548" s="42" t="s">
        <v>1455</v>
      </c>
      <c r="AT548" s="42">
        <v>3</v>
      </c>
      <c r="AU548" s="42">
        <v>3</v>
      </c>
      <c r="AV548" s="42">
        <v>3</v>
      </c>
      <c r="AW548" s="42">
        <v>3</v>
      </c>
      <c r="AX548" s="43">
        <v>0</v>
      </c>
      <c r="AY548" s="43">
        <v>0</v>
      </c>
      <c r="AZ548" s="43">
        <v>0</v>
      </c>
      <c r="BA548" s="43">
        <v>0</v>
      </c>
      <c r="BB548" s="43">
        <v>0</v>
      </c>
      <c r="BC548" s="43">
        <v>10200000</v>
      </c>
      <c r="BD548" s="43">
        <v>0</v>
      </c>
      <c r="BE548" s="43">
        <v>0</v>
      </c>
      <c r="BF548" s="43">
        <v>0</v>
      </c>
      <c r="BG548" s="43">
        <v>0</v>
      </c>
      <c r="BH548" s="43">
        <v>0</v>
      </c>
      <c r="BI548" s="43">
        <v>0</v>
      </c>
      <c r="BJ548" s="43">
        <v>0</v>
      </c>
      <c r="BK548" s="43">
        <v>0</v>
      </c>
      <c r="BL548" s="43">
        <v>0</v>
      </c>
      <c r="BM548" s="43">
        <v>0</v>
      </c>
      <c r="BN548" s="44">
        <f t="shared" si="54"/>
        <v>10200000</v>
      </c>
      <c r="BO548" s="43">
        <v>0</v>
      </c>
      <c r="BP548" s="43">
        <v>0</v>
      </c>
      <c r="BQ548" s="43">
        <v>0</v>
      </c>
      <c r="BR548" s="43">
        <v>0</v>
      </c>
      <c r="BS548" s="43">
        <v>10710000</v>
      </c>
      <c r="BT548" s="43">
        <v>0</v>
      </c>
      <c r="BU548" s="43">
        <v>0</v>
      </c>
      <c r="BV548" s="43">
        <v>0</v>
      </c>
      <c r="BW548" s="43">
        <v>0</v>
      </c>
      <c r="BX548" s="43">
        <v>0</v>
      </c>
      <c r="BY548" s="43">
        <v>0</v>
      </c>
      <c r="BZ548" s="43">
        <v>0</v>
      </c>
      <c r="CA548" s="43">
        <v>0</v>
      </c>
      <c r="CB548" s="43">
        <v>0</v>
      </c>
      <c r="CC548" s="43">
        <v>0</v>
      </c>
      <c r="CD548" s="44">
        <f t="shared" si="51"/>
        <v>10710000</v>
      </c>
      <c r="CE548" s="43">
        <v>0</v>
      </c>
      <c r="CF548" s="43">
        <v>0</v>
      </c>
      <c r="CG548" s="43">
        <v>0</v>
      </c>
      <c r="CH548" s="43">
        <v>0</v>
      </c>
      <c r="CI548" s="43">
        <v>30800000</v>
      </c>
      <c r="CJ548" s="43">
        <v>0</v>
      </c>
      <c r="CK548" s="43">
        <v>0</v>
      </c>
      <c r="CL548" s="43">
        <v>0</v>
      </c>
      <c r="CM548" s="43">
        <v>0</v>
      </c>
      <c r="CN548" s="43">
        <v>0</v>
      </c>
      <c r="CO548" s="43">
        <v>0</v>
      </c>
      <c r="CP548" s="43">
        <v>0</v>
      </c>
      <c r="CQ548" s="43">
        <v>0</v>
      </c>
      <c r="CR548" s="43">
        <v>0</v>
      </c>
      <c r="CS548" s="43">
        <v>0</v>
      </c>
      <c r="CT548" s="44">
        <f t="shared" si="52"/>
        <v>30800000</v>
      </c>
      <c r="CU548" s="43">
        <v>0</v>
      </c>
      <c r="CV548" s="43">
        <v>0</v>
      </c>
      <c r="CW548" s="43">
        <v>0</v>
      </c>
      <c r="CX548" s="43">
        <v>0</v>
      </c>
      <c r="CY548" s="43">
        <v>11000000</v>
      </c>
      <c r="CZ548" s="43">
        <v>0</v>
      </c>
      <c r="DA548" s="43">
        <v>0</v>
      </c>
      <c r="DB548" s="43">
        <v>0</v>
      </c>
      <c r="DC548" s="43">
        <v>0</v>
      </c>
      <c r="DD548" s="43">
        <v>0</v>
      </c>
      <c r="DE548" s="43">
        <v>0</v>
      </c>
      <c r="DF548" s="43">
        <v>0</v>
      </c>
      <c r="DG548" s="43">
        <v>0</v>
      </c>
      <c r="DH548" s="43">
        <v>0</v>
      </c>
      <c r="DI548" s="43">
        <v>0</v>
      </c>
      <c r="DJ548" s="44">
        <f t="shared" si="53"/>
        <v>11000000</v>
      </c>
      <c r="DK548" s="45">
        <f t="shared" si="45"/>
        <v>62710000</v>
      </c>
    </row>
    <row r="549" spans="1:116" s="2" customFormat="1" ht="75" x14ac:dyDescent="0.25">
      <c r="A549" s="1"/>
      <c r="B549" s="40" t="s">
        <v>1455</v>
      </c>
      <c r="C549" s="41" t="s">
        <v>1446</v>
      </c>
      <c r="D549" s="30" t="s">
        <v>1434</v>
      </c>
      <c r="E549" s="30" t="s">
        <v>886</v>
      </c>
      <c r="F549" s="30" t="s">
        <v>1435</v>
      </c>
      <c r="G549" s="30" t="s">
        <v>2385</v>
      </c>
      <c r="H549" s="41" t="s">
        <v>928</v>
      </c>
      <c r="I549" s="41">
        <v>40.1</v>
      </c>
      <c r="J549" s="41" t="s">
        <v>1376</v>
      </c>
      <c r="K549" s="41">
        <v>2019</v>
      </c>
      <c r="L549" s="41">
        <v>43</v>
      </c>
      <c r="M549" s="42">
        <v>40.1</v>
      </c>
      <c r="N549" s="42">
        <v>41</v>
      </c>
      <c r="O549" s="42">
        <v>42</v>
      </c>
      <c r="P549" s="42">
        <v>43</v>
      </c>
      <c r="Q549" s="42" t="s">
        <v>132</v>
      </c>
      <c r="R549" s="41" t="s">
        <v>110</v>
      </c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 t="s">
        <v>886</v>
      </c>
      <c r="AI549" s="52" t="s">
        <v>1477</v>
      </c>
      <c r="AJ549" s="40">
        <v>2409</v>
      </c>
      <c r="AK549" s="17" t="s">
        <v>2035</v>
      </c>
      <c r="AL549" s="17" t="s">
        <v>943</v>
      </c>
      <c r="AM549" s="42" t="s">
        <v>2620</v>
      </c>
      <c r="AN549" s="42">
        <v>2409023</v>
      </c>
      <c r="AO549" s="42">
        <v>240902300</v>
      </c>
      <c r="AP549" s="41" t="s">
        <v>1298</v>
      </c>
      <c r="AQ549" s="41">
        <v>4</v>
      </c>
      <c r="AR549" s="42" t="s">
        <v>2471</v>
      </c>
      <c r="AS549" s="42" t="s">
        <v>1455</v>
      </c>
      <c r="AT549" s="42">
        <v>1</v>
      </c>
      <c r="AU549" s="42">
        <v>1</v>
      </c>
      <c r="AV549" s="42">
        <v>1</v>
      </c>
      <c r="AW549" s="42">
        <v>1</v>
      </c>
      <c r="AX549" s="43">
        <v>0</v>
      </c>
      <c r="AY549" s="43">
        <v>0</v>
      </c>
      <c r="AZ549" s="43">
        <v>0</v>
      </c>
      <c r="BA549" s="43">
        <v>0</v>
      </c>
      <c r="BB549" s="43">
        <v>0</v>
      </c>
      <c r="BC549" s="43">
        <v>18500000</v>
      </c>
      <c r="BD549" s="43">
        <v>0</v>
      </c>
      <c r="BE549" s="43">
        <v>0</v>
      </c>
      <c r="BF549" s="43">
        <v>0</v>
      </c>
      <c r="BG549" s="43">
        <v>0</v>
      </c>
      <c r="BH549" s="43">
        <v>0</v>
      </c>
      <c r="BI549" s="43">
        <v>0</v>
      </c>
      <c r="BJ549" s="43">
        <v>0</v>
      </c>
      <c r="BK549" s="43">
        <v>0</v>
      </c>
      <c r="BL549" s="43">
        <v>0</v>
      </c>
      <c r="BM549" s="43">
        <v>0</v>
      </c>
      <c r="BN549" s="44">
        <f t="shared" si="54"/>
        <v>18500000</v>
      </c>
      <c r="BO549" s="43">
        <v>0</v>
      </c>
      <c r="BP549" s="43">
        <v>0</v>
      </c>
      <c r="BQ549" s="43">
        <v>0</v>
      </c>
      <c r="BR549" s="43">
        <v>0</v>
      </c>
      <c r="BS549" s="43">
        <v>19425000</v>
      </c>
      <c r="BT549" s="43">
        <v>0</v>
      </c>
      <c r="BU549" s="43">
        <v>0</v>
      </c>
      <c r="BV549" s="43">
        <v>0</v>
      </c>
      <c r="BW549" s="43">
        <v>0</v>
      </c>
      <c r="BX549" s="43">
        <v>0</v>
      </c>
      <c r="BY549" s="43">
        <v>0</v>
      </c>
      <c r="BZ549" s="43">
        <v>0</v>
      </c>
      <c r="CA549" s="43">
        <v>0</v>
      </c>
      <c r="CB549" s="43">
        <v>0</v>
      </c>
      <c r="CC549" s="43">
        <v>0</v>
      </c>
      <c r="CD549" s="44">
        <f t="shared" si="51"/>
        <v>19425000</v>
      </c>
      <c r="CE549" s="43">
        <v>0</v>
      </c>
      <c r="CF549" s="43">
        <v>0</v>
      </c>
      <c r="CG549" s="43">
        <v>0</v>
      </c>
      <c r="CH549" s="43">
        <v>0</v>
      </c>
      <c r="CI549" s="43">
        <v>56000000</v>
      </c>
      <c r="CJ549" s="43">
        <v>0</v>
      </c>
      <c r="CK549" s="43">
        <v>0</v>
      </c>
      <c r="CL549" s="43">
        <v>0</v>
      </c>
      <c r="CM549" s="43">
        <v>0</v>
      </c>
      <c r="CN549" s="43">
        <v>0</v>
      </c>
      <c r="CO549" s="43">
        <v>0</v>
      </c>
      <c r="CP549" s="43">
        <v>0</v>
      </c>
      <c r="CQ549" s="43">
        <v>0</v>
      </c>
      <c r="CR549" s="43">
        <v>0</v>
      </c>
      <c r="CS549" s="43">
        <v>0</v>
      </c>
      <c r="CT549" s="44">
        <f t="shared" si="52"/>
        <v>56000000</v>
      </c>
      <c r="CU549" s="43">
        <v>0</v>
      </c>
      <c r="CV549" s="43">
        <v>0</v>
      </c>
      <c r="CW549" s="43">
        <v>0</v>
      </c>
      <c r="CX549" s="43">
        <v>0</v>
      </c>
      <c r="CY549" s="43">
        <v>20000000</v>
      </c>
      <c r="CZ549" s="43">
        <v>0</v>
      </c>
      <c r="DA549" s="43">
        <v>0</v>
      </c>
      <c r="DB549" s="43">
        <v>0</v>
      </c>
      <c r="DC549" s="43">
        <v>0</v>
      </c>
      <c r="DD549" s="43">
        <v>0</v>
      </c>
      <c r="DE549" s="43">
        <v>0</v>
      </c>
      <c r="DF549" s="43">
        <v>0</v>
      </c>
      <c r="DG549" s="43">
        <v>0</v>
      </c>
      <c r="DH549" s="43">
        <v>0</v>
      </c>
      <c r="DI549" s="43">
        <v>0</v>
      </c>
      <c r="DJ549" s="44">
        <f t="shared" si="53"/>
        <v>20000000</v>
      </c>
      <c r="DK549" s="45">
        <f t="shared" si="45"/>
        <v>113925000</v>
      </c>
    </row>
    <row r="550" spans="1:116" s="2" customFormat="1" ht="75" x14ac:dyDescent="0.25">
      <c r="A550" s="1"/>
      <c r="B550" s="40" t="s">
        <v>1455</v>
      </c>
      <c r="C550" s="41" t="s">
        <v>1446</v>
      </c>
      <c r="D550" s="30" t="s">
        <v>1434</v>
      </c>
      <c r="E550" s="30" t="s">
        <v>886</v>
      </c>
      <c r="F550" s="30" t="s">
        <v>1435</v>
      </c>
      <c r="G550" s="30" t="s">
        <v>2385</v>
      </c>
      <c r="H550" s="41" t="s">
        <v>928</v>
      </c>
      <c r="I550" s="41">
        <v>40.1</v>
      </c>
      <c r="J550" s="41" t="s">
        <v>1376</v>
      </c>
      <c r="K550" s="41">
        <v>2019</v>
      </c>
      <c r="L550" s="41">
        <v>43</v>
      </c>
      <c r="M550" s="42">
        <v>40.1</v>
      </c>
      <c r="N550" s="42">
        <v>41</v>
      </c>
      <c r="O550" s="42">
        <v>42</v>
      </c>
      <c r="P550" s="42">
        <v>43</v>
      </c>
      <c r="Q550" s="42" t="s">
        <v>132</v>
      </c>
      <c r="R550" s="41" t="s">
        <v>110</v>
      </c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 t="s">
        <v>886</v>
      </c>
      <c r="AI550" s="52" t="s">
        <v>1477</v>
      </c>
      <c r="AJ550" s="40">
        <v>2409</v>
      </c>
      <c r="AK550" s="17" t="s">
        <v>2036</v>
      </c>
      <c r="AL550" s="17" t="s">
        <v>944</v>
      </c>
      <c r="AM550" s="42" t="s">
        <v>2575</v>
      </c>
      <c r="AN550" s="42">
        <v>1707070</v>
      </c>
      <c r="AO550" s="42">
        <v>170707000</v>
      </c>
      <c r="AP550" s="41" t="s">
        <v>1298</v>
      </c>
      <c r="AQ550" s="41">
        <v>1</v>
      </c>
      <c r="AR550" s="42" t="s">
        <v>130</v>
      </c>
      <c r="AS550" s="42" t="s">
        <v>1455</v>
      </c>
      <c r="AT550" s="42">
        <v>1</v>
      </c>
      <c r="AU550" s="42">
        <v>1</v>
      </c>
      <c r="AV550" s="42">
        <v>1</v>
      </c>
      <c r="AW550" s="42">
        <v>1</v>
      </c>
      <c r="AX550" s="43">
        <v>0</v>
      </c>
      <c r="AY550" s="43">
        <v>0</v>
      </c>
      <c r="AZ550" s="43">
        <v>0</v>
      </c>
      <c r="BA550" s="43">
        <v>0</v>
      </c>
      <c r="BB550" s="43">
        <v>0</v>
      </c>
      <c r="BC550" s="43">
        <v>5011200</v>
      </c>
      <c r="BD550" s="43">
        <v>0</v>
      </c>
      <c r="BE550" s="43">
        <v>0</v>
      </c>
      <c r="BF550" s="43">
        <v>0</v>
      </c>
      <c r="BG550" s="43">
        <v>0</v>
      </c>
      <c r="BH550" s="43">
        <v>0</v>
      </c>
      <c r="BI550" s="43">
        <v>0</v>
      </c>
      <c r="BJ550" s="43">
        <v>0</v>
      </c>
      <c r="BK550" s="43">
        <v>0</v>
      </c>
      <c r="BL550" s="43">
        <v>0</v>
      </c>
      <c r="BM550" s="43">
        <v>0</v>
      </c>
      <c r="BN550" s="44">
        <f t="shared" si="54"/>
        <v>5011200</v>
      </c>
      <c r="BO550" s="43">
        <v>0</v>
      </c>
      <c r="BP550" s="43">
        <v>0</v>
      </c>
      <c r="BQ550" s="43">
        <v>0</v>
      </c>
      <c r="BR550" s="43">
        <v>0</v>
      </c>
      <c r="BS550" s="43">
        <v>3100000</v>
      </c>
      <c r="BT550" s="43">
        <v>0</v>
      </c>
      <c r="BU550" s="43">
        <v>0</v>
      </c>
      <c r="BV550" s="43">
        <v>0</v>
      </c>
      <c r="BW550" s="43">
        <v>0</v>
      </c>
      <c r="BX550" s="43">
        <v>0</v>
      </c>
      <c r="BY550" s="43">
        <v>0</v>
      </c>
      <c r="BZ550" s="43">
        <v>0</v>
      </c>
      <c r="CA550" s="43">
        <v>0</v>
      </c>
      <c r="CB550" s="43">
        <v>0</v>
      </c>
      <c r="CC550" s="43">
        <v>0</v>
      </c>
      <c r="CD550" s="44">
        <f t="shared" si="51"/>
        <v>3100000</v>
      </c>
      <c r="CE550" s="43">
        <v>0</v>
      </c>
      <c r="CF550" s="43">
        <v>0</v>
      </c>
      <c r="CG550" s="43">
        <v>0</v>
      </c>
      <c r="CH550" s="43">
        <v>0</v>
      </c>
      <c r="CI550" s="43">
        <v>8800000</v>
      </c>
      <c r="CJ550" s="43">
        <v>0</v>
      </c>
      <c r="CK550" s="43">
        <v>0</v>
      </c>
      <c r="CL550" s="43">
        <v>0</v>
      </c>
      <c r="CM550" s="43">
        <v>0</v>
      </c>
      <c r="CN550" s="43">
        <v>0</v>
      </c>
      <c r="CO550" s="43">
        <v>0</v>
      </c>
      <c r="CP550" s="43">
        <v>0</v>
      </c>
      <c r="CQ550" s="43">
        <v>0</v>
      </c>
      <c r="CR550" s="43">
        <v>0</v>
      </c>
      <c r="CS550" s="43">
        <v>0</v>
      </c>
      <c r="CT550" s="44">
        <f t="shared" si="52"/>
        <v>8800000</v>
      </c>
      <c r="CU550" s="43">
        <v>0</v>
      </c>
      <c r="CV550" s="43">
        <v>0</v>
      </c>
      <c r="CW550" s="43">
        <v>0</v>
      </c>
      <c r="CX550" s="43">
        <v>0</v>
      </c>
      <c r="CY550" s="43">
        <v>3392130</v>
      </c>
      <c r="CZ550" s="43">
        <v>0</v>
      </c>
      <c r="DA550" s="43">
        <v>0</v>
      </c>
      <c r="DB550" s="43">
        <v>0</v>
      </c>
      <c r="DC550" s="43">
        <v>0</v>
      </c>
      <c r="DD550" s="43">
        <v>0</v>
      </c>
      <c r="DE550" s="43">
        <v>0</v>
      </c>
      <c r="DF550" s="43">
        <v>0</v>
      </c>
      <c r="DG550" s="43">
        <v>0</v>
      </c>
      <c r="DH550" s="43">
        <v>0</v>
      </c>
      <c r="DI550" s="43">
        <v>0</v>
      </c>
      <c r="DJ550" s="44">
        <f t="shared" si="53"/>
        <v>3392130</v>
      </c>
      <c r="DK550" s="45">
        <f t="shared" si="45"/>
        <v>20303330</v>
      </c>
    </row>
    <row r="551" spans="1:116" s="2" customFormat="1" ht="75" x14ac:dyDescent="0.25">
      <c r="A551" s="1"/>
      <c r="B551" s="40" t="s">
        <v>1455</v>
      </c>
      <c r="C551" s="41" t="s">
        <v>1446</v>
      </c>
      <c r="D551" s="30" t="s">
        <v>1434</v>
      </c>
      <c r="E551" s="30" t="s">
        <v>886</v>
      </c>
      <c r="F551" s="30" t="s">
        <v>1435</v>
      </c>
      <c r="G551" s="30" t="s">
        <v>2385</v>
      </c>
      <c r="H551" s="41" t="s">
        <v>928</v>
      </c>
      <c r="I551" s="41">
        <v>40.1</v>
      </c>
      <c r="J551" s="41" t="s">
        <v>1376</v>
      </c>
      <c r="K551" s="41">
        <v>2019</v>
      </c>
      <c r="L551" s="41">
        <v>43</v>
      </c>
      <c r="M551" s="42">
        <v>40.1</v>
      </c>
      <c r="N551" s="42">
        <v>41</v>
      </c>
      <c r="O551" s="42">
        <v>42</v>
      </c>
      <c r="P551" s="42">
        <v>43</v>
      </c>
      <c r="Q551" s="42" t="s">
        <v>132</v>
      </c>
      <c r="R551" s="41" t="s">
        <v>110</v>
      </c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 t="s">
        <v>886</v>
      </c>
      <c r="AI551" s="52" t="s">
        <v>1477</v>
      </c>
      <c r="AJ551" s="40">
        <v>2409</v>
      </c>
      <c r="AK551" s="17" t="s">
        <v>2037</v>
      </c>
      <c r="AL551" s="17" t="s">
        <v>945</v>
      </c>
      <c r="AM551" s="42" t="s">
        <v>2762</v>
      </c>
      <c r="AN551" s="42">
        <v>2409011</v>
      </c>
      <c r="AO551" s="42">
        <v>240901100</v>
      </c>
      <c r="AP551" s="41">
        <v>9</v>
      </c>
      <c r="AQ551" s="41">
        <v>12</v>
      </c>
      <c r="AR551" s="42" t="s">
        <v>2471</v>
      </c>
      <c r="AS551" s="42" t="s">
        <v>1455</v>
      </c>
      <c r="AT551" s="42">
        <v>3</v>
      </c>
      <c r="AU551" s="42">
        <v>3</v>
      </c>
      <c r="AV551" s="42">
        <v>3</v>
      </c>
      <c r="AW551" s="42">
        <v>3</v>
      </c>
      <c r="AX551" s="43">
        <v>0</v>
      </c>
      <c r="AY551" s="43">
        <v>0</v>
      </c>
      <c r="AZ551" s="43">
        <v>0</v>
      </c>
      <c r="BA551" s="43">
        <v>0</v>
      </c>
      <c r="BB551" s="43">
        <v>0</v>
      </c>
      <c r="BC551" s="43">
        <v>45000000</v>
      </c>
      <c r="BD551" s="43">
        <v>0</v>
      </c>
      <c r="BE551" s="43">
        <v>0</v>
      </c>
      <c r="BF551" s="43">
        <v>0</v>
      </c>
      <c r="BG551" s="43">
        <v>0</v>
      </c>
      <c r="BH551" s="43">
        <v>0</v>
      </c>
      <c r="BI551" s="43">
        <v>0</v>
      </c>
      <c r="BJ551" s="43">
        <v>0</v>
      </c>
      <c r="BK551" s="43">
        <v>0</v>
      </c>
      <c r="BL551" s="43">
        <v>0</v>
      </c>
      <c r="BM551" s="43">
        <v>0</v>
      </c>
      <c r="BN551" s="44">
        <f t="shared" si="54"/>
        <v>45000000</v>
      </c>
      <c r="BO551" s="43">
        <v>0</v>
      </c>
      <c r="BP551" s="43">
        <v>0</v>
      </c>
      <c r="BQ551" s="43">
        <v>0</v>
      </c>
      <c r="BR551" s="43">
        <v>0</v>
      </c>
      <c r="BS551" s="43">
        <v>45300000</v>
      </c>
      <c r="BT551" s="43">
        <v>0</v>
      </c>
      <c r="BU551" s="43">
        <v>0</v>
      </c>
      <c r="BV551" s="43">
        <v>0</v>
      </c>
      <c r="BW551" s="43">
        <v>0</v>
      </c>
      <c r="BX551" s="43">
        <v>0</v>
      </c>
      <c r="BY551" s="43">
        <v>0</v>
      </c>
      <c r="BZ551" s="43">
        <v>0</v>
      </c>
      <c r="CA551" s="43">
        <v>0</v>
      </c>
      <c r="CB551" s="43">
        <v>0</v>
      </c>
      <c r="CC551" s="43">
        <v>0</v>
      </c>
      <c r="CD551" s="44">
        <f t="shared" si="51"/>
        <v>45300000</v>
      </c>
      <c r="CE551" s="43">
        <v>0</v>
      </c>
      <c r="CF551" s="43">
        <v>0</v>
      </c>
      <c r="CG551" s="43">
        <v>0</v>
      </c>
      <c r="CH551" s="43">
        <v>0</v>
      </c>
      <c r="CI551" s="43">
        <v>130000000</v>
      </c>
      <c r="CJ551" s="43">
        <v>0</v>
      </c>
      <c r="CK551" s="43">
        <v>0</v>
      </c>
      <c r="CL551" s="43">
        <v>0</v>
      </c>
      <c r="CM551" s="43">
        <v>0</v>
      </c>
      <c r="CN551" s="43">
        <v>0</v>
      </c>
      <c r="CO551" s="43">
        <v>0</v>
      </c>
      <c r="CP551" s="43">
        <v>0</v>
      </c>
      <c r="CQ551" s="43">
        <v>0</v>
      </c>
      <c r="CR551" s="43">
        <v>0</v>
      </c>
      <c r="CS551" s="43">
        <v>0</v>
      </c>
      <c r="CT551" s="44">
        <f t="shared" si="52"/>
        <v>130000000</v>
      </c>
      <c r="CU551" s="43">
        <v>0</v>
      </c>
      <c r="CV551" s="43">
        <v>0</v>
      </c>
      <c r="CW551" s="43">
        <v>0</v>
      </c>
      <c r="CX551" s="43">
        <v>0</v>
      </c>
      <c r="CY551" s="43">
        <v>40000000</v>
      </c>
      <c r="CZ551" s="43">
        <v>0</v>
      </c>
      <c r="DA551" s="43">
        <v>0</v>
      </c>
      <c r="DB551" s="43">
        <v>0</v>
      </c>
      <c r="DC551" s="43">
        <v>0</v>
      </c>
      <c r="DD551" s="43">
        <v>0</v>
      </c>
      <c r="DE551" s="43">
        <v>0</v>
      </c>
      <c r="DF551" s="43">
        <v>0</v>
      </c>
      <c r="DG551" s="43">
        <v>0</v>
      </c>
      <c r="DH551" s="43">
        <v>0</v>
      </c>
      <c r="DI551" s="43">
        <v>0</v>
      </c>
      <c r="DJ551" s="44">
        <f t="shared" si="53"/>
        <v>40000000</v>
      </c>
      <c r="DK551" s="45">
        <f t="shared" si="45"/>
        <v>260300000</v>
      </c>
    </row>
    <row r="552" spans="1:116" s="82" customFormat="1" ht="75" x14ac:dyDescent="0.25">
      <c r="B552" s="83" t="s">
        <v>946</v>
      </c>
      <c r="C552" s="84" t="s">
        <v>1446</v>
      </c>
      <c r="D552" s="85" t="s">
        <v>1437</v>
      </c>
      <c r="E552" s="85" t="s">
        <v>947</v>
      </c>
      <c r="F552" s="85" t="s">
        <v>1436</v>
      </c>
      <c r="G552" s="85" t="s">
        <v>2386</v>
      </c>
      <c r="H552" s="84" t="s">
        <v>948</v>
      </c>
      <c r="I552" s="84">
        <v>23</v>
      </c>
      <c r="J552" s="84" t="s">
        <v>1376</v>
      </c>
      <c r="K552" s="84">
        <v>2019</v>
      </c>
      <c r="L552" s="84">
        <v>10</v>
      </c>
      <c r="M552" s="86">
        <v>2.5</v>
      </c>
      <c r="N552" s="86">
        <v>2.5</v>
      </c>
      <c r="O552" s="86">
        <v>2.5</v>
      </c>
      <c r="P552" s="86">
        <v>2.5</v>
      </c>
      <c r="Q552" s="86" t="s">
        <v>132</v>
      </c>
      <c r="R552" s="84" t="s">
        <v>1459</v>
      </c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 t="s">
        <v>947</v>
      </c>
      <c r="AI552" s="52" t="s">
        <v>1479</v>
      </c>
      <c r="AJ552" s="83">
        <v>2102</v>
      </c>
      <c r="AK552" s="87" t="s">
        <v>2038</v>
      </c>
      <c r="AL552" s="87" t="s">
        <v>949</v>
      </c>
      <c r="AM552" s="86" t="s">
        <v>2688</v>
      </c>
      <c r="AN552" s="86">
        <v>2102013</v>
      </c>
      <c r="AO552" s="86" t="s">
        <v>2689</v>
      </c>
      <c r="AP552" s="84">
        <v>3282</v>
      </c>
      <c r="AQ552" s="84">
        <v>1142</v>
      </c>
      <c r="AR552" s="86" t="s">
        <v>2471</v>
      </c>
      <c r="AS552" s="86" t="s">
        <v>946</v>
      </c>
      <c r="AT552" s="86">
        <v>148.46</v>
      </c>
      <c r="AU552" s="86">
        <v>422.54</v>
      </c>
      <c r="AV552" s="86">
        <v>342.59999999999997</v>
      </c>
      <c r="AW552" s="86">
        <v>228.4</v>
      </c>
      <c r="AX552" s="88">
        <v>0</v>
      </c>
      <c r="AY552" s="88">
        <v>0</v>
      </c>
      <c r="AZ552" s="88">
        <v>0</v>
      </c>
      <c r="BA552" s="88">
        <v>0</v>
      </c>
      <c r="BB552" s="88">
        <v>0</v>
      </c>
      <c r="BC552" s="88">
        <v>11845.2</v>
      </c>
      <c r="BD552" s="88">
        <v>0</v>
      </c>
      <c r="BE552" s="88">
        <v>0</v>
      </c>
      <c r="BF552" s="88">
        <v>0</v>
      </c>
      <c r="BG552" s="88">
        <v>0</v>
      </c>
      <c r="BH552" s="88">
        <v>0</v>
      </c>
      <c r="BI552" s="88">
        <v>0</v>
      </c>
      <c r="BJ552" s="88">
        <v>0</v>
      </c>
      <c r="BK552" s="88">
        <v>0</v>
      </c>
      <c r="BL552" s="88">
        <v>0</v>
      </c>
      <c r="BM552" s="88">
        <v>0</v>
      </c>
      <c r="BN552" s="89">
        <f t="shared" ref="BN552:BN564" si="55">SUM(AX552:BM552)</f>
        <v>11845.2</v>
      </c>
      <c r="BO552" s="88">
        <v>0</v>
      </c>
      <c r="BP552" s="88">
        <v>0</v>
      </c>
      <c r="BQ552" s="88">
        <v>0</v>
      </c>
      <c r="BR552" s="88">
        <v>0</v>
      </c>
      <c r="BS552" s="88">
        <v>12313.800000000005</v>
      </c>
      <c r="BT552" s="88">
        <v>0</v>
      </c>
      <c r="BU552" s="88">
        <v>0</v>
      </c>
      <c r="BV552" s="88">
        <v>0</v>
      </c>
      <c r="BW552" s="88">
        <v>0</v>
      </c>
      <c r="BX552" s="88">
        <v>0</v>
      </c>
      <c r="BY552" s="88">
        <v>0</v>
      </c>
      <c r="BZ552" s="88">
        <v>0</v>
      </c>
      <c r="CA552" s="88">
        <v>0</v>
      </c>
      <c r="CB552" s="88">
        <v>0</v>
      </c>
      <c r="CC552" s="88">
        <v>0</v>
      </c>
      <c r="CD552" s="89">
        <f t="shared" ref="CD552:CD564" si="56">SUM(BO552:CC552)</f>
        <v>12313.800000000005</v>
      </c>
      <c r="CE552" s="88">
        <v>0</v>
      </c>
      <c r="CF552" s="88">
        <v>0</v>
      </c>
      <c r="CG552" s="88">
        <v>0</v>
      </c>
      <c r="CH552" s="88">
        <v>0</v>
      </c>
      <c r="CI552" s="88">
        <v>12801.600000000004</v>
      </c>
      <c r="CJ552" s="88">
        <v>0</v>
      </c>
      <c r="CK552" s="88">
        <v>0</v>
      </c>
      <c r="CL552" s="88">
        <v>0</v>
      </c>
      <c r="CM552" s="88">
        <v>0</v>
      </c>
      <c r="CN552" s="88">
        <v>0</v>
      </c>
      <c r="CO552" s="88">
        <v>0</v>
      </c>
      <c r="CP552" s="88">
        <v>0</v>
      </c>
      <c r="CQ552" s="88">
        <v>0</v>
      </c>
      <c r="CR552" s="88">
        <v>0</v>
      </c>
      <c r="CS552" s="88">
        <v>0</v>
      </c>
      <c r="CT552" s="89">
        <f t="shared" ref="CT552:CT564" si="57">SUM(CE552:CS552)</f>
        <v>12801.600000000004</v>
      </c>
      <c r="CU552" s="88">
        <v>0</v>
      </c>
      <c r="CV552" s="88">
        <v>0</v>
      </c>
      <c r="CW552" s="88">
        <v>0</v>
      </c>
      <c r="CX552" s="88">
        <v>0</v>
      </c>
      <c r="CY552" s="88">
        <v>13309.200000000004</v>
      </c>
      <c r="CZ552" s="88">
        <v>0</v>
      </c>
      <c r="DA552" s="88">
        <v>0</v>
      </c>
      <c r="DB552" s="88">
        <v>0</v>
      </c>
      <c r="DC552" s="88">
        <v>0</v>
      </c>
      <c r="DD552" s="88">
        <v>0</v>
      </c>
      <c r="DE552" s="88">
        <v>0</v>
      </c>
      <c r="DF552" s="88">
        <v>0</v>
      </c>
      <c r="DG552" s="88">
        <v>0</v>
      </c>
      <c r="DH552" s="88">
        <v>0</v>
      </c>
      <c r="DI552" s="88">
        <v>0</v>
      </c>
      <c r="DJ552" s="89">
        <f t="shared" ref="DJ552:DJ564" si="58">SUM(CU552:DI552)</f>
        <v>13309.200000000004</v>
      </c>
      <c r="DK552" s="90">
        <f t="shared" si="45"/>
        <v>50269.800000000017</v>
      </c>
      <c r="DL552" s="91">
        <f>DK552*1000000</f>
        <v>50269800000.000015</v>
      </c>
    </row>
    <row r="553" spans="1:116" s="2" customFormat="1" ht="75" x14ac:dyDescent="0.25">
      <c r="A553" s="1"/>
      <c r="B553" s="40" t="s">
        <v>946</v>
      </c>
      <c r="C553" s="41" t="s">
        <v>1446</v>
      </c>
      <c r="D553" s="30" t="s">
        <v>1437</v>
      </c>
      <c r="E553" s="30" t="s">
        <v>947</v>
      </c>
      <c r="F553" s="30" t="s">
        <v>1436</v>
      </c>
      <c r="G553" s="30" t="s">
        <v>2386</v>
      </c>
      <c r="H553" s="41" t="s">
        <v>948</v>
      </c>
      <c r="I553" s="41">
        <v>23</v>
      </c>
      <c r="J553" s="41" t="s">
        <v>1376</v>
      </c>
      <c r="K553" s="41">
        <v>2019</v>
      </c>
      <c r="L553" s="41">
        <v>10</v>
      </c>
      <c r="M553" s="42">
        <v>2.5</v>
      </c>
      <c r="N553" s="42">
        <v>2.5</v>
      </c>
      <c r="O553" s="42">
        <v>2.5</v>
      </c>
      <c r="P553" s="42">
        <v>2.5</v>
      </c>
      <c r="Q553" s="42" t="s">
        <v>132</v>
      </c>
      <c r="R553" s="41" t="s">
        <v>1459</v>
      </c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 t="s">
        <v>947</v>
      </c>
      <c r="AI553" s="52" t="s">
        <v>1479</v>
      </c>
      <c r="AJ553" s="40">
        <v>2102</v>
      </c>
      <c r="AK553" s="17" t="s">
        <v>2039</v>
      </c>
      <c r="AL553" s="17" t="s">
        <v>950</v>
      </c>
      <c r="AM553" s="42" t="s">
        <v>2690</v>
      </c>
      <c r="AN553" s="42">
        <v>2102012</v>
      </c>
      <c r="AO553" s="42" t="s">
        <v>2691</v>
      </c>
      <c r="AP553" s="41">
        <v>2016</v>
      </c>
      <c r="AQ553" s="41">
        <v>1428</v>
      </c>
      <c r="AR553" s="42" t="s">
        <v>2471</v>
      </c>
      <c r="AS553" s="42" t="s">
        <v>946</v>
      </c>
      <c r="AT553" s="42">
        <v>185.64000000000001</v>
      </c>
      <c r="AU553" s="42">
        <v>528.36</v>
      </c>
      <c r="AV553" s="42">
        <v>428.4</v>
      </c>
      <c r="AW553" s="42">
        <v>285.60000000000002</v>
      </c>
      <c r="AX553" s="43">
        <v>0</v>
      </c>
      <c r="AY553" s="43">
        <v>0</v>
      </c>
      <c r="AZ553" s="43">
        <v>0</v>
      </c>
      <c r="BA553" s="43">
        <v>0</v>
      </c>
      <c r="BB553" s="43">
        <v>0</v>
      </c>
      <c r="BC553" s="43">
        <v>7107.12</v>
      </c>
      <c r="BD553" s="43">
        <v>0</v>
      </c>
      <c r="BE553" s="43">
        <v>0</v>
      </c>
      <c r="BF553" s="43">
        <v>0</v>
      </c>
      <c r="BG553" s="43">
        <v>0</v>
      </c>
      <c r="BH553" s="43">
        <v>0</v>
      </c>
      <c r="BI553" s="43">
        <v>0</v>
      </c>
      <c r="BJ553" s="43">
        <v>0</v>
      </c>
      <c r="BK553" s="43">
        <v>0</v>
      </c>
      <c r="BL553" s="43">
        <v>0</v>
      </c>
      <c r="BM553" s="43">
        <v>0</v>
      </c>
      <c r="BN553" s="44">
        <f t="shared" si="55"/>
        <v>7107.12</v>
      </c>
      <c r="BO553" s="43">
        <v>0</v>
      </c>
      <c r="BP553" s="43">
        <v>0</v>
      </c>
      <c r="BQ553" s="43">
        <v>0</v>
      </c>
      <c r="BR553" s="43">
        <v>0</v>
      </c>
      <c r="BS553" s="43">
        <v>7388.2800000000007</v>
      </c>
      <c r="BT553" s="43">
        <v>0</v>
      </c>
      <c r="BU553" s="43">
        <v>0</v>
      </c>
      <c r="BV553" s="43">
        <v>0</v>
      </c>
      <c r="BW553" s="43">
        <v>0</v>
      </c>
      <c r="BX553" s="43">
        <v>0</v>
      </c>
      <c r="BY553" s="43">
        <v>0</v>
      </c>
      <c r="BZ553" s="43">
        <v>0</v>
      </c>
      <c r="CA553" s="43">
        <v>0</v>
      </c>
      <c r="CB553" s="43">
        <v>0</v>
      </c>
      <c r="CC553" s="43">
        <v>0</v>
      </c>
      <c r="CD553" s="44">
        <f t="shared" si="56"/>
        <v>7388.2800000000007</v>
      </c>
      <c r="CE553" s="43">
        <v>0</v>
      </c>
      <c r="CF553" s="43">
        <v>0</v>
      </c>
      <c r="CG553" s="43">
        <v>0</v>
      </c>
      <c r="CH553" s="43">
        <v>0</v>
      </c>
      <c r="CI553" s="43">
        <v>7680.9600000000009</v>
      </c>
      <c r="CJ553" s="43">
        <v>0</v>
      </c>
      <c r="CK553" s="43">
        <v>0</v>
      </c>
      <c r="CL553" s="43">
        <v>0</v>
      </c>
      <c r="CM553" s="43">
        <v>0</v>
      </c>
      <c r="CN553" s="43">
        <v>0</v>
      </c>
      <c r="CO553" s="43">
        <v>0</v>
      </c>
      <c r="CP553" s="43">
        <v>0</v>
      </c>
      <c r="CQ553" s="43">
        <v>0</v>
      </c>
      <c r="CR553" s="43">
        <v>0</v>
      </c>
      <c r="CS553" s="43">
        <v>0</v>
      </c>
      <c r="CT553" s="44">
        <f t="shared" si="57"/>
        <v>7680.9600000000009</v>
      </c>
      <c r="CU553" s="43">
        <v>0</v>
      </c>
      <c r="CV553" s="43">
        <v>0</v>
      </c>
      <c r="CW553" s="43">
        <v>0</v>
      </c>
      <c r="CX553" s="43">
        <v>0</v>
      </c>
      <c r="CY553" s="43">
        <v>7985.5200000000013</v>
      </c>
      <c r="CZ553" s="43">
        <v>0</v>
      </c>
      <c r="DA553" s="43">
        <v>0</v>
      </c>
      <c r="DB553" s="43">
        <v>0</v>
      </c>
      <c r="DC553" s="43">
        <v>0</v>
      </c>
      <c r="DD553" s="43">
        <v>0</v>
      </c>
      <c r="DE553" s="43">
        <v>0</v>
      </c>
      <c r="DF553" s="43">
        <v>0</v>
      </c>
      <c r="DG553" s="43">
        <v>0</v>
      </c>
      <c r="DH553" s="43">
        <v>0</v>
      </c>
      <c r="DI553" s="43">
        <v>0</v>
      </c>
      <c r="DJ553" s="44">
        <f t="shared" si="58"/>
        <v>7985.5200000000013</v>
      </c>
      <c r="DK553" s="45">
        <f t="shared" si="45"/>
        <v>30161.88</v>
      </c>
      <c r="DL553" s="91">
        <f>DK553*1000000</f>
        <v>30161880000</v>
      </c>
    </row>
    <row r="554" spans="1:116" s="2" customFormat="1" ht="75" x14ac:dyDescent="0.25">
      <c r="A554" s="1"/>
      <c r="B554" s="40" t="s">
        <v>946</v>
      </c>
      <c r="C554" s="41" t="s">
        <v>1446</v>
      </c>
      <c r="D554" s="30" t="s">
        <v>1437</v>
      </c>
      <c r="E554" s="30" t="s">
        <v>947</v>
      </c>
      <c r="F554" s="30" t="s">
        <v>1436</v>
      </c>
      <c r="G554" s="30" t="s">
        <v>2386</v>
      </c>
      <c r="H554" s="41" t="s">
        <v>948</v>
      </c>
      <c r="I554" s="41">
        <v>23</v>
      </c>
      <c r="J554" s="41" t="s">
        <v>1376</v>
      </c>
      <c r="K554" s="41">
        <v>2019</v>
      </c>
      <c r="L554" s="41">
        <v>10</v>
      </c>
      <c r="M554" s="42">
        <v>2.5</v>
      </c>
      <c r="N554" s="42">
        <v>2.5</v>
      </c>
      <c r="O554" s="42">
        <v>2.5</v>
      </c>
      <c r="P554" s="42">
        <v>2.5</v>
      </c>
      <c r="Q554" s="42" t="s">
        <v>132</v>
      </c>
      <c r="R554" s="41" t="s">
        <v>107</v>
      </c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 t="s">
        <v>947</v>
      </c>
      <c r="AI554" s="52" t="s">
        <v>1479</v>
      </c>
      <c r="AJ554" s="40">
        <v>2102</v>
      </c>
      <c r="AK554" s="17" t="s">
        <v>2040</v>
      </c>
      <c r="AL554" s="17" t="s">
        <v>951</v>
      </c>
      <c r="AM554" s="42" t="s">
        <v>2688</v>
      </c>
      <c r="AN554" s="42">
        <v>2102013</v>
      </c>
      <c r="AO554" s="42" t="s">
        <v>2689</v>
      </c>
      <c r="AP554" s="41" t="s">
        <v>1298</v>
      </c>
      <c r="AQ554" s="41">
        <v>3</v>
      </c>
      <c r="AR554" s="42" t="s">
        <v>2471</v>
      </c>
      <c r="AS554" s="42" t="s">
        <v>946</v>
      </c>
      <c r="AT554" s="42">
        <v>1</v>
      </c>
      <c r="AU554" s="42">
        <v>1</v>
      </c>
      <c r="AV554" s="42">
        <v>1</v>
      </c>
      <c r="AW554" s="42">
        <v>1</v>
      </c>
      <c r="AX554" s="43">
        <v>0</v>
      </c>
      <c r="AY554" s="43">
        <v>0</v>
      </c>
      <c r="AZ554" s="43">
        <v>0</v>
      </c>
      <c r="BA554" s="43">
        <v>0</v>
      </c>
      <c r="BB554" s="43">
        <v>0</v>
      </c>
      <c r="BC554" s="43">
        <v>197.42</v>
      </c>
      <c r="BD554" s="43">
        <v>0</v>
      </c>
      <c r="BE554" s="43">
        <v>0</v>
      </c>
      <c r="BF554" s="43">
        <v>0</v>
      </c>
      <c r="BG554" s="43">
        <v>0</v>
      </c>
      <c r="BH554" s="43">
        <v>0</v>
      </c>
      <c r="BI554" s="43">
        <v>0</v>
      </c>
      <c r="BJ554" s="43">
        <v>0</v>
      </c>
      <c r="BK554" s="43">
        <v>0</v>
      </c>
      <c r="BL554" s="43">
        <v>0</v>
      </c>
      <c r="BM554" s="43">
        <v>0</v>
      </c>
      <c r="BN554" s="44">
        <f t="shared" si="55"/>
        <v>197.42</v>
      </c>
      <c r="BO554" s="43">
        <v>0</v>
      </c>
      <c r="BP554" s="43">
        <v>0</v>
      </c>
      <c r="BQ554" s="43">
        <v>0</v>
      </c>
      <c r="BR554" s="43">
        <v>0</v>
      </c>
      <c r="BS554" s="43">
        <v>205.23000000000005</v>
      </c>
      <c r="BT554" s="43">
        <v>0</v>
      </c>
      <c r="BU554" s="43">
        <v>0</v>
      </c>
      <c r="BV554" s="43">
        <v>0</v>
      </c>
      <c r="BW554" s="43">
        <v>0</v>
      </c>
      <c r="BX554" s="43">
        <v>0</v>
      </c>
      <c r="BY554" s="43">
        <v>0</v>
      </c>
      <c r="BZ554" s="43">
        <v>0</v>
      </c>
      <c r="CA554" s="43">
        <v>0</v>
      </c>
      <c r="CB554" s="43">
        <v>0</v>
      </c>
      <c r="CC554" s="43">
        <v>0</v>
      </c>
      <c r="CD554" s="44">
        <f t="shared" si="56"/>
        <v>205.23000000000005</v>
      </c>
      <c r="CE554" s="43">
        <v>0</v>
      </c>
      <c r="CF554" s="43">
        <v>0</v>
      </c>
      <c r="CG554" s="43">
        <v>0</v>
      </c>
      <c r="CH554" s="43">
        <v>0</v>
      </c>
      <c r="CI554" s="43">
        <v>213.36000000000004</v>
      </c>
      <c r="CJ554" s="43">
        <v>0</v>
      </c>
      <c r="CK554" s="43">
        <v>0</v>
      </c>
      <c r="CL554" s="43">
        <v>0</v>
      </c>
      <c r="CM554" s="43">
        <v>0</v>
      </c>
      <c r="CN554" s="43">
        <v>0</v>
      </c>
      <c r="CO554" s="43">
        <v>0</v>
      </c>
      <c r="CP554" s="43">
        <v>0</v>
      </c>
      <c r="CQ554" s="43">
        <v>0</v>
      </c>
      <c r="CR554" s="43">
        <v>0</v>
      </c>
      <c r="CS554" s="43">
        <v>0</v>
      </c>
      <c r="CT554" s="44">
        <f t="shared" si="57"/>
        <v>213.36000000000004</v>
      </c>
      <c r="CU554" s="43">
        <v>0</v>
      </c>
      <c r="CV554" s="43">
        <v>0</v>
      </c>
      <c r="CW554" s="43">
        <v>0</v>
      </c>
      <c r="CX554" s="43">
        <v>0</v>
      </c>
      <c r="CY554" s="43">
        <v>221.82000000000005</v>
      </c>
      <c r="CZ554" s="43">
        <v>0</v>
      </c>
      <c r="DA554" s="43">
        <v>0</v>
      </c>
      <c r="DB554" s="43">
        <v>0</v>
      </c>
      <c r="DC554" s="43">
        <v>0</v>
      </c>
      <c r="DD554" s="43">
        <v>0</v>
      </c>
      <c r="DE554" s="43">
        <v>0</v>
      </c>
      <c r="DF554" s="43">
        <v>0</v>
      </c>
      <c r="DG554" s="43">
        <v>0</v>
      </c>
      <c r="DH554" s="43">
        <v>0</v>
      </c>
      <c r="DI554" s="43">
        <v>0</v>
      </c>
      <c r="DJ554" s="44">
        <f t="shared" si="58"/>
        <v>221.82000000000005</v>
      </c>
      <c r="DK554" s="45">
        <f t="shared" si="45"/>
        <v>837.83000000000015</v>
      </c>
      <c r="DL554" s="91">
        <f>DK554*1000000</f>
        <v>837830000.00000012</v>
      </c>
    </row>
    <row r="555" spans="1:116" s="2" customFormat="1" ht="75" x14ac:dyDescent="0.25">
      <c r="A555" s="1"/>
      <c r="B555" s="40" t="s">
        <v>946</v>
      </c>
      <c r="C555" s="41" t="s">
        <v>1446</v>
      </c>
      <c r="D555" s="30" t="s">
        <v>1437</v>
      </c>
      <c r="E555" s="30" t="s">
        <v>947</v>
      </c>
      <c r="F555" s="30" t="s">
        <v>1436</v>
      </c>
      <c r="G555" s="30" t="s">
        <v>2386</v>
      </c>
      <c r="H555" s="41" t="s">
        <v>948</v>
      </c>
      <c r="I555" s="41">
        <v>23</v>
      </c>
      <c r="J555" s="41" t="s">
        <v>1376</v>
      </c>
      <c r="K555" s="41">
        <v>2019</v>
      </c>
      <c r="L555" s="41">
        <v>10</v>
      </c>
      <c r="M555" s="42">
        <v>2.5</v>
      </c>
      <c r="N555" s="42">
        <v>2.5</v>
      </c>
      <c r="O555" s="42">
        <v>2.5</v>
      </c>
      <c r="P555" s="42">
        <v>2.5</v>
      </c>
      <c r="Q555" s="42" t="s">
        <v>132</v>
      </c>
      <c r="R555" s="41" t="s">
        <v>108</v>
      </c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 t="s">
        <v>947</v>
      </c>
      <c r="AI555" s="52" t="s">
        <v>1479</v>
      </c>
      <c r="AJ555" s="40">
        <v>2102</v>
      </c>
      <c r="AK555" s="17" t="s">
        <v>2041</v>
      </c>
      <c r="AL555" s="17" t="s">
        <v>952</v>
      </c>
      <c r="AM555" s="42" t="s">
        <v>2690</v>
      </c>
      <c r="AN555" s="42">
        <v>2102012</v>
      </c>
      <c r="AO555" s="42" t="s">
        <v>2691</v>
      </c>
      <c r="AP555" s="41">
        <v>4</v>
      </c>
      <c r="AQ555" s="41">
        <v>4</v>
      </c>
      <c r="AR555" s="42" t="s">
        <v>130</v>
      </c>
      <c r="AS555" s="42" t="s">
        <v>946</v>
      </c>
      <c r="AT555" s="42">
        <v>1</v>
      </c>
      <c r="AU555" s="42">
        <v>1</v>
      </c>
      <c r="AV555" s="42">
        <v>1</v>
      </c>
      <c r="AW555" s="42">
        <v>1</v>
      </c>
      <c r="AX555" s="43">
        <v>0</v>
      </c>
      <c r="AY555" s="43">
        <v>0</v>
      </c>
      <c r="AZ555" s="43">
        <v>0</v>
      </c>
      <c r="BA555" s="43">
        <v>0</v>
      </c>
      <c r="BB555" s="43">
        <v>0</v>
      </c>
      <c r="BC555" s="43">
        <v>394.84</v>
      </c>
      <c r="BD555" s="43">
        <v>0</v>
      </c>
      <c r="BE555" s="43">
        <v>0</v>
      </c>
      <c r="BF555" s="43">
        <v>0</v>
      </c>
      <c r="BG555" s="43">
        <v>0</v>
      </c>
      <c r="BH555" s="43">
        <v>0</v>
      </c>
      <c r="BI555" s="43">
        <v>0</v>
      </c>
      <c r="BJ555" s="43">
        <v>0</v>
      </c>
      <c r="BK555" s="43">
        <v>0</v>
      </c>
      <c r="BL555" s="43">
        <v>0</v>
      </c>
      <c r="BM555" s="43">
        <v>0</v>
      </c>
      <c r="BN555" s="44">
        <f t="shared" si="55"/>
        <v>394.84</v>
      </c>
      <c r="BO555" s="43">
        <v>0</v>
      </c>
      <c r="BP555" s="43">
        <v>0</v>
      </c>
      <c r="BQ555" s="43">
        <v>0</v>
      </c>
      <c r="BR555" s="43">
        <v>0</v>
      </c>
      <c r="BS555" s="43">
        <v>410.46000000000009</v>
      </c>
      <c r="BT555" s="43">
        <v>0</v>
      </c>
      <c r="BU555" s="43">
        <v>0</v>
      </c>
      <c r="BV555" s="43">
        <v>0</v>
      </c>
      <c r="BW555" s="43">
        <v>0</v>
      </c>
      <c r="BX555" s="43">
        <v>0</v>
      </c>
      <c r="BY555" s="43">
        <v>0</v>
      </c>
      <c r="BZ555" s="43">
        <v>0</v>
      </c>
      <c r="CA555" s="43">
        <v>0</v>
      </c>
      <c r="CB555" s="43">
        <v>0</v>
      </c>
      <c r="CC555" s="43">
        <v>0</v>
      </c>
      <c r="CD555" s="44">
        <f t="shared" si="56"/>
        <v>410.46000000000009</v>
      </c>
      <c r="CE555" s="43">
        <v>0</v>
      </c>
      <c r="CF555" s="43">
        <v>0</v>
      </c>
      <c r="CG555" s="43">
        <v>0</v>
      </c>
      <c r="CH555" s="43">
        <v>0</v>
      </c>
      <c r="CI555" s="43">
        <v>426.72000000000008</v>
      </c>
      <c r="CJ555" s="43">
        <v>0</v>
      </c>
      <c r="CK555" s="43">
        <v>0</v>
      </c>
      <c r="CL555" s="43">
        <v>0</v>
      </c>
      <c r="CM555" s="43">
        <v>0</v>
      </c>
      <c r="CN555" s="43">
        <v>0</v>
      </c>
      <c r="CO555" s="43">
        <v>0</v>
      </c>
      <c r="CP555" s="43">
        <v>0</v>
      </c>
      <c r="CQ555" s="43">
        <v>0</v>
      </c>
      <c r="CR555" s="43">
        <v>0</v>
      </c>
      <c r="CS555" s="43">
        <v>0</v>
      </c>
      <c r="CT555" s="44">
        <f t="shared" si="57"/>
        <v>426.72000000000008</v>
      </c>
      <c r="CU555" s="43">
        <v>0</v>
      </c>
      <c r="CV555" s="43">
        <v>0</v>
      </c>
      <c r="CW555" s="43">
        <v>0</v>
      </c>
      <c r="CX555" s="43">
        <v>0</v>
      </c>
      <c r="CY555" s="43">
        <v>443.6400000000001</v>
      </c>
      <c r="CZ555" s="43">
        <v>0</v>
      </c>
      <c r="DA555" s="43">
        <v>0</v>
      </c>
      <c r="DB555" s="43">
        <v>0</v>
      </c>
      <c r="DC555" s="43">
        <v>0</v>
      </c>
      <c r="DD555" s="43">
        <v>0</v>
      </c>
      <c r="DE555" s="43">
        <v>0</v>
      </c>
      <c r="DF555" s="43">
        <v>0</v>
      </c>
      <c r="DG555" s="43">
        <v>0</v>
      </c>
      <c r="DH555" s="43">
        <v>0</v>
      </c>
      <c r="DI555" s="43">
        <v>0</v>
      </c>
      <c r="DJ555" s="44">
        <f t="shared" si="58"/>
        <v>443.6400000000001</v>
      </c>
      <c r="DK555" s="45">
        <f t="shared" si="45"/>
        <v>1675.6600000000003</v>
      </c>
      <c r="DL555" s="91">
        <f>DK555*1000000</f>
        <v>1675660000.0000002</v>
      </c>
    </row>
    <row r="556" spans="1:116" s="2" customFormat="1" ht="75" x14ac:dyDescent="0.25">
      <c r="A556" s="1"/>
      <c r="B556" s="40" t="s">
        <v>946</v>
      </c>
      <c r="C556" s="41" t="s">
        <v>1446</v>
      </c>
      <c r="D556" s="30" t="s">
        <v>1437</v>
      </c>
      <c r="E556" s="30" t="s">
        <v>947</v>
      </c>
      <c r="F556" s="30" t="s">
        <v>1436</v>
      </c>
      <c r="G556" s="30" t="s">
        <v>2386</v>
      </c>
      <c r="H556" s="41" t="s">
        <v>948</v>
      </c>
      <c r="I556" s="41">
        <v>23</v>
      </c>
      <c r="J556" s="41" t="s">
        <v>1376</v>
      </c>
      <c r="K556" s="41">
        <v>2019</v>
      </c>
      <c r="L556" s="41">
        <v>10</v>
      </c>
      <c r="M556" s="42">
        <v>2.5</v>
      </c>
      <c r="N556" s="42">
        <v>2.5</v>
      </c>
      <c r="O556" s="42">
        <v>2.5</v>
      </c>
      <c r="P556" s="42">
        <v>2.5</v>
      </c>
      <c r="Q556" s="42" t="s">
        <v>132</v>
      </c>
      <c r="R556" s="41" t="s">
        <v>108</v>
      </c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 t="s">
        <v>947</v>
      </c>
      <c r="AI556" s="52" t="s">
        <v>1479</v>
      </c>
      <c r="AJ556" s="40">
        <v>2102</v>
      </c>
      <c r="AK556" s="17" t="s">
        <v>2042</v>
      </c>
      <c r="AL556" s="17" t="s">
        <v>953</v>
      </c>
      <c r="AM556" s="42" t="s">
        <v>2692</v>
      </c>
      <c r="AN556" s="42">
        <v>2102038</v>
      </c>
      <c r="AO556" s="42" t="s">
        <v>2692</v>
      </c>
      <c r="AP556" s="41" t="s">
        <v>1298</v>
      </c>
      <c r="AQ556" s="41">
        <v>4</v>
      </c>
      <c r="AR556" s="42" t="s">
        <v>2471</v>
      </c>
      <c r="AS556" s="42" t="s">
        <v>946</v>
      </c>
      <c r="AT556" s="42">
        <v>0.52</v>
      </c>
      <c r="AU556" s="42">
        <v>1.48</v>
      </c>
      <c r="AV556" s="42">
        <v>1.2</v>
      </c>
      <c r="AW556" s="42">
        <v>0.8</v>
      </c>
      <c r="AX556" s="43">
        <v>0</v>
      </c>
      <c r="AY556" s="43">
        <v>0</v>
      </c>
      <c r="AZ556" s="43">
        <v>0</v>
      </c>
      <c r="BA556" s="43">
        <v>0</v>
      </c>
      <c r="BB556" s="43">
        <v>0</v>
      </c>
      <c r="BC556" s="43">
        <v>197.42</v>
      </c>
      <c r="BD556" s="43">
        <v>0</v>
      </c>
      <c r="BE556" s="43">
        <v>0</v>
      </c>
      <c r="BF556" s="43">
        <v>0</v>
      </c>
      <c r="BG556" s="43">
        <v>0</v>
      </c>
      <c r="BH556" s="43">
        <v>0</v>
      </c>
      <c r="BI556" s="43">
        <v>0</v>
      </c>
      <c r="BJ556" s="43">
        <v>0</v>
      </c>
      <c r="BK556" s="43">
        <v>0</v>
      </c>
      <c r="BL556" s="43">
        <v>0</v>
      </c>
      <c r="BM556" s="43">
        <v>0</v>
      </c>
      <c r="BN556" s="44">
        <f t="shared" si="55"/>
        <v>197.42</v>
      </c>
      <c r="BO556" s="43">
        <v>0</v>
      </c>
      <c r="BP556" s="43">
        <v>0</v>
      </c>
      <c r="BQ556" s="43">
        <v>0</v>
      </c>
      <c r="BR556" s="43">
        <v>0</v>
      </c>
      <c r="BS556" s="43">
        <v>205.23000000000005</v>
      </c>
      <c r="BT556" s="43">
        <v>0</v>
      </c>
      <c r="BU556" s="43">
        <v>0</v>
      </c>
      <c r="BV556" s="43">
        <v>0</v>
      </c>
      <c r="BW556" s="43">
        <v>0</v>
      </c>
      <c r="BX556" s="43">
        <v>0</v>
      </c>
      <c r="BY556" s="43">
        <v>0</v>
      </c>
      <c r="BZ556" s="43">
        <v>0</v>
      </c>
      <c r="CA556" s="43">
        <v>0</v>
      </c>
      <c r="CB556" s="43">
        <v>0</v>
      </c>
      <c r="CC556" s="43">
        <v>0</v>
      </c>
      <c r="CD556" s="44">
        <f t="shared" si="56"/>
        <v>205.23000000000005</v>
      </c>
      <c r="CE556" s="43">
        <v>0</v>
      </c>
      <c r="CF556" s="43">
        <v>0</v>
      </c>
      <c r="CG556" s="43">
        <v>0</v>
      </c>
      <c r="CH556" s="43">
        <v>0</v>
      </c>
      <c r="CI556" s="43">
        <v>213.36000000000004</v>
      </c>
      <c r="CJ556" s="43">
        <v>0</v>
      </c>
      <c r="CK556" s="43">
        <v>0</v>
      </c>
      <c r="CL556" s="43">
        <v>0</v>
      </c>
      <c r="CM556" s="43">
        <v>0</v>
      </c>
      <c r="CN556" s="43">
        <v>0</v>
      </c>
      <c r="CO556" s="43">
        <v>0</v>
      </c>
      <c r="CP556" s="43">
        <v>0</v>
      </c>
      <c r="CQ556" s="43">
        <v>0</v>
      </c>
      <c r="CR556" s="43">
        <v>0</v>
      </c>
      <c r="CS556" s="43">
        <v>0</v>
      </c>
      <c r="CT556" s="44">
        <f t="shared" si="57"/>
        <v>213.36000000000004</v>
      </c>
      <c r="CU556" s="43">
        <v>0</v>
      </c>
      <c r="CV556" s="43">
        <v>0</v>
      </c>
      <c r="CW556" s="43">
        <v>0</v>
      </c>
      <c r="CX556" s="43">
        <v>0</v>
      </c>
      <c r="CY556" s="43">
        <v>221.82000000000005</v>
      </c>
      <c r="CZ556" s="43">
        <v>0</v>
      </c>
      <c r="DA556" s="43">
        <v>0</v>
      </c>
      <c r="DB556" s="43">
        <v>0</v>
      </c>
      <c r="DC556" s="43">
        <v>0</v>
      </c>
      <c r="DD556" s="43">
        <v>0</v>
      </c>
      <c r="DE556" s="43">
        <v>0</v>
      </c>
      <c r="DF556" s="43">
        <v>0</v>
      </c>
      <c r="DG556" s="43">
        <v>0</v>
      </c>
      <c r="DH556" s="43">
        <v>0</v>
      </c>
      <c r="DI556" s="43">
        <v>0</v>
      </c>
      <c r="DJ556" s="44">
        <f t="shared" si="58"/>
        <v>221.82000000000005</v>
      </c>
      <c r="DK556" s="45">
        <f t="shared" si="45"/>
        <v>837.83000000000015</v>
      </c>
      <c r="DL556" s="91">
        <f>DK556*1000000</f>
        <v>837830000.00000012</v>
      </c>
    </row>
    <row r="557" spans="1:116" s="2" customFormat="1" ht="90" x14ac:dyDescent="0.25">
      <c r="A557" s="1"/>
      <c r="B557" s="40" t="s">
        <v>650</v>
      </c>
      <c r="C557" s="41" t="s">
        <v>1447</v>
      </c>
      <c r="D557" s="30" t="s">
        <v>1425</v>
      </c>
      <c r="E557" s="30" t="s">
        <v>954</v>
      </c>
      <c r="F557" s="30" t="s">
        <v>1438</v>
      </c>
      <c r="G557" s="30" t="s">
        <v>2387</v>
      </c>
      <c r="H557" s="41" t="s">
        <v>227</v>
      </c>
      <c r="I557" s="41">
        <v>0</v>
      </c>
      <c r="J557" s="41" t="s">
        <v>1298</v>
      </c>
      <c r="K557" s="41">
        <v>2019</v>
      </c>
      <c r="L557" s="41">
        <v>100</v>
      </c>
      <c r="M557" s="42">
        <v>25</v>
      </c>
      <c r="N557" s="42">
        <v>25</v>
      </c>
      <c r="O557" s="42">
        <v>25</v>
      </c>
      <c r="P557" s="42">
        <v>25</v>
      </c>
      <c r="Q557" s="42" t="s">
        <v>132</v>
      </c>
      <c r="R557" s="41" t="s">
        <v>100</v>
      </c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 t="s">
        <v>954</v>
      </c>
      <c r="AI557" s="52" t="s">
        <v>1480</v>
      </c>
      <c r="AJ557" s="40">
        <v>3204</v>
      </c>
      <c r="AK557" s="17" t="s">
        <v>1909</v>
      </c>
      <c r="AL557" s="17" t="s">
        <v>228</v>
      </c>
      <c r="AM557" s="42" t="s">
        <v>2707</v>
      </c>
      <c r="AN557" s="42">
        <v>3205002</v>
      </c>
      <c r="AO557" s="42">
        <v>3205002</v>
      </c>
      <c r="AP557" s="41">
        <v>0</v>
      </c>
      <c r="AQ557" s="41">
        <v>1</v>
      </c>
      <c r="AR557" s="42" t="s">
        <v>2471</v>
      </c>
      <c r="AS557" s="42" t="s">
        <v>650</v>
      </c>
      <c r="AT557" s="42">
        <v>0.3</v>
      </c>
      <c r="AU557" s="42">
        <v>0.7</v>
      </c>
      <c r="AV557" s="42">
        <v>0</v>
      </c>
      <c r="AW557" s="42">
        <v>0</v>
      </c>
      <c r="AX557" s="43">
        <v>0</v>
      </c>
      <c r="AY557" s="43">
        <v>0</v>
      </c>
      <c r="AZ557" s="43">
        <v>0</v>
      </c>
      <c r="BA557" s="43"/>
      <c r="BB557" s="43">
        <v>0</v>
      </c>
      <c r="BC557" s="43">
        <v>20800000</v>
      </c>
      <c r="BD557" s="43">
        <v>0</v>
      </c>
      <c r="BE557" s="43">
        <v>0</v>
      </c>
      <c r="BF557" s="43">
        <v>0</v>
      </c>
      <c r="BG557" s="43">
        <v>0</v>
      </c>
      <c r="BH557" s="43">
        <v>0</v>
      </c>
      <c r="BI557" s="43">
        <v>0</v>
      </c>
      <c r="BJ557" s="43">
        <v>0</v>
      </c>
      <c r="BK557" s="43">
        <v>0</v>
      </c>
      <c r="BL557" s="43">
        <v>0</v>
      </c>
      <c r="BM557" s="43">
        <v>0</v>
      </c>
      <c r="BN557" s="44">
        <f t="shared" si="55"/>
        <v>20800000</v>
      </c>
      <c r="BO557" s="43">
        <v>0</v>
      </c>
      <c r="BP557" s="43">
        <v>0</v>
      </c>
      <c r="BQ557" s="43">
        <v>0</v>
      </c>
      <c r="BR557" s="43">
        <v>24600000</v>
      </c>
      <c r="BS557" s="43">
        <v>0</v>
      </c>
      <c r="BT557" s="43">
        <v>0</v>
      </c>
      <c r="BU557" s="43">
        <v>0</v>
      </c>
      <c r="BV557" s="43">
        <v>0</v>
      </c>
      <c r="BW557" s="43">
        <v>0</v>
      </c>
      <c r="BX557" s="43">
        <v>0</v>
      </c>
      <c r="BY557" s="43">
        <v>0</v>
      </c>
      <c r="BZ557" s="43">
        <v>0</v>
      </c>
      <c r="CA557" s="43">
        <v>0</v>
      </c>
      <c r="CB557" s="43">
        <v>0</v>
      </c>
      <c r="CC557" s="43">
        <v>0</v>
      </c>
      <c r="CD557" s="44">
        <f t="shared" si="56"/>
        <v>24600000</v>
      </c>
      <c r="CE557" s="43">
        <v>0</v>
      </c>
      <c r="CF557" s="43">
        <v>0</v>
      </c>
      <c r="CG557" s="43">
        <v>0</v>
      </c>
      <c r="CH557" s="43">
        <v>0</v>
      </c>
      <c r="CI557" s="43">
        <v>0</v>
      </c>
      <c r="CJ557" s="43">
        <v>0</v>
      </c>
      <c r="CK557" s="43">
        <v>0</v>
      </c>
      <c r="CL557" s="43">
        <v>0</v>
      </c>
      <c r="CM557" s="43">
        <v>0</v>
      </c>
      <c r="CN557" s="43">
        <v>0</v>
      </c>
      <c r="CO557" s="43">
        <v>0</v>
      </c>
      <c r="CP557" s="43">
        <v>0</v>
      </c>
      <c r="CQ557" s="43">
        <v>0</v>
      </c>
      <c r="CR557" s="43">
        <v>0</v>
      </c>
      <c r="CS557" s="43">
        <v>0</v>
      </c>
      <c r="CT557" s="44">
        <f t="shared" si="57"/>
        <v>0</v>
      </c>
      <c r="CU557" s="43">
        <v>0</v>
      </c>
      <c r="CV557" s="43">
        <v>0</v>
      </c>
      <c r="CW557" s="43">
        <v>0</v>
      </c>
      <c r="CX557" s="43">
        <v>0</v>
      </c>
      <c r="CY557" s="43">
        <v>0</v>
      </c>
      <c r="CZ557" s="43">
        <v>0</v>
      </c>
      <c r="DA557" s="43">
        <v>0</v>
      </c>
      <c r="DB557" s="43">
        <v>0</v>
      </c>
      <c r="DC557" s="43">
        <v>0</v>
      </c>
      <c r="DD557" s="43">
        <v>0</v>
      </c>
      <c r="DE557" s="43">
        <v>0</v>
      </c>
      <c r="DF557" s="43">
        <v>0</v>
      </c>
      <c r="DG557" s="43">
        <v>0</v>
      </c>
      <c r="DH557" s="43">
        <v>0</v>
      </c>
      <c r="DI557" s="43">
        <v>0</v>
      </c>
      <c r="DJ557" s="44">
        <f t="shared" si="58"/>
        <v>0</v>
      </c>
      <c r="DK557" s="45">
        <f t="shared" si="45"/>
        <v>45400000</v>
      </c>
    </row>
    <row r="558" spans="1:116" s="2" customFormat="1" ht="90" x14ac:dyDescent="0.25">
      <c r="A558" s="1"/>
      <c r="B558" s="40" t="s">
        <v>650</v>
      </c>
      <c r="C558" s="41" t="s">
        <v>1447</v>
      </c>
      <c r="D558" s="30" t="s">
        <v>1425</v>
      </c>
      <c r="E558" s="30" t="s">
        <v>954</v>
      </c>
      <c r="F558" s="30" t="s">
        <v>1438</v>
      </c>
      <c r="G558" s="30" t="s">
        <v>2387</v>
      </c>
      <c r="H558" s="41" t="s">
        <v>227</v>
      </c>
      <c r="I558" s="41">
        <v>0</v>
      </c>
      <c r="J558" s="41" t="s">
        <v>1298</v>
      </c>
      <c r="K558" s="41">
        <v>2019</v>
      </c>
      <c r="L558" s="41">
        <v>100</v>
      </c>
      <c r="M558" s="42">
        <v>25</v>
      </c>
      <c r="N558" s="42">
        <v>25</v>
      </c>
      <c r="O558" s="42">
        <v>25</v>
      </c>
      <c r="P558" s="42">
        <v>25</v>
      </c>
      <c r="Q558" s="42" t="s">
        <v>130</v>
      </c>
      <c r="R558" s="41" t="s">
        <v>100</v>
      </c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 t="s">
        <v>954</v>
      </c>
      <c r="AI558" s="52" t="s">
        <v>1480</v>
      </c>
      <c r="AJ558" s="40">
        <v>3204</v>
      </c>
      <c r="AK558" s="17" t="s">
        <v>2043</v>
      </c>
      <c r="AL558" s="17" t="s">
        <v>955</v>
      </c>
      <c r="AM558" s="42" t="s">
        <v>2707</v>
      </c>
      <c r="AN558" s="42">
        <v>3205002</v>
      </c>
      <c r="AO558" s="42">
        <v>3205002</v>
      </c>
      <c r="AP558" s="41">
        <v>0</v>
      </c>
      <c r="AQ558" s="41">
        <v>1</v>
      </c>
      <c r="AR558" s="42" t="s">
        <v>130</v>
      </c>
      <c r="AS558" s="42" t="s">
        <v>650</v>
      </c>
      <c r="AT558" s="42">
        <v>1</v>
      </c>
      <c r="AU558" s="42">
        <v>0</v>
      </c>
      <c r="AV558" s="42">
        <v>0</v>
      </c>
      <c r="AW558" s="42">
        <v>0</v>
      </c>
      <c r="AX558" s="43">
        <v>0</v>
      </c>
      <c r="AY558" s="43">
        <v>0</v>
      </c>
      <c r="AZ558" s="43">
        <v>0</v>
      </c>
      <c r="BA558" s="43">
        <v>132550000</v>
      </c>
      <c r="BB558" s="43">
        <v>0</v>
      </c>
      <c r="BC558" s="43">
        <v>0</v>
      </c>
      <c r="BD558" s="43">
        <v>0</v>
      </c>
      <c r="BE558" s="43">
        <v>0</v>
      </c>
      <c r="BF558" s="43">
        <v>0</v>
      </c>
      <c r="BG558" s="43">
        <v>0</v>
      </c>
      <c r="BH558" s="43">
        <v>0</v>
      </c>
      <c r="BI558" s="43">
        <v>0</v>
      </c>
      <c r="BJ558" s="43">
        <v>0</v>
      </c>
      <c r="BK558" s="43">
        <v>0</v>
      </c>
      <c r="BL558" s="43">
        <v>0</v>
      </c>
      <c r="BM558" s="43">
        <v>0</v>
      </c>
      <c r="BN558" s="44">
        <f t="shared" si="55"/>
        <v>132550000</v>
      </c>
      <c r="BO558" s="43">
        <v>0</v>
      </c>
      <c r="BP558" s="43">
        <v>0</v>
      </c>
      <c r="BQ558" s="43">
        <v>0</v>
      </c>
      <c r="BR558" s="43">
        <v>100000000</v>
      </c>
      <c r="BS558" s="43">
        <v>0</v>
      </c>
      <c r="BT558" s="43">
        <v>0</v>
      </c>
      <c r="BU558" s="43">
        <v>0</v>
      </c>
      <c r="BV558" s="43">
        <v>0</v>
      </c>
      <c r="BW558" s="43">
        <v>0</v>
      </c>
      <c r="BX558" s="43">
        <v>0</v>
      </c>
      <c r="BY558" s="43">
        <v>0</v>
      </c>
      <c r="BZ558" s="43">
        <v>0</v>
      </c>
      <c r="CA558" s="43">
        <v>0</v>
      </c>
      <c r="CB558" s="43">
        <v>0</v>
      </c>
      <c r="CC558" s="43">
        <v>0</v>
      </c>
      <c r="CD558" s="44">
        <f t="shared" si="56"/>
        <v>100000000</v>
      </c>
      <c r="CE558" s="43">
        <v>0</v>
      </c>
      <c r="CF558" s="43">
        <v>0</v>
      </c>
      <c r="CG558" s="43">
        <v>0</v>
      </c>
      <c r="CH558" s="43">
        <v>0</v>
      </c>
      <c r="CI558" s="43">
        <v>0</v>
      </c>
      <c r="CJ558" s="43">
        <v>0</v>
      </c>
      <c r="CK558" s="43">
        <v>0</v>
      </c>
      <c r="CL558" s="43">
        <v>0</v>
      </c>
      <c r="CM558" s="43">
        <v>0</v>
      </c>
      <c r="CN558" s="43">
        <v>0</v>
      </c>
      <c r="CO558" s="43">
        <v>0</v>
      </c>
      <c r="CP558" s="43">
        <v>0</v>
      </c>
      <c r="CQ558" s="43">
        <v>0</v>
      </c>
      <c r="CR558" s="43">
        <v>0</v>
      </c>
      <c r="CS558" s="43">
        <v>0</v>
      </c>
      <c r="CT558" s="44">
        <f t="shared" si="57"/>
        <v>0</v>
      </c>
      <c r="CU558" s="43">
        <v>0</v>
      </c>
      <c r="CV558" s="43">
        <v>0</v>
      </c>
      <c r="CW558" s="43">
        <v>0</v>
      </c>
      <c r="CX558" s="43">
        <v>0</v>
      </c>
      <c r="CY558" s="43">
        <v>0</v>
      </c>
      <c r="CZ558" s="43">
        <v>0</v>
      </c>
      <c r="DA558" s="43">
        <v>0</v>
      </c>
      <c r="DB558" s="43">
        <v>0</v>
      </c>
      <c r="DC558" s="43">
        <v>0</v>
      </c>
      <c r="DD558" s="43">
        <v>0</v>
      </c>
      <c r="DE558" s="43">
        <v>0</v>
      </c>
      <c r="DF558" s="43">
        <v>0</v>
      </c>
      <c r="DG558" s="43">
        <v>0</v>
      </c>
      <c r="DH558" s="43">
        <v>0</v>
      </c>
      <c r="DI558" s="43">
        <v>0</v>
      </c>
      <c r="DJ558" s="44">
        <f t="shared" si="58"/>
        <v>0</v>
      </c>
      <c r="DK558" s="45">
        <f t="shared" si="45"/>
        <v>232550000</v>
      </c>
    </row>
    <row r="559" spans="1:116" s="2" customFormat="1" ht="75" x14ac:dyDescent="0.25">
      <c r="A559" s="1"/>
      <c r="B559" s="40" t="s">
        <v>650</v>
      </c>
      <c r="C559" s="41" t="s">
        <v>1447</v>
      </c>
      <c r="D559" s="30" t="s">
        <v>1425</v>
      </c>
      <c r="E559" s="30" t="s">
        <v>954</v>
      </c>
      <c r="F559" s="30" t="s">
        <v>1438</v>
      </c>
      <c r="G559" s="30" t="s">
        <v>2387</v>
      </c>
      <c r="H559" s="41" t="s">
        <v>227</v>
      </c>
      <c r="I559" s="41">
        <v>0</v>
      </c>
      <c r="J559" s="41" t="s">
        <v>1298</v>
      </c>
      <c r="K559" s="41">
        <v>2019</v>
      </c>
      <c r="L559" s="41">
        <v>100</v>
      </c>
      <c r="M559" s="42">
        <v>25</v>
      </c>
      <c r="N559" s="42">
        <v>25</v>
      </c>
      <c r="O559" s="42">
        <v>25</v>
      </c>
      <c r="P559" s="42">
        <v>25</v>
      </c>
      <c r="Q559" s="42" t="s">
        <v>130</v>
      </c>
      <c r="R559" s="41" t="s">
        <v>108</v>
      </c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 t="s">
        <v>954</v>
      </c>
      <c r="AI559" s="52" t="s">
        <v>1480</v>
      </c>
      <c r="AJ559" s="40">
        <v>3204</v>
      </c>
      <c r="AK559" s="17" t="s">
        <v>2044</v>
      </c>
      <c r="AL559" s="17" t="s">
        <v>956</v>
      </c>
      <c r="AM559" s="42" t="s">
        <v>2770</v>
      </c>
      <c r="AN559" s="42">
        <v>4003021</v>
      </c>
      <c r="AO559" s="42">
        <v>4003021</v>
      </c>
      <c r="AP559" s="41">
        <v>0</v>
      </c>
      <c r="AQ559" s="41">
        <v>1</v>
      </c>
      <c r="AR559" s="42" t="s">
        <v>130</v>
      </c>
      <c r="AS559" s="42" t="s">
        <v>650</v>
      </c>
      <c r="AT559" s="42">
        <v>0.4</v>
      </c>
      <c r="AU559" s="42">
        <v>0.6</v>
      </c>
      <c r="AV559" s="42">
        <v>0</v>
      </c>
      <c r="AW559" s="42">
        <v>0</v>
      </c>
      <c r="AX559" s="43">
        <v>0</v>
      </c>
      <c r="AY559" s="43">
        <v>0</v>
      </c>
      <c r="AZ559" s="43">
        <v>0</v>
      </c>
      <c r="BA559" s="43">
        <v>0</v>
      </c>
      <c r="BB559" s="43">
        <v>0</v>
      </c>
      <c r="BC559" s="43">
        <v>5000000</v>
      </c>
      <c r="BD559" s="43">
        <v>0</v>
      </c>
      <c r="BE559" s="43">
        <v>0</v>
      </c>
      <c r="BF559" s="43">
        <v>0</v>
      </c>
      <c r="BG559" s="43">
        <v>0</v>
      </c>
      <c r="BH559" s="43">
        <v>0</v>
      </c>
      <c r="BI559" s="43">
        <v>0</v>
      </c>
      <c r="BJ559" s="43">
        <v>0</v>
      </c>
      <c r="BK559" s="43">
        <v>0</v>
      </c>
      <c r="BL559" s="43">
        <v>0</v>
      </c>
      <c r="BM559" s="43">
        <v>0</v>
      </c>
      <c r="BN559" s="44">
        <f t="shared" si="55"/>
        <v>5000000</v>
      </c>
      <c r="BO559" s="43">
        <v>0</v>
      </c>
      <c r="BP559" s="43">
        <v>0</v>
      </c>
      <c r="BQ559" s="43">
        <v>0</v>
      </c>
      <c r="BR559" s="43">
        <v>25400000</v>
      </c>
      <c r="BS559" s="43">
        <v>0</v>
      </c>
      <c r="BT559" s="43">
        <v>0</v>
      </c>
      <c r="BU559" s="43">
        <v>0</v>
      </c>
      <c r="BV559" s="43">
        <v>0</v>
      </c>
      <c r="BW559" s="43">
        <v>0</v>
      </c>
      <c r="BX559" s="43">
        <v>0</v>
      </c>
      <c r="BY559" s="43">
        <v>0</v>
      </c>
      <c r="BZ559" s="43">
        <v>0</v>
      </c>
      <c r="CA559" s="43">
        <v>0</v>
      </c>
      <c r="CB559" s="43">
        <v>0</v>
      </c>
      <c r="CC559" s="43">
        <v>0</v>
      </c>
      <c r="CD559" s="44">
        <f t="shared" si="56"/>
        <v>25400000</v>
      </c>
      <c r="CE559" s="43">
        <v>0</v>
      </c>
      <c r="CF559" s="43">
        <v>0</v>
      </c>
      <c r="CG559" s="43">
        <v>0</v>
      </c>
      <c r="CH559" s="43">
        <v>0</v>
      </c>
      <c r="CI559" s="43">
        <v>0</v>
      </c>
      <c r="CJ559" s="43">
        <v>0</v>
      </c>
      <c r="CK559" s="43">
        <v>0</v>
      </c>
      <c r="CL559" s="43">
        <v>0</v>
      </c>
      <c r="CM559" s="43">
        <v>0</v>
      </c>
      <c r="CN559" s="43">
        <v>0</v>
      </c>
      <c r="CO559" s="43">
        <v>0</v>
      </c>
      <c r="CP559" s="43">
        <v>0</v>
      </c>
      <c r="CQ559" s="43">
        <v>0</v>
      </c>
      <c r="CR559" s="43">
        <v>0</v>
      </c>
      <c r="CS559" s="43">
        <v>0</v>
      </c>
      <c r="CT559" s="44">
        <f t="shared" si="57"/>
        <v>0</v>
      </c>
      <c r="CU559" s="43">
        <v>0</v>
      </c>
      <c r="CV559" s="43">
        <v>0</v>
      </c>
      <c r="CW559" s="43">
        <v>0</v>
      </c>
      <c r="CX559" s="43">
        <v>0</v>
      </c>
      <c r="CY559" s="43">
        <v>0</v>
      </c>
      <c r="CZ559" s="43">
        <v>0</v>
      </c>
      <c r="DA559" s="43">
        <v>0</v>
      </c>
      <c r="DB559" s="43">
        <v>0</v>
      </c>
      <c r="DC559" s="43">
        <v>0</v>
      </c>
      <c r="DD559" s="43">
        <v>0</v>
      </c>
      <c r="DE559" s="43">
        <v>0</v>
      </c>
      <c r="DF559" s="43">
        <v>0</v>
      </c>
      <c r="DG559" s="43">
        <v>0</v>
      </c>
      <c r="DH559" s="43">
        <v>0</v>
      </c>
      <c r="DI559" s="43">
        <v>0</v>
      </c>
      <c r="DJ559" s="44">
        <f t="shared" si="58"/>
        <v>0</v>
      </c>
      <c r="DK559" s="45">
        <f t="shared" si="45"/>
        <v>30400000</v>
      </c>
    </row>
    <row r="560" spans="1:116" s="2" customFormat="1" ht="60" x14ac:dyDescent="0.25">
      <c r="A560" s="1"/>
      <c r="B560" s="40" t="s">
        <v>650</v>
      </c>
      <c r="C560" s="41" t="s">
        <v>1447</v>
      </c>
      <c r="D560" s="30" t="s">
        <v>1448</v>
      </c>
      <c r="E560" s="30" t="s">
        <v>954</v>
      </c>
      <c r="F560" s="30" t="s">
        <v>1438</v>
      </c>
      <c r="G560" s="30" t="s">
        <v>2387</v>
      </c>
      <c r="H560" s="41" t="s">
        <v>227</v>
      </c>
      <c r="I560" s="41">
        <v>0</v>
      </c>
      <c r="J560" s="41" t="s">
        <v>1298</v>
      </c>
      <c r="K560" s="41">
        <v>2019</v>
      </c>
      <c r="L560" s="41">
        <v>100</v>
      </c>
      <c r="M560" s="42">
        <v>100</v>
      </c>
      <c r="N560" s="42">
        <v>100</v>
      </c>
      <c r="O560" s="42">
        <v>0</v>
      </c>
      <c r="P560" s="42">
        <v>0</v>
      </c>
      <c r="Q560" s="42" t="s">
        <v>130</v>
      </c>
      <c r="R560" s="41" t="s">
        <v>108</v>
      </c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 t="s">
        <v>954</v>
      </c>
      <c r="AI560" s="52" t="s">
        <v>1480</v>
      </c>
      <c r="AJ560" s="40">
        <v>3204</v>
      </c>
      <c r="AK560" s="17" t="s">
        <v>2045</v>
      </c>
      <c r="AL560" s="17" t="s">
        <v>957</v>
      </c>
      <c r="AM560" s="42" t="s">
        <v>2775</v>
      </c>
      <c r="AN560" s="42">
        <v>4501009</v>
      </c>
      <c r="AO560" s="42" t="s">
        <v>2776</v>
      </c>
      <c r="AP560" s="41">
        <v>0</v>
      </c>
      <c r="AQ560" s="41">
        <v>1</v>
      </c>
      <c r="AR560" s="42" t="s">
        <v>130</v>
      </c>
      <c r="AS560" s="42" t="s">
        <v>650</v>
      </c>
      <c r="AT560" s="42">
        <v>1</v>
      </c>
      <c r="AU560" s="42">
        <v>1</v>
      </c>
      <c r="AV560" s="42">
        <v>0</v>
      </c>
      <c r="AW560" s="42">
        <v>0</v>
      </c>
      <c r="AX560" s="43">
        <v>0</v>
      </c>
      <c r="AY560" s="43">
        <v>0</v>
      </c>
      <c r="AZ560" s="43">
        <v>0</v>
      </c>
      <c r="BA560" s="43">
        <v>50000000</v>
      </c>
      <c r="BB560" s="43">
        <v>0</v>
      </c>
      <c r="BC560" s="43">
        <v>0</v>
      </c>
      <c r="BD560" s="43">
        <v>0</v>
      </c>
      <c r="BE560" s="43">
        <v>0</v>
      </c>
      <c r="BF560" s="43">
        <v>0</v>
      </c>
      <c r="BG560" s="43">
        <v>0</v>
      </c>
      <c r="BH560" s="43">
        <v>0</v>
      </c>
      <c r="BI560" s="43">
        <v>0</v>
      </c>
      <c r="BJ560" s="43">
        <v>0</v>
      </c>
      <c r="BK560" s="43">
        <v>0</v>
      </c>
      <c r="BL560" s="43">
        <v>0</v>
      </c>
      <c r="BM560" s="43">
        <v>0</v>
      </c>
      <c r="BN560" s="44">
        <f t="shared" si="55"/>
        <v>50000000</v>
      </c>
      <c r="BO560" s="43">
        <v>0</v>
      </c>
      <c r="BP560" s="43">
        <v>0</v>
      </c>
      <c r="BQ560" s="43">
        <v>0</v>
      </c>
      <c r="BR560" s="43">
        <v>50000000</v>
      </c>
      <c r="BS560" s="43">
        <v>0</v>
      </c>
      <c r="BT560" s="43">
        <v>0</v>
      </c>
      <c r="BU560" s="43">
        <v>0</v>
      </c>
      <c r="BV560" s="43">
        <v>0</v>
      </c>
      <c r="BW560" s="43">
        <v>0</v>
      </c>
      <c r="BX560" s="43">
        <v>0</v>
      </c>
      <c r="BY560" s="43">
        <v>0</v>
      </c>
      <c r="BZ560" s="43">
        <v>0</v>
      </c>
      <c r="CA560" s="43">
        <v>0</v>
      </c>
      <c r="CB560" s="43">
        <v>0</v>
      </c>
      <c r="CC560" s="43">
        <v>0</v>
      </c>
      <c r="CD560" s="44">
        <f t="shared" si="56"/>
        <v>50000000</v>
      </c>
      <c r="CE560" s="43">
        <v>0</v>
      </c>
      <c r="CF560" s="43">
        <v>0</v>
      </c>
      <c r="CG560" s="43">
        <v>0</v>
      </c>
      <c r="CH560" s="43">
        <v>0</v>
      </c>
      <c r="CI560" s="43">
        <v>0</v>
      </c>
      <c r="CJ560" s="43">
        <v>0</v>
      </c>
      <c r="CK560" s="43">
        <v>0</v>
      </c>
      <c r="CL560" s="43">
        <v>0</v>
      </c>
      <c r="CM560" s="43">
        <v>0</v>
      </c>
      <c r="CN560" s="43">
        <v>0</v>
      </c>
      <c r="CO560" s="43">
        <v>0</v>
      </c>
      <c r="CP560" s="43">
        <v>0</v>
      </c>
      <c r="CQ560" s="43">
        <v>0</v>
      </c>
      <c r="CR560" s="43">
        <v>0</v>
      </c>
      <c r="CS560" s="43">
        <v>0</v>
      </c>
      <c r="CT560" s="44">
        <f t="shared" si="57"/>
        <v>0</v>
      </c>
      <c r="CU560" s="43">
        <v>0</v>
      </c>
      <c r="CV560" s="43">
        <v>0</v>
      </c>
      <c r="CW560" s="43">
        <v>0</v>
      </c>
      <c r="CX560" s="43">
        <v>0</v>
      </c>
      <c r="CY560" s="43">
        <v>0</v>
      </c>
      <c r="CZ560" s="43">
        <v>0</v>
      </c>
      <c r="DA560" s="43">
        <v>0</v>
      </c>
      <c r="DB560" s="43">
        <v>0</v>
      </c>
      <c r="DC560" s="43">
        <v>0</v>
      </c>
      <c r="DD560" s="43">
        <v>0</v>
      </c>
      <c r="DE560" s="43">
        <v>0</v>
      </c>
      <c r="DF560" s="43">
        <v>0</v>
      </c>
      <c r="DG560" s="43">
        <v>0</v>
      </c>
      <c r="DH560" s="43">
        <v>0</v>
      </c>
      <c r="DI560" s="43">
        <v>0</v>
      </c>
      <c r="DJ560" s="44">
        <f t="shared" si="58"/>
        <v>0</v>
      </c>
      <c r="DK560" s="45">
        <f t="shared" si="45"/>
        <v>100000000</v>
      </c>
    </row>
    <row r="561" spans="1:115" s="2" customFormat="1" ht="135" x14ac:dyDescent="0.25">
      <c r="A561" s="1"/>
      <c r="B561" s="40" t="s">
        <v>650</v>
      </c>
      <c r="C561" s="41" t="s">
        <v>1447</v>
      </c>
      <c r="D561" s="30" t="s">
        <v>1425</v>
      </c>
      <c r="E561" s="30" t="s">
        <v>958</v>
      </c>
      <c r="F561" s="30" t="s">
        <v>1438</v>
      </c>
      <c r="G561" s="30" t="s">
        <v>2388</v>
      </c>
      <c r="H561" s="41" t="s">
        <v>959</v>
      </c>
      <c r="I561" s="41">
        <v>100</v>
      </c>
      <c r="J561" s="41" t="s">
        <v>1377</v>
      </c>
      <c r="K561" s="41">
        <v>2019</v>
      </c>
      <c r="L561" s="41">
        <v>100</v>
      </c>
      <c r="M561" s="42">
        <v>0</v>
      </c>
      <c r="N561" s="42" t="s">
        <v>2765</v>
      </c>
      <c r="O561" s="42" t="s">
        <v>2765</v>
      </c>
      <c r="P561" s="42" t="s">
        <v>2766</v>
      </c>
      <c r="Q561" s="42" t="s">
        <v>132</v>
      </c>
      <c r="R561" s="41" t="s">
        <v>108</v>
      </c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 t="s">
        <v>958</v>
      </c>
      <c r="AI561" s="52" t="s">
        <v>1483</v>
      </c>
      <c r="AJ561" s="40">
        <v>3202</v>
      </c>
      <c r="AK561" s="17" t="s">
        <v>2046</v>
      </c>
      <c r="AL561" s="17" t="s">
        <v>960</v>
      </c>
      <c r="AM561" s="42" t="s">
        <v>2777</v>
      </c>
      <c r="AN561" s="42">
        <v>2201049</v>
      </c>
      <c r="AO561" s="42" t="s">
        <v>2778</v>
      </c>
      <c r="AP561" s="41">
        <v>100</v>
      </c>
      <c r="AQ561" s="41">
        <v>150</v>
      </c>
      <c r="AR561" s="42" t="s">
        <v>2471</v>
      </c>
      <c r="AS561" s="42" t="s">
        <v>650</v>
      </c>
      <c r="AT561" s="42">
        <v>0</v>
      </c>
      <c r="AU561" s="42">
        <v>55</v>
      </c>
      <c r="AV561" s="42">
        <v>55</v>
      </c>
      <c r="AW561" s="42">
        <v>40</v>
      </c>
      <c r="AX561" s="43">
        <v>0</v>
      </c>
      <c r="AY561" s="43">
        <v>0</v>
      </c>
      <c r="AZ561" s="43">
        <v>0</v>
      </c>
      <c r="BA561" s="43">
        <v>0</v>
      </c>
      <c r="BB561" s="43">
        <v>0</v>
      </c>
      <c r="BC561" s="43">
        <v>0</v>
      </c>
      <c r="BD561" s="43">
        <v>0</v>
      </c>
      <c r="BE561" s="43">
        <v>0</v>
      </c>
      <c r="BF561" s="43">
        <v>0</v>
      </c>
      <c r="BG561" s="43">
        <v>0</v>
      </c>
      <c r="BH561" s="43">
        <v>0</v>
      </c>
      <c r="BI561" s="43">
        <v>0</v>
      </c>
      <c r="BJ561" s="43">
        <v>0</v>
      </c>
      <c r="BK561" s="43">
        <v>0</v>
      </c>
      <c r="BL561" s="43">
        <v>0</v>
      </c>
      <c r="BM561" s="43">
        <v>0</v>
      </c>
      <c r="BN561" s="44">
        <f t="shared" si="55"/>
        <v>0</v>
      </c>
      <c r="BO561" s="43">
        <v>0</v>
      </c>
      <c r="BP561" s="43">
        <v>0</v>
      </c>
      <c r="BQ561" s="43">
        <v>0</v>
      </c>
      <c r="BR561" s="43">
        <v>0</v>
      </c>
      <c r="BS561" s="43">
        <v>0</v>
      </c>
      <c r="BT561" s="43">
        <v>0</v>
      </c>
      <c r="BU561" s="43">
        <v>0</v>
      </c>
      <c r="BV561" s="43">
        <v>0</v>
      </c>
      <c r="BW561" s="43">
        <v>0</v>
      </c>
      <c r="BX561" s="43">
        <v>0</v>
      </c>
      <c r="BY561" s="43">
        <v>0</v>
      </c>
      <c r="BZ561" s="43">
        <v>38000000</v>
      </c>
      <c r="CA561" s="43">
        <v>0</v>
      </c>
      <c r="CB561" s="43">
        <v>0</v>
      </c>
      <c r="CC561" s="43">
        <v>0</v>
      </c>
      <c r="CD561" s="44">
        <f t="shared" si="56"/>
        <v>38000000</v>
      </c>
      <c r="CE561" s="43">
        <v>0</v>
      </c>
      <c r="CF561" s="43">
        <v>0</v>
      </c>
      <c r="CG561" s="43">
        <v>0</v>
      </c>
      <c r="CH561" s="43">
        <v>0</v>
      </c>
      <c r="CI561" s="43">
        <v>0</v>
      </c>
      <c r="CJ561" s="43">
        <v>0</v>
      </c>
      <c r="CK561" s="43">
        <v>0</v>
      </c>
      <c r="CL561" s="43">
        <v>0</v>
      </c>
      <c r="CM561" s="43">
        <v>0</v>
      </c>
      <c r="CN561" s="43">
        <v>0</v>
      </c>
      <c r="CO561" s="43">
        <v>0</v>
      </c>
      <c r="CP561" s="43">
        <v>38000000</v>
      </c>
      <c r="CQ561" s="43">
        <v>0</v>
      </c>
      <c r="CR561" s="43">
        <v>0</v>
      </c>
      <c r="CS561" s="43">
        <v>0</v>
      </c>
      <c r="CT561" s="44">
        <f t="shared" si="57"/>
        <v>38000000</v>
      </c>
      <c r="CU561" s="43">
        <v>0</v>
      </c>
      <c r="CV561" s="43">
        <v>0</v>
      </c>
      <c r="CW561" s="43">
        <v>0</v>
      </c>
      <c r="CX561" s="43">
        <v>0</v>
      </c>
      <c r="CY561" s="43">
        <v>0</v>
      </c>
      <c r="CZ561" s="43">
        <v>0</v>
      </c>
      <c r="DA561" s="43">
        <v>0</v>
      </c>
      <c r="DB561" s="43">
        <v>0</v>
      </c>
      <c r="DC561" s="43">
        <v>0</v>
      </c>
      <c r="DD561" s="43">
        <v>0</v>
      </c>
      <c r="DE561" s="43">
        <v>0</v>
      </c>
      <c r="DF561" s="43">
        <v>40000000</v>
      </c>
      <c r="DG561" s="43">
        <v>0</v>
      </c>
      <c r="DH561" s="43">
        <v>0</v>
      </c>
      <c r="DI561" s="43">
        <v>0</v>
      </c>
      <c r="DJ561" s="44">
        <f t="shared" si="58"/>
        <v>40000000</v>
      </c>
      <c r="DK561" s="45">
        <f t="shared" si="45"/>
        <v>116000000</v>
      </c>
    </row>
    <row r="562" spans="1:115" s="2" customFormat="1" ht="75" x14ac:dyDescent="0.25">
      <c r="A562" s="1"/>
      <c r="B562" s="40" t="s">
        <v>650</v>
      </c>
      <c r="C562" s="41" t="s">
        <v>1447</v>
      </c>
      <c r="D562" s="30" t="s">
        <v>1425</v>
      </c>
      <c r="E562" s="30" t="s">
        <v>958</v>
      </c>
      <c r="F562" s="30" t="s">
        <v>1438</v>
      </c>
      <c r="G562" s="30" t="s">
        <v>2388</v>
      </c>
      <c r="H562" s="41" t="s">
        <v>959</v>
      </c>
      <c r="I562" s="41">
        <v>100</v>
      </c>
      <c r="J562" s="41" t="s">
        <v>1377</v>
      </c>
      <c r="K562" s="41">
        <v>2019</v>
      </c>
      <c r="L562" s="41">
        <v>100</v>
      </c>
      <c r="M562" s="42">
        <v>50</v>
      </c>
      <c r="N562" s="42">
        <v>50</v>
      </c>
      <c r="O562" s="42">
        <v>0</v>
      </c>
      <c r="P562" s="42">
        <v>0</v>
      </c>
      <c r="Q562" s="42" t="s">
        <v>132</v>
      </c>
      <c r="R562" s="41" t="s">
        <v>108</v>
      </c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 t="s">
        <v>958</v>
      </c>
      <c r="AI562" s="52" t="s">
        <v>1480</v>
      </c>
      <c r="AJ562" s="40">
        <v>3204</v>
      </c>
      <c r="AK562" s="17" t="s">
        <v>2047</v>
      </c>
      <c r="AL562" s="17" t="s">
        <v>961</v>
      </c>
      <c r="AM562" s="42" t="s">
        <v>2650</v>
      </c>
      <c r="AN562" s="42">
        <v>3604026</v>
      </c>
      <c r="AO562" s="42" t="s">
        <v>2725</v>
      </c>
      <c r="AP562" s="41">
        <v>0</v>
      </c>
      <c r="AQ562" s="41">
        <v>2</v>
      </c>
      <c r="AR562" s="42" t="s">
        <v>2471</v>
      </c>
      <c r="AS562" s="42" t="s">
        <v>650</v>
      </c>
      <c r="AT562" s="42">
        <v>1</v>
      </c>
      <c r="AU562" s="42">
        <v>1</v>
      </c>
      <c r="AV562" s="42">
        <v>0</v>
      </c>
      <c r="AW562" s="42">
        <v>0</v>
      </c>
      <c r="AX562" s="43">
        <v>0</v>
      </c>
      <c r="AY562" s="43">
        <v>0</v>
      </c>
      <c r="AZ562" s="43">
        <v>0</v>
      </c>
      <c r="BA562" s="43">
        <v>0</v>
      </c>
      <c r="BB562" s="43">
        <v>0</v>
      </c>
      <c r="BC562" s="43">
        <v>0</v>
      </c>
      <c r="BD562" s="43">
        <v>0</v>
      </c>
      <c r="BE562" s="43">
        <v>0</v>
      </c>
      <c r="BF562" s="43">
        <v>0</v>
      </c>
      <c r="BG562" s="43">
        <v>0</v>
      </c>
      <c r="BH562" s="43">
        <v>0</v>
      </c>
      <c r="BI562" s="43">
        <v>0</v>
      </c>
      <c r="BJ562" s="43">
        <v>9055556</v>
      </c>
      <c r="BK562" s="43">
        <v>0</v>
      </c>
      <c r="BL562" s="43">
        <v>0</v>
      </c>
      <c r="BM562" s="43">
        <v>0</v>
      </c>
      <c r="BN562" s="44">
        <f t="shared" si="55"/>
        <v>9055556</v>
      </c>
      <c r="BO562" s="43">
        <v>0</v>
      </c>
      <c r="BP562" s="43">
        <v>0</v>
      </c>
      <c r="BQ562" s="43">
        <v>0</v>
      </c>
      <c r="BR562" s="43">
        <v>0</v>
      </c>
      <c r="BS562" s="43">
        <v>0</v>
      </c>
      <c r="BT562" s="43">
        <v>0</v>
      </c>
      <c r="BU562" s="43">
        <v>0</v>
      </c>
      <c r="BV562" s="43">
        <v>0</v>
      </c>
      <c r="BW562" s="43">
        <v>0</v>
      </c>
      <c r="BX562" s="43">
        <v>0</v>
      </c>
      <c r="BY562" s="43">
        <v>0</v>
      </c>
      <c r="BZ562" s="43">
        <v>14000000</v>
      </c>
      <c r="CA562" s="43">
        <v>0</v>
      </c>
      <c r="CB562" s="43">
        <v>0</v>
      </c>
      <c r="CC562" s="43">
        <v>0</v>
      </c>
      <c r="CD562" s="44">
        <f t="shared" si="56"/>
        <v>14000000</v>
      </c>
      <c r="CE562" s="43">
        <v>0</v>
      </c>
      <c r="CF562" s="43">
        <v>0</v>
      </c>
      <c r="CG562" s="43">
        <v>0</v>
      </c>
      <c r="CH562" s="43">
        <v>0</v>
      </c>
      <c r="CI562" s="43">
        <v>0</v>
      </c>
      <c r="CJ562" s="43">
        <v>0</v>
      </c>
      <c r="CK562" s="43">
        <v>0</v>
      </c>
      <c r="CL562" s="43">
        <v>0</v>
      </c>
      <c r="CM562" s="43">
        <v>0</v>
      </c>
      <c r="CN562" s="43">
        <v>0</v>
      </c>
      <c r="CO562" s="43">
        <v>0</v>
      </c>
      <c r="CP562" s="43">
        <v>0</v>
      </c>
      <c r="CQ562" s="43">
        <v>0</v>
      </c>
      <c r="CR562" s="43">
        <v>0</v>
      </c>
      <c r="CS562" s="43">
        <v>0</v>
      </c>
      <c r="CT562" s="44">
        <f t="shared" si="57"/>
        <v>0</v>
      </c>
      <c r="CU562" s="43">
        <v>0</v>
      </c>
      <c r="CV562" s="43">
        <v>0</v>
      </c>
      <c r="CW562" s="43">
        <v>0</v>
      </c>
      <c r="CX562" s="43">
        <v>0</v>
      </c>
      <c r="CY562" s="43">
        <v>0</v>
      </c>
      <c r="CZ562" s="43">
        <v>0</v>
      </c>
      <c r="DA562" s="43">
        <v>0</v>
      </c>
      <c r="DB562" s="43">
        <v>0</v>
      </c>
      <c r="DC562" s="43">
        <v>0</v>
      </c>
      <c r="DD562" s="43">
        <v>0</v>
      </c>
      <c r="DE562" s="43">
        <v>0</v>
      </c>
      <c r="DF562" s="43">
        <v>0</v>
      </c>
      <c r="DG562" s="43">
        <v>0</v>
      </c>
      <c r="DH562" s="43">
        <v>0</v>
      </c>
      <c r="DI562" s="43">
        <v>0</v>
      </c>
      <c r="DJ562" s="44">
        <f t="shared" si="58"/>
        <v>0</v>
      </c>
      <c r="DK562" s="45">
        <f t="shared" si="45"/>
        <v>23055556</v>
      </c>
    </row>
    <row r="563" spans="1:115" s="2" customFormat="1" ht="45" x14ac:dyDescent="0.25">
      <c r="A563" s="1"/>
      <c r="B563" s="40" t="s">
        <v>650</v>
      </c>
      <c r="C563" s="41" t="s">
        <v>1447</v>
      </c>
      <c r="D563" s="30" t="s">
        <v>1425</v>
      </c>
      <c r="E563" s="30" t="s">
        <v>958</v>
      </c>
      <c r="F563" s="30" t="s">
        <v>1438</v>
      </c>
      <c r="G563" s="30" t="s">
        <v>2388</v>
      </c>
      <c r="H563" s="41" t="s">
        <v>959</v>
      </c>
      <c r="I563" s="41">
        <v>100</v>
      </c>
      <c r="J563" s="41" t="s">
        <v>1377</v>
      </c>
      <c r="K563" s="41">
        <v>2019</v>
      </c>
      <c r="L563" s="41">
        <v>100</v>
      </c>
      <c r="M563" s="42">
        <v>25</v>
      </c>
      <c r="N563" s="42">
        <v>25</v>
      </c>
      <c r="O563" s="42">
        <v>25</v>
      </c>
      <c r="P563" s="42">
        <v>25</v>
      </c>
      <c r="Q563" s="42" t="s">
        <v>132</v>
      </c>
      <c r="R563" s="41" t="s">
        <v>108</v>
      </c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 t="s">
        <v>958</v>
      </c>
      <c r="AI563" s="52" t="s">
        <v>1480</v>
      </c>
      <c r="AJ563" s="40">
        <v>3204</v>
      </c>
      <c r="AK563" s="17" t="s">
        <v>2048</v>
      </c>
      <c r="AL563" s="17" t="s">
        <v>962</v>
      </c>
      <c r="AM563" s="42"/>
      <c r="AN563" s="42">
        <v>2201049</v>
      </c>
      <c r="AO563" s="42" t="s">
        <v>2778</v>
      </c>
      <c r="AP563" s="41">
        <v>0</v>
      </c>
      <c r="AQ563" s="41">
        <v>2</v>
      </c>
      <c r="AR563" s="42" t="s">
        <v>2471</v>
      </c>
      <c r="AS563" s="42" t="s">
        <v>650</v>
      </c>
      <c r="AT563" s="42" t="s">
        <v>2647</v>
      </c>
      <c r="AU563" s="42" t="s">
        <v>2647</v>
      </c>
      <c r="AV563" s="42" t="s">
        <v>2647</v>
      </c>
      <c r="AW563" s="42" t="s">
        <v>2647</v>
      </c>
      <c r="AX563" s="43">
        <v>0</v>
      </c>
      <c r="AY563" s="43">
        <v>0</v>
      </c>
      <c r="AZ563" s="43">
        <v>0</v>
      </c>
      <c r="BA563" s="43">
        <v>0</v>
      </c>
      <c r="BB563" s="43">
        <v>0</v>
      </c>
      <c r="BC563" s="43">
        <v>0</v>
      </c>
      <c r="BD563" s="43">
        <v>0</v>
      </c>
      <c r="BE563" s="43">
        <v>0</v>
      </c>
      <c r="BF563" s="43">
        <v>0</v>
      </c>
      <c r="BG563" s="43">
        <v>0</v>
      </c>
      <c r="BH563" s="43">
        <v>0</v>
      </c>
      <c r="BI563" s="43">
        <v>0</v>
      </c>
      <c r="BJ563" s="43">
        <v>18111110</v>
      </c>
      <c r="BK563" s="43">
        <v>0</v>
      </c>
      <c r="BL563" s="43">
        <v>0</v>
      </c>
      <c r="BM563" s="43">
        <v>0</v>
      </c>
      <c r="BN563" s="44">
        <f t="shared" si="55"/>
        <v>18111110</v>
      </c>
      <c r="BO563" s="43">
        <v>0</v>
      </c>
      <c r="BP563" s="43">
        <v>0</v>
      </c>
      <c r="BQ563" s="43">
        <v>0</v>
      </c>
      <c r="BR563" s="43">
        <v>0</v>
      </c>
      <c r="BS563" s="43">
        <v>0</v>
      </c>
      <c r="BT563" s="43">
        <v>0</v>
      </c>
      <c r="BU563" s="43">
        <v>0</v>
      </c>
      <c r="BV563" s="43">
        <v>0</v>
      </c>
      <c r="BW563" s="43">
        <v>0</v>
      </c>
      <c r="BX563" s="43">
        <v>0</v>
      </c>
      <c r="BY563" s="43">
        <v>0</v>
      </c>
      <c r="BZ563" s="43">
        <v>30000000</v>
      </c>
      <c r="CA563" s="43">
        <v>0</v>
      </c>
      <c r="CB563" s="43">
        <v>0</v>
      </c>
      <c r="CC563" s="43">
        <v>0</v>
      </c>
      <c r="CD563" s="44">
        <f t="shared" si="56"/>
        <v>30000000</v>
      </c>
      <c r="CE563" s="43">
        <v>0</v>
      </c>
      <c r="CF563" s="43">
        <v>0</v>
      </c>
      <c r="CG563" s="43">
        <v>0</v>
      </c>
      <c r="CH563" s="43">
        <v>0</v>
      </c>
      <c r="CI563" s="43">
        <v>0</v>
      </c>
      <c r="CJ563" s="43">
        <v>0</v>
      </c>
      <c r="CK563" s="43">
        <v>0</v>
      </c>
      <c r="CL563" s="43">
        <v>0</v>
      </c>
      <c r="CM563" s="43">
        <v>0</v>
      </c>
      <c r="CN563" s="43">
        <v>0</v>
      </c>
      <c r="CO563" s="43">
        <v>0</v>
      </c>
      <c r="CP563" s="43">
        <v>30000000</v>
      </c>
      <c r="CQ563" s="43">
        <v>0</v>
      </c>
      <c r="CR563" s="43">
        <v>0</v>
      </c>
      <c r="CS563" s="43">
        <v>0</v>
      </c>
      <c r="CT563" s="44">
        <f t="shared" si="57"/>
        <v>30000000</v>
      </c>
      <c r="CU563" s="43">
        <v>0</v>
      </c>
      <c r="CV563" s="43">
        <v>0</v>
      </c>
      <c r="CW563" s="43">
        <v>0</v>
      </c>
      <c r="CX563" s="43">
        <v>0</v>
      </c>
      <c r="CY563" s="43">
        <v>0</v>
      </c>
      <c r="CZ563" s="43">
        <v>0</v>
      </c>
      <c r="DA563" s="43">
        <v>0</v>
      </c>
      <c r="DB563" s="43">
        <v>0</v>
      </c>
      <c r="DC563" s="43">
        <v>0</v>
      </c>
      <c r="DD563" s="43">
        <v>0</v>
      </c>
      <c r="DE563" s="43">
        <v>0</v>
      </c>
      <c r="DF563" s="43">
        <v>30000000</v>
      </c>
      <c r="DG563" s="43">
        <v>0</v>
      </c>
      <c r="DH563" s="43">
        <v>0</v>
      </c>
      <c r="DI563" s="43">
        <v>0</v>
      </c>
      <c r="DJ563" s="44">
        <f t="shared" si="58"/>
        <v>30000000</v>
      </c>
      <c r="DK563" s="45">
        <f t="shared" si="45"/>
        <v>108111110</v>
      </c>
    </row>
    <row r="564" spans="1:115" s="70" customFormat="1" ht="45" x14ac:dyDescent="0.25">
      <c r="B564" s="71" t="s">
        <v>650</v>
      </c>
      <c r="C564" s="72" t="s">
        <v>1447</v>
      </c>
      <c r="D564" s="73" t="s">
        <v>1425</v>
      </c>
      <c r="E564" s="73" t="s">
        <v>958</v>
      </c>
      <c r="F564" s="73" t="s">
        <v>1438</v>
      </c>
      <c r="G564" s="73" t="s">
        <v>2388</v>
      </c>
      <c r="H564" s="72" t="s">
        <v>959</v>
      </c>
      <c r="I564" s="72">
        <v>100</v>
      </c>
      <c r="J564" s="72" t="s">
        <v>1377</v>
      </c>
      <c r="K564" s="72">
        <v>2019</v>
      </c>
      <c r="L564" s="72">
        <v>100</v>
      </c>
      <c r="M564" s="69">
        <v>25</v>
      </c>
      <c r="N564" s="69">
        <v>25</v>
      </c>
      <c r="O564" s="69">
        <v>25</v>
      </c>
      <c r="P564" s="69">
        <v>25</v>
      </c>
      <c r="Q564" s="42" t="s">
        <v>132</v>
      </c>
      <c r="R564" s="41" t="s">
        <v>108</v>
      </c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 t="s">
        <v>958</v>
      </c>
      <c r="AI564" s="52" t="s">
        <v>1481</v>
      </c>
      <c r="AJ564" s="40">
        <v>3201</v>
      </c>
      <c r="AK564" s="74" t="s">
        <v>2049</v>
      </c>
      <c r="AL564" s="74" t="s">
        <v>963</v>
      </c>
      <c r="AM564" s="69"/>
      <c r="AN564" s="69">
        <v>2201049</v>
      </c>
      <c r="AO564" s="69" t="s">
        <v>2778</v>
      </c>
      <c r="AP564" s="41">
        <v>0</v>
      </c>
      <c r="AQ564" s="72">
        <v>12</v>
      </c>
      <c r="AR564" s="42" t="s">
        <v>2471</v>
      </c>
      <c r="AS564" s="42" t="s">
        <v>650</v>
      </c>
      <c r="AT564" s="69">
        <v>3</v>
      </c>
      <c r="AU564" s="69">
        <v>3</v>
      </c>
      <c r="AV564" s="69">
        <v>3</v>
      </c>
      <c r="AW564" s="69">
        <v>3</v>
      </c>
      <c r="AX564" s="75">
        <v>0</v>
      </c>
      <c r="AY564" s="75">
        <v>0</v>
      </c>
      <c r="AZ564" s="75">
        <v>0</v>
      </c>
      <c r="BA564" s="75">
        <v>0</v>
      </c>
      <c r="BB564" s="75">
        <v>0</v>
      </c>
      <c r="BC564" s="75">
        <v>0</v>
      </c>
      <c r="BD564" s="75">
        <v>0</v>
      </c>
      <c r="BE564" s="75">
        <v>0</v>
      </c>
      <c r="BF564" s="75">
        <v>0</v>
      </c>
      <c r="BG564" s="75">
        <v>0</v>
      </c>
      <c r="BH564" s="75">
        <v>0</v>
      </c>
      <c r="BI564" s="75">
        <v>0</v>
      </c>
      <c r="BJ564" s="75">
        <v>6926668</v>
      </c>
      <c r="BK564" s="75">
        <v>0</v>
      </c>
      <c r="BL564" s="75">
        <v>0</v>
      </c>
      <c r="BM564" s="75">
        <v>0</v>
      </c>
      <c r="BN564" s="76">
        <f t="shared" si="55"/>
        <v>6926668</v>
      </c>
      <c r="BO564" s="75">
        <v>0</v>
      </c>
      <c r="BP564" s="75">
        <v>0</v>
      </c>
      <c r="BQ564" s="75">
        <v>0</v>
      </c>
      <c r="BR564" s="75">
        <v>0</v>
      </c>
      <c r="BS564" s="75">
        <v>0</v>
      </c>
      <c r="BT564" s="75">
        <v>0</v>
      </c>
      <c r="BU564" s="75">
        <v>0</v>
      </c>
      <c r="BV564" s="75">
        <v>0</v>
      </c>
      <c r="BW564" s="75">
        <v>0</v>
      </c>
      <c r="BX564" s="75">
        <v>0</v>
      </c>
      <c r="BY564" s="75">
        <v>0</v>
      </c>
      <c r="BZ564" s="75">
        <v>7800000</v>
      </c>
      <c r="CA564" s="75">
        <v>0</v>
      </c>
      <c r="CB564" s="75">
        <v>0</v>
      </c>
      <c r="CC564" s="75">
        <v>0</v>
      </c>
      <c r="CD564" s="76">
        <f t="shared" si="56"/>
        <v>7800000</v>
      </c>
      <c r="CE564" s="75">
        <v>0</v>
      </c>
      <c r="CF564" s="75">
        <v>0</v>
      </c>
      <c r="CG564" s="75">
        <v>0</v>
      </c>
      <c r="CH564" s="75">
        <v>0</v>
      </c>
      <c r="CI564" s="75">
        <v>0</v>
      </c>
      <c r="CJ564" s="75">
        <v>0</v>
      </c>
      <c r="CK564" s="75">
        <v>0</v>
      </c>
      <c r="CL564" s="75">
        <v>0</v>
      </c>
      <c r="CM564" s="75">
        <v>0</v>
      </c>
      <c r="CN564" s="75">
        <v>0</v>
      </c>
      <c r="CO564" s="75">
        <v>0</v>
      </c>
      <c r="CP564" s="75">
        <v>7800000</v>
      </c>
      <c r="CQ564" s="75">
        <v>0</v>
      </c>
      <c r="CR564" s="75">
        <v>0</v>
      </c>
      <c r="CS564" s="75">
        <v>0</v>
      </c>
      <c r="CT564" s="76">
        <f t="shared" si="57"/>
        <v>7800000</v>
      </c>
      <c r="CU564" s="75">
        <v>0</v>
      </c>
      <c r="CV564" s="75">
        <v>0</v>
      </c>
      <c r="CW564" s="75">
        <v>0</v>
      </c>
      <c r="CX564" s="75">
        <v>0</v>
      </c>
      <c r="CY564" s="75">
        <v>0</v>
      </c>
      <c r="CZ564" s="75">
        <v>0</v>
      </c>
      <c r="DA564" s="75">
        <v>0</v>
      </c>
      <c r="DB564" s="75">
        <v>0</v>
      </c>
      <c r="DC564" s="75">
        <v>0</v>
      </c>
      <c r="DD564" s="75">
        <v>0</v>
      </c>
      <c r="DE564" s="75">
        <v>0</v>
      </c>
      <c r="DF564" s="75">
        <v>12800000</v>
      </c>
      <c r="DG564" s="75">
        <v>0</v>
      </c>
      <c r="DH564" s="75">
        <v>0</v>
      </c>
      <c r="DI564" s="75">
        <v>0</v>
      </c>
      <c r="DJ564" s="76">
        <f t="shared" si="58"/>
        <v>12800000</v>
      </c>
      <c r="DK564" s="77">
        <f t="shared" si="45"/>
        <v>35326668</v>
      </c>
    </row>
    <row r="565" spans="1:115" s="2" customFormat="1" ht="90" x14ac:dyDescent="0.25">
      <c r="A565" s="1"/>
      <c r="B565" s="40" t="s">
        <v>1415</v>
      </c>
      <c r="C565" s="41" t="s">
        <v>1447</v>
      </c>
      <c r="D565" s="30" t="s">
        <v>1421</v>
      </c>
      <c r="E565" s="30" t="s">
        <v>958</v>
      </c>
      <c r="F565" s="30" t="s">
        <v>1438</v>
      </c>
      <c r="G565" s="30" t="s">
        <v>2388</v>
      </c>
      <c r="H565" s="41" t="s">
        <v>959</v>
      </c>
      <c r="I565" s="41">
        <v>100</v>
      </c>
      <c r="J565" s="41" t="s">
        <v>1377</v>
      </c>
      <c r="K565" s="41">
        <v>2019</v>
      </c>
      <c r="L565" s="41">
        <v>100</v>
      </c>
      <c r="M565" s="42">
        <v>100</v>
      </c>
      <c r="N565" s="42">
        <v>100</v>
      </c>
      <c r="O565" s="42">
        <v>100</v>
      </c>
      <c r="P565" s="42">
        <v>100</v>
      </c>
      <c r="Q565" s="42" t="s">
        <v>130</v>
      </c>
      <c r="R565" s="41" t="s">
        <v>103</v>
      </c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 t="s">
        <v>958</v>
      </c>
      <c r="AI565" s="52" t="s">
        <v>1482</v>
      </c>
      <c r="AJ565" s="40">
        <v>3203</v>
      </c>
      <c r="AK565" s="17" t="s">
        <v>2050</v>
      </c>
      <c r="AL565" s="17" t="s">
        <v>964</v>
      </c>
      <c r="AM565" s="42" t="s">
        <v>2679</v>
      </c>
      <c r="AN565" s="42" t="s">
        <v>2680</v>
      </c>
      <c r="AO565" s="42" t="s">
        <v>2639</v>
      </c>
      <c r="AP565" s="41">
        <v>0</v>
      </c>
      <c r="AQ565" s="41">
        <v>2</v>
      </c>
      <c r="AR565" s="42" t="s">
        <v>2471</v>
      </c>
      <c r="AS565" s="42" t="s">
        <v>1415</v>
      </c>
      <c r="AT565" s="42">
        <v>0.5</v>
      </c>
      <c r="AU565" s="42">
        <v>0.5</v>
      </c>
      <c r="AV565" s="42">
        <v>0.5</v>
      </c>
      <c r="AW565" s="42">
        <v>0.5</v>
      </c>
      <c r="AX565" s="43">
        <v>0</v>
      </c>
      <c r="AY565" s="43">
        <v>0</v>
      </c>
      <c r="AZ565" s="43">
        <v>0</v>
      </c>
      <c r="BA565" s="43">
        <v>0</v>
      </c>
      <c r="BB565" s="43">
        <v>0</v>
      </c>
      <c r="BC565" s="43">
        <v>20000000</v>
      </c>
      <c r="BD565" s="43">
        <v>0</v>
      </c>
      <c r="BE565" s="43">
        <v>0</v>
      </c>
      <c r="BF565" s="43">
        <v>0</v>
      </c>
      <c r="BG565" s="43">
        <v>0</v>
      </c>
      <c r="BH565" s="43">
        <v>0</v>
      </c>
      <c r="BI565" s="43">
        <v>0</v>
      </c>
      <c r="BJ565" s="43">
        <v>0</v>
      </c>
      <c r="BK565" s="43">
        <v>0</v>
      </c>
      <c r="BL565" s="43">
        <v>0</v>
      </c>
      <c r="BM565" s="43">
        <v>0</v>
      </c>
      <c r="BN565" s="44">
        <v>20000000</v>
      </c>
      <c r="BO565" s="43">
        <v>0</v>
      </c>
      <c r="BP565" s="43">
        <v>0</v>
      </c>
      <c r="BQ565" s="43">
        <v>0</v>
      </c>
      <c r="BR565" s="43">
        <v>0</v>
      </c>
      <c r="BS565" s="43">
        <v>30000000</v>
      </c>
      <c r="BT565" s="43">
        <v>0</v>
      </c>
      <c r="BU565" s="43">
        <v>0</v>
      </c>
      <c r="BV565" s="43">
        <v>0</v>
      </c>
      <c r="BW565" s="43">
        <v>0</v>
      </c>
      <c r="BX565" s="43">
        <v>0</v>
      </c>
      <c r="BY565" s="43">
        <v>0</v>
      </c>
      <c r="BZ565" s="43">
        <v>0</v>
      </c>
      <c r="CA565" s="43">
        <v>0</v>
      </c>
      <c r="CB565" s="43">
        <v>0</v>
      </c>
      <c r="CC565" s="43">
        <v>0</v>
      </c>
      <c r="CD565" s="44">
        <v>30000000</v>
      </c>
      <c r="CE565" s="43">
        <v>0</v>
      </c>
      <c r="CF565" s="43">
        <v>0</v>
      </c>
      <c r="CG565" s="43">
        <v>0</v>
      </c>
      <c r="CH565" s="43">
        <v>0</v>
      </c>
      <c r="CI565" s="43">
        <v>35000000</v>
      </c>
      <c r="CJ565" s="43">
        <v>0</v>
      </c>
      <c r="CK565" s="43">
        <v>0</v>
      </c>
      <c r="CL565" s="43">
        <v>0</v>
      </c>
      <c r="CM565" s="43">
        <v>0</v>
      </c>
      <c r="CN565" s="43">
        <v>0</v>
      </c>
      <c r="CO565" s="43">
        <v>0</v>
      </c>
      <c r="CP565" s="43">
        <v>0</v>
      </c>
      <c r="CQ565" s="43">
        <v>0</v>
      </c>
      <c r="CR565" s="43">
        <v>0</v>
      </c>
      <c r="CS565" s="43">
        <v>0</v>
      </c>
      <c r="CT565" s="44">
        <v>35000000</v>
      </c>
      <c r="CU565" s="43">
        <v>0</v>
      </c>
      <c r="CV565" s="43">
        <v>0</v>
      </c>
      <c r="CW565" s="43">
        <v>0</v>
      </c>
      <c r="CX565" s="43">
        <v>0</v>
      </c>
      <c r="CY565" s="43">
        <v>40000000</v>
      </c>
      <c r="CZ565" s="43">
        <v>0</v>
      </c>
      <c r="DA565" s="43">
        <v>0</v>
      </c>
      <c r="DB565" s="43">
        <v>0</v>
      </c>
      <c r="DC565" s="43">
        <v>0</v>
      </c>
      <c r="DD565" s="43">
        <v>0</v>
      </c>
      <c r="DE565" s="43">
        <v>0</v>
      </c>
      <c r="DF565" s="43">
        <v>0</v>
      </c>
      <c r="DG565" s="43">
        <v>0</v>
      </c>
      <c r="DH565" s="43">
        <v>0</v>
      </c>
      <c r="DI565" s="43">
        <v>0</v>
      </c>
      <c r="DJ565" s="44">
        <v>40000000</v>
      </c>
      <c r="DK565" s="45">
        <f t="shared" si="45"/>
        <v>125000000</v>
      </c>
    </row>
    <row r="566" spans="1:115" s="2" customFormat="1" ht="45" x14ac:dyDescent="0.25">
      <c r="A566" s="1"/>
      <c r="B566" s="40" t="s">
        <v>650</v>
      </c>
      <c r="C566" s="41" t="s">
        <v>1447</v>
      </c>
      <c r="D566" s="30" t="s">
        <v>1425</v>
      </c>
      <c r="E566" s="30" t="s">
        <v>958</v>
      </c>
      <c r="F566" s="30" t="s">
        <v>1438</v>
      </c>
      <c r="G566" s="30" t="s">
        <v>2388</v>
      </c>
      <c r="H566" s="41" t="s">
        <v>959</v>
      </c>
      <c r="I566" s="41">
        <v>100</v>
      </c>
      <c r="J566" s="41" t="s">
        <v>1377</v>
      </c>
      <c r="K566" s="41">
        <v>2019</v>
      </c>
      <c r="L566" s="41">
        <v>100</v>
      </c>
      <c r="M566" s="42">
        <v>2.17</v>
      </c>
      <c r="N566" s="42">
        <v>32.6</v>
      </c>
      <c r="O566" s="42">
        <v>32.6</v>
      </c>
      <c r="P566" s="42">
        <v>32.6</v>
      </c>
      <c r="Q566" s="42" t="s">
        <v>132</v>
      </c>
      <c r="R566" s="41" t="s">
        <v>108</v>
      </c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 t="s">
        <v>958</v>
      </c>
      <c r="AI566" s="52" t="s">
        <v>1483</v>
      </c>
      <c r="AJ566" s="40">
        <v>3202</v>
      </c>
      <c r="AK566" s="17" t="s">
        <v>2051</v>
      </c>
      <c r="AL566" s="17" t="s">
        <v>965</v>
      </c>
      <c r="AM566" s="42" t="s">
        <v>2777</v>
      </c>
      <c r="AN566" s="42">
        <v>2201049</v>
      </c>
      <c r="AO566" s="42" t="s">
        <v>2778</v>
      </c>
      <c r="AP566" s="41">
        <v>300</v>
      </c>
      <c r="AQ566" s="41">
        <v>460</v>
      </c>
      <c r="AR566" s="42" t="s">
        <v>2471</v>
      </c>
      <c r="AS566" s="42" t="s">
        <v>650</v>
      </c>
      <c r="AT566" s="42">
        <v>10</v>
      </c>
      <c r="AU566" s="42">
        <v>150</v>
      </c>
      <c r="AV566" s="42">
        <v>150</v>
      </c>
      <c r="AW566" s="42">
        <v>150</v>
      </c>
      <c r="AX566" s="43">
        <v>0</v>
      </c>
      <c r="AY566" s="43">
        <v>0</v>
      </c>
      <c r="AZ566" s="43">
        <v>0</v>
      </c>
      <c r="BA566" s="43">
        <v>0</v>
      </c>
      <c r="BB566" s="43">
        <v>0</v>
      </c>
      <c r="BC566" s="43">
        <v>0</v>
      </c>
      <c r="BD566" s="43">
        <v>0</v>
      </c>
      <c r="BE566" s="43">
        <v>0</v>
      </c>
      <c r="BF566" s="43">
        <v>0</v>
      </c>
      <c r="BG566" s="43">
        <v>0</v>
      </c>
      <c r="BH566" s="43">
        <v>0</v>
      </c>
      <c r="BI566" s="43">
        <v>0</v>
      </c>
      <c r="BJ566" s="43">
        <v>22953333</v>
      </c>
      <c r="BK566" s="43">
        <v>0</v>
      </c>
      <c r="BL566" s="43">
        <v>0</v>
      </c>
      <c r="BM566" s="43">
        <v>0</v>
      </c>
      <c r="BN566" s="44">
        <f t="shared" ref="BN566:BN573" si="59">SUM(AX566:BM566)</f>
        <v>22953333</v>
      </c>
      <c r="BO566" s="43">
        <v>0</v>
      </c>
      <c r="BP566" s="43">
        <v>0</v>
      </c>
      <c r="BQ566" s="43">
        <v>0</v>
      </c>
      <c r="BR566" s="43">
        <v>0</v>
      </c>
      <c r="BS566" s="43">
        <v>0</v>
      </c>
      <c r="BT566" s="43">
        <v>0</v>
      </c>
      <c r="BU566" s="43">
        <v>0</v>
      </c>
      <c r="BV566" s="43">
        <v>0</v>
      </c>
      <c r="BW566" s="43">
        <v>0</v>
      </c>
      <c r="BX566" s="43">
        <v>0</v>
      </c>
      <c r="BY566" s="43">
        <v>0</v>
      </c>
      <c r="BZ566" s="43">
        <v>27600000</v>
      </c>
      <c r="CA566" s="43">
        <v>0</v>
      </c>
      <c r="CB566" s="43">
        <v>0</v>
      </c>
      <c r="CC566" s="43">
        <v>0</v>
      </c>
      <c r="CD566" s="44">
        <f t="shared" ref="CD566:CD573" si="60">SUM(BO566:CC566)</f>
        <v>27600000</v>
      </c>
      <c r="CE566" s="43">
        <v>0</v>
      </c>
      <c r="CF566" s="43">
        <v>0</v>
      </c>
      <c r="CG566" s="43">
        <v>0</v>
      </c>
      <c r="CH566" s="43">
        <v>0</v>
      </c>
      <c r="CI566" s="43">
        <v>0</v>
      </c>
      <c r="CJ566" s="43">
        <v>0</v>
      </c>
      <c r="CK566" s="43">
        <v>0</v>
      </c>
      <c r="CL566" s="43">
        <v>0</v>
      </c>
      <c r="CM566" s="43">
        <v>0</v>
      </c>
      <c r="CN566" s="43">
        <v>0</v>
      </c>
      <c r="CO566" s="43">
        <v>0</v>
      </c>
      <c r="CP566" s="43">
        <v>27600000</v>
      </c>
      <c r="CQ566" s="43">
        <v>0</v>
      </c>
      <c r="CR566" s="43">
        <v>0</v>
      </c>
      <c r="CS566" s="43">
        <v>0</v>
      </c>
      <c r="CT566" s="44">
        <f t="shared" ref="CT566:CT573" si="61">SUM(CE566:CS566)</f>
        <v>27600000</v>
      </c>
      <c r="CU566" s="43">
        <v>0</v>
      </c>
      <c r="CV566" s="43">
        <v>0</v>
      </c>
      <c r="CW566" s="43">
        <v>0</v>
      </c>
      <c r="CX566" s="43">
        <v>0</v>
      </c>
      <c r="CY566" s="43">
        <v>0</v>
      </c>
      <c r="CZ566" s="43">
        <v>0</v>
      </c>
      <c r="DA566" s="43">
        <v>0</v>
      </c>
      <c r="DB566" s="43">
        <v>0</v>
      </c>
      <c r="DC566" s="43">
        <v>0</v>
      </c>
      <c r="DD566" s="43">
        <v>0</v>
      </c>
      <c r="DE566" s="43">
        <v>0</v>
      </c>
      <c r="DF566" s="43">
        <v>27600000</v>
      </c>
      <c r="DG566" s="43">
        <v>0</v>
      </c>
      <c r="DH566" s="43">
        <v>0</v>
      </c>
      <c r="DI566" s="43">
        <v>0</v>
      </c>
      <c r="DJ566" s="44">
        <f t="shared" ref="DJ566:DJ573" si="62">SUM(CU566:DI566)</f>
        <v>27600000</v>
      </c>
      <c r="DK566" s="45">
        <f t="shared" si="45"/>
        <v>105753333</v>
      </c>
    </row>
    <row r="567" spans="1:115" s="2" customFormat="1" ht="105" x14ac:dyDescent="0.25">
      <c r="A567" s="1"/>
      <c r="B567" s="40" t="s">
        <v>650</v>
      </c>
      <c r="C567" s="41" t="s">
        <v>1447</v>
      </c>
      <c r="D567" s="30" t="s">
        <v>1425</v>
      </c>
      <c r="E567" s="30" t="s">
        <v>958</v>
      </c>
      <c r="F567" s="30" t="s">
        <v>1438</v>
      </c>
      <c r="G567" s="30" t="s">
        <v>2389</v>
      </c>
      <c r="H567" s="41" t="s">
        <v>966</v>
      </c>
      <c r="I567" s="41">
        <v>100</v>
      </c>
      <c r="J567" s="41" t="s">
        <v>1378</v>
      </c>
      <c r="K567" s="41">
        <v>2019</v>
      </c>
      <c r="L567" s="41">
        <v>100</v>
      </c>
      <c r="M567" s="42">
        <v>22.44</v>
      </c>
      <c r="N567" s="42">
        <v>26.53</v>
      </c>
      <c r="O567" s="42">
        <v>28.57</v>
      </c>
      <c r="P567" s="42">
        <v>22.44</v>
      </c>
      <c r="Q567" s="42" t="s">
        <v>132</v>
      </c>
      <c r="R567" s="41" t="s">
        <v>110</v>
      </c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 t="s">
        <v>958</v>
      </c>
      <c r="AI567" s="52" t="s">
        <v>1483</v>
      </c>
      <c r="AJ567" s="40">
        <v>3202</v>
      </c>
      <c r="AK567" s="17" t="s">
        <v>2052</v>
      </c>
      <c r="AL567" s="17" t="s">
        <v>967</v>
      </c>
      <c r="AM567" s="42" t="s">
        <v>2523</v>
      </c>
      <c r="AN567" s="42">
        <v>3204010</v>
      </c>
      <c r="AO567" s="42" t="s">
        <v>2779</v>
      </c>
      <c r="AP567" s="41">
        <v>49</v>
      </c>
      <c r="AQ567" s="41">
        <v>49</v>
      </c>
      <c r="AR567" s="42" t="s">
        <v>2471</v>
      </c>
      <c r="AS567" s="42" t="s">
        <v>650</v>
      </c>
      <c r="AT567" s="42">
        <v>11</v>
      </c>
      <c r="AU567" s="42">
        <v>13</v>
      </c>
      <c r="AV567" s="42">
        <v>14</v>
      </c>
      <c r="AW567" s="42">
        <v>11</v>
      </c>
      <c r="AX567" s="43">
        <v>0</v>
      </c>
      <c r="AY567" s="43">
        <v>0</v>
      </c>
      <c r="AZ567" s="43">
        <v>0</v>
      </c>
      <c r="BA567" s="43">
        <v>0</v>
      </c>
      <c r="BB567" s="43">
        <v>0</v>
      </c>
      <c r="BC567" s="43">
        <v>0</v>
      </c>
      <c r="BD567" s="43">
        <v>0</v>
      </c>
      <c r="BE567" s="43">
        <v>0</v>
      </c>
      <c r="BF567" s="43">
        <v>0</v>
      </c>
      <c r="BG567" s="43">
        <v>0</v>
      </c>
      <c r="BH567" s="43">
        <v>0</v>
      </c>
      <c r="BI567" s="43">
        <v>0</v>
      </c>
      <c r="BJ567" s="43">
        <v>22953333</v>
      </c>
      <c r="BK567" s="43">
        <v>0</v>
      </c>
      <c r="BL567" s="43">
        <v>0</v>
      </c>
      <c r="BM567" s="43">
        <v>0</v>
      </c>
      <c r="BN567" s="44">
        <f t="shared" si="59"/>
        <v>22953333</v>
      </c>
      <c r="BO567" s="43">
        <v>0</v>
      </c>
      <c r="BP567" s="43">
        <v>0</v>
      </c>
      <c r="BQ567" s="43">
        <v>0</v>
      </c>
      <c r="BR567" s="43">
        <v>0</v>
      </c>
      <c r="BS567" s="43">
        <v>0</v>
      </c>
      <c r="BT567" s="43">
        <v>0</v>
      </c>
      <c r="BU567" s="43">
        <v>0</v>
      </c>
      <c r="BV567" s="43">
        <v>0</v>
      </c>
      <c r="BW567" s="43">
        <v>0</v>
      </c>
      <c r="BX567" s="43">
        <v>0</v>
      </c>
      <c r="BY567" s="43">
        <v>0</v>
      </c>
      <c r="BZ567" s="43">
        <v>27600000</v>
      </c>
      <c r="CA567" s="43">
        <v>0</v>
      </c>
      <c r="CB567" s="43">
        <v>0</v>
      </c>
      <c r="CC567" s="43">
        <v>0</v>
      </c>
      <c r="CD567" s="44">
        <f t="shared" si="60"/>
        <v>27600000</v>
      </c>
      <c r="CE567" s="43">
        <v>0</v>
      </c>
      <c r="CF567" s="43">
        <v>0</v>
      </c>
      <c r="CG567" s="43">
        <v>0</v>
      </c>
      <c r="CH567" s="43">
        <v>0</v>
      </c>
      <c r="CI567" s="43">
        <v>0</v>
      </c>
      <c r="CJ567" s="43">
        <v>0</v>
      </c>
      <c r="CK567" s="43">
        <v>0</v>
      </c>
      <c r="CL567" s="43">
        <v>0</v>
      </c>
      <c r="CM567" s="43">
        <v>0</v>
      </c>
      <c r="CN567" s="43">
        <v>0</v>
      </c>
      <c r="CO567" s="43">
        <v>0</v>
      </c>
      <c r="CP567" s="43">
        <v>27600000</v>
      </c>
      <c r="CQ567" s="43">
        <v>0</v>
      </c>
      <c r="CR567" s="43">
        <v>0</v>
      </c>
      <c r="CS567" s="43">
        <v>0</v>
      </c>
      <c r="CT567" s="44">
        <f t="shared" si="61"/>
        <v>27600000</v>
      </c>
      <c r="CU567" s="43">
        <v>0</v>
      </c>
      <c r="CV567" s="43">
        <v>0</v>
      </c>
      <c r="CW567" s="43">
        <v>0</v>
      </c>
      <c r="CX567" s="43">
        <v>0</v>
      </c>
      <c r="CY567" s="43">
        <v>0</v>
      </c>
      <c r="CZ567" s="43">
        <v>0</v>
      </c>
      <c r="DA567" s="43">
        <v>0</v>
      </c>
      <c r="DB567" s="43">
        <v>0</v>
      </c>
      <c r="DC567" s="43">
        <v>0</v>
      </c>
      <c r="DD567" s="43">
        <v>0</v>
      </c>
      <c r="DE567" s="43">
        <v>0</v>
      </c>
      <c r="DF567" s="43">
        <v>27600000</v>
      </c>
      <c r="DG567" s="43">
        <v>0</v>
      </c>
      <c r="DH567" s="43">
        <v>0</v>
      </c>
      <c r="DI567" s="43">
        <v>0</v>
      </c>
      <c r="DJ567" s="44">
        <f t="shared" si="62"/>
        <v>27600000</v>
      </c>
      <c r="DK567" s="45">
        <f t="shared" si="45"/>
        <v>105753333</v>
      </c>
    </row>
    <row r="568" spans="1:115" s="2" customFormat="1" ht="105" x14ac:dyDescent="0.25">
      <c r="A568" s="1"/>
      <c r="B568" s="40" t="s">
        <v>650</v>
      </c>
      <c r="C568" s="41" t="s">
        <v>1447</v>
      </c>
      <c r="D568" s="30" t="s">
        <v>1425</v>
      </c>
      <c r="E568" s="30" t="s">
        <v>958</v>
      </c>
      <c r="F568" s="30" t="s">
        <v>1438</v>
      </c>
      <c r="G568" s="30" t="s">
        <v>2389</v>
      </c>
      <c r="H568" s="41" t="s">
        <v>966</v>
      </c>
      <c r="I568" s="41">
        <v>100</v>
      </c>
      <c r="J568" s="41" t="s">
        <v>1378</v>
      </c>
      <c r="K568" s="41">
        <v>2019</v>
      </c>
      <c r="L568" s="41">
        <v>100</v>
      </c>
      <c r="M568" s="42">
        <v>0</v>
      </c>
      <c r="N568" s="42">
        <v>25</v>
      </c>
      <c r="O568" s="42">
        <v>50</v>
      </c>
      <c r="P568" s="42">
        <v>25</v>
      </c>
      <c r="Q568" s="42" t="s">
        <v>132</v>
      </c>
      <c r="R568" s="41" t="s">
        <v>108</v>
      </c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 t="s">
        <v>958</v>
      </c>
      <c r="AI568" s="52" t="s">
        <v>1483</v>
      </c>
      <c r="AJ568" s="40">
        <v>3202</v>
      </c>
      <c r="AK568" s="17" t="s">
        <v>2053</v>
      </c>
      <c r="AL568" s="17" t="s">
        <v>968</v>
      </c>
      <c r="AM568" s="42" t="s">
        <v>2523</v>
      </c>
      <c r="AN568" s="42">
        <v>3204010</v>
      </c>
      <c r="AO568" s="42" t="s">
        <v>2779</v>
      </c>
      <c r="AP568" s="41">
        <v>0</v>
      </c>
      <c r="AQ568" s="41">
        <v>4</v>
      </c>
      <c r="AR568" s="42" t="s">
        <v>2471</v>
      </c>
      <c r="AS568" s="42" t="s">
        <v>650</v>
      </c>
      <c r="AT568" s="42">
        <v>0</v>
      </c>
      <c r="AU568" s="42">
        <v>1</v>
      </c>
      <c r="AV568" s="42">
        <v>2</v>
      </c>
      <c r="AW568" s="42">
        <v>1</v>
      </c>
      <c r="AX568" s="43">
        <v>0</v>
      </c>
      <c r="AY568" s="43">
        <v>0</v>
      </c>
      <c r="AZ568" s="43">
        <v>0</v>
      </c>
      <c r="BA568" s="43">
        <v>0</v>
      </c>
      <c r="BB568" s="43">
        <v>0</v>
      </c>
      <c r="BC568" s="43">
        <v>0</v>
      </c>
      <c r="BD568" s="43">
        <v>0</v>
      </c>
      <c r="BE568" s="43">
        <v>0</v>
      </c>
      <c r="BF568" s="43">
        <v>0</v>
      </c>
      <c r="BG568" s="43">
        <v>0</v>
      </c>
      <c r="BH568" s="43">
        <v>0</v>
      </c>
      <c r="BI568" s="43">
        <v>0</v>
      </c>
      <c r="BJ568" s="43">
        <v>0</v>
      </c>
      <c r="BK568" s="43">
        <v>0</v>
      </c>
      <c r="BL568" s="43">
        <v>0</v>
      </c>
      <c r="BM568" s="43">
        <v>0</v>
      </c>
      <c r="BN568" s="44">
        <f t="shared" si="59"/>
        <v>0</v>
      </c>
      <c r="BO568" s="43">
        <v>0</v>
      </c>
      <c r="BP568" s="43">
        <v>0</v>
      </c>
      <c r="BQ568" s="43">
        <v>0</v>
      </c>
      <c r="BR568" s="43">
        <v>0</v>
      </c>
      <c r="BS568" s="43">
        <v>0</v>
      </c>
      <c r="BT568" s="43">
        <v>0</v>
      </c>
      <c r="BU568" s="43">
        <v>0</v>
      </c>
      <c r="BV568" s="43">
        <v>0</v>
      </c>
      <c r="BW568" s="43">
        <v>0</v>
      </c>
      <c r="BX568" s="43">
        <v>0</v>
      </c>
      <c r="BY568" s="43">
        <v>0</v>
      </c>
      <c r="BZ568" s="43">
        <v>15000000</v>
      </c>
      <c r="CA568" s="43">
        <v>0</v>
      </c>
      <c r="CB568" s="43">
        <v>0</v>
      </c>
      <c r="CC568" s="43">
        <v>0</v>
      </c>
      <c r="CD568" s="44">
        <f t="shared" si="60"/>
        <v>15000000</v>
      </c>
      <c r="CE568" s="43">
        <v>0</v>
      </c>
      <c r="CF568" s="43">
        <v>0</v>
      </c>
      <c r="CG568" s="43">
        <v>0</v>
      </c>
      <c r="CH568" s="43">
        <v>0</v>
      </c>
      <c r="CI568" s="43">
        <v>0</v>
      </c>
      <c r="CJ568" s="43">
        <v>0</v>
      </c>
      <c r="CK568" s="43">
        <v>0</v>
      </c>
      <c r="CL568" s="43">
        <v>0</v>
      </c>
      <c r="CM568" s="43">
        <v>0</v>
      </c>
      <c r="CN568" s="43">
        <v>0</v>
      </c>
      <c r="CO568" s="43">
        <v>0</v>
      </c>
      <c r="CP568" s="43">
        <v>29000000</v>
      </c>
      <c r="CQ568" s="43">
        <v>0</v>
      </c>
      <c r="CR568" s="43">
        <v>0</v>
      </c>
      <c r="CS568" s="43">
        <v>0</v>
      </c>
      <c r="CT568" s="44">
        <f t="shared" si="61"/>
        <v>29000000</v>
      </c>
      <c r="CU568" s="43">
        <v>0</v>
      </c>
      <c r="CV568" s="43">
        <v>0</v>
      </c>
      <c r="CW568" s="43">
        <v>0</v>
      </c>
      <c r="CX568" s="43">
        <v>0</v>
      </c>
      <c r="CY568" s="43">
        <v>0</v>
      </c>
      <c r="CZ568" s="43">
        <v>0</v>
      </c>
      <c r="DA568" s="43">
        <v>0</v>
      </c>
      <c r="DB568" s="43">
        <v>0</v>
      </c>
      <c r="DC568" s="43">
        <v>0</v>
      </c>
      <c r="DD568" s="43">
        <v>0</v>
      </c>
      <c r="DE568" s="43">
        <v>0</v>
      </c>
      <c r="DF568" s="43">
        <v>27000000</v>
      </c>
      <c r="DG568" s="43">
        <v>0</v>
      </c>
      <c r="DH568" s="43">
        <v>0</v>
      </c>
      <c r="DI568" s="43">
        <v>0</v>
      </c>
      <c r="DJ568" s="44">
        <f t="shared" si="62"/>
        <v>27000000</v>
      </c>
      <c r="DK568" s="45">
        <f t="shared" si="45"/>
        <v>71000000</v>
      </c>
    </row>
    <row r="569" spans="1:115" s="2" customFormat="1" ht="75" x14ac:dyDescent="0.25">
      <c r="A569" s="1"/>
      <c r="B569" s="40" t="s">
        <v>650</v>
      </c>
      <c r="C569" s="41" t="s">
        <v>1447</v>
      </c>
      <c r="D569" s="30" t="s">
        <v>1425</v>
      </c>
      <c r="E569" s="30" t="s">
        <v>958</v>
      </c>
      <c r="F569" s="30" t="s">
        <v>1438</v>
      </c>
      <c r="G569" s="30" t="s">
        <v>2390</v>
      </c>
      <c r="H569" s="41" t="s">
        <v>969</v>
      </c>
      <c r="I569" s="41">
        <v>0</v>
      </c>
      <c r="J569" s="41" t="s">
        <v>1379</v>
      </c>
      <c r="K569" s="41">
        <v>2019</v>
      </c>
      <c r="L569" s="41">
        <v>100</v>
      </c>
      <c r="M569" s="42">
        <v>25</v>
      </c>
      <c r="N569" s="42">
        <v>25</v>
      </c>
      <c r="O569" s="42">
        <v>25</v>
      </c>
      <c r="P569" s="42">
        <v>25</v>
      </c>
      <c r="Q569" s="42" t="s">
        <v>130</v>
      </c>
      <c r="R569" s="41" t="s">
        <v>108</v>
      </c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 t="s">
        <v>958</v>
      </c>
      <c r="AI569" s="52" t="s">
        <v>1483</v>
      </c>
      <c r="AJ569" s="40">
        <v>3202</v>
      </c>
      <c r="AK569" s="17" t="s">
        <v>2054</v>
      </c>
      <c r="AL569" s="17" t="s">
        <v>970</v>
      </c>
      <c r="AM569" s="42" t="s">
        <v>2780</v>
      </c>
      <c r="AN569" s="42">
        <v>4502013</v>
      </c>
      <c r="AO569" s="42" t="s">
        <v>2781</v>
      </c>
      <c r="AP569" s="41">
        <v>0</v>
      </c>
      <c r="AQ569" s="41">
        <v>1</v>
      </c>
      <c r="AR569" s="42" t="s">
        <v>130</v>
      </c>
      <c r="AS569" s="42" t="s">
        <v>650</v>
      </c>
      <c r="AT569" s="42">
        <v>0</v>
      </c>
      <c r="AU569" s="42">
        <v>1</v>
      </c>
      <c r="AV569" s="42">
        <v>0</v>
      </c>
      <c r="AW569" s="42">
        <v>0</v>
      </c>
      <c r="AX569" s="43">
        <v>0</v>
      </c>
      <c r="AY569" s="43">
        <v>0</v>
      </c>
      <c r="AZ569" s="43">
        <v>0</v>
      </c>
      <c r="BA569" s="43">
        <v>0</v>
      </c>
      <c r="BB569" s="43">
        <v>0</v>
      </c>
      <c r="BC569" s="43">
        <v>0</v>
      </c>
      <c r="BD569" s="43">
        <v>0</v>
      </c>
      <c r="BE569" s="43">
        <v>0</v>
      </c>
      <c r="BF569" s="43">
        <v>0</v>
      </c>
      <c r="BG569" s="43">
        <v>0</v>
      </c>
      <c r="BH569" s="43">
        <v>0</v>
      </c>
      <c r="BI569" s="43">
        <v>0</v>
      </c>
      <c r="BJ569" s="43">
        <v>0</v>
      </c>
      <c r="BK569" s="43">
        <v>0</v>
      </c>
      <c r="BL569" s="43">
        <v>0</v>
      </c>
      <c r="BM569" s="43">
        <v>0</v>
      </c>
      <c r="BN569" s="44">
        <f t="shared" si="59"/>
        <v>0</v>
      </c>
      <c r="BO569" s="43">
        <v>0</v>
      </c>
      <c r="BP569" s="43">
        <v>0</v>
      </c>
      <c r="BQ569" s="43">
        <v>0</v>
      </c>
      <c r="BR569" s="43">
        <v>0</v>
      </c>
      <c r="BS569" s="43">
        <v>20800000</v>
      </c>
      <c r="BT569" s="43">
        <v>0</v>
      </c>
      <c r="BU569" s="43">
        <v>0</v>
      </c>
      <c r="BV569" s="43">
        <v>0</v>
      </c>
      <c r="BW569" s="43">
        <v>0</v>
      </c>
      <c r="BX569" s="43">
        <v>0</v>
      </c>
      <c r="BY569" s="43">
        <v>0</v>
      </c>
      <c r="BZ569" s="43">
        <v>20800000</v>
      </c>
      <c r="CA569" s="43">
        <v>0</v>
      </c>
      <c r="CB569" s="43">
        <v>0</v>
      </c>
      <c r="CC569" s="43">
        <v>0</v>
      </c>
      <c r="CD569" s="44">
        <f t="shared" si="60"/>
        <v>41600000</v>
      </c>
      <c r="CE569" s="43">
        <v>0</v>
      </c>
      <c r="CF569" s="43">
        <v>0</v>
      </c>
      <c r="CG569" s="43">
        <v>0</v>
      </c>
      <c r="CH569" s="43">
        <v>0</v>
      </c>
      <c r="CI569" s="43">
        <v>0</v>
      </c>
      <c r="CJ569" s="43">
        <v>0</v>
      </c>
      <c r="CK569" s="43">
        <v>0</v>
      </c>
      <c r="CL569" s="43">
        <v>0</v>
      </c>
      <c r="CM569" s="43">
        <v>0</v>
      </c>
      <c r="CN569" s="43">
        <v>0</v>
      </c>
      <c r="CO569" s="43">
        <v>0</v>
      </c>
      <c r="CP569" s="43">
        <v>0</v>
      </c>
      <c r="CQ569" s="43">
        <v>0</v>
      </c>
      <c r="CR569" s="43">
        <v>0</v>
      </c>
      <c r="CS569" s="43">
        <v>0</v>
      </c>
      <c r="CT569" s="44">
        <f t="shared" si="61"/>
        <v>0</v>
      </c>
      <c r="CU569" s="43">
        <v>0</v>
      </c>
      <c r="CV569" s="43">
        <v>0</v>
      </c>
      <c r="CW569" s="43">
        <v>0</v>
      </c>
      <c r="CX569" s="43">
        <v>0</v>
      </c>
      <c r="CY569" s="43">
        <v>0</v>
      </c>
      <c r="CZ569" s="43">
        <v>0</v>
      </c>
      <c r="DA569" s="43">
        <v>0</v>
      </c>
      <c r="DB569" s="43">
        <v>0</v>
      </c>
      <c r="DC569" s="43">
        <v>0</v>
      </c>
      <c r="DD569" s="43">
        <v>0</v>
      </c>
      <c r="DE569" s="43">
        <v>0</v>
      </c>
      <c r="DF569" s="43">
        <v>0</v>
      </c>
      <c r="DG569" s="43">
        <v>0</v>
      </c>
      <c r="DH569" s="43">
        <v>0</v>
      </c>
      <c r="DI569" s="43">
        <v>0</v>
      </c>
      <c r="DJ569" s="44">
        <f t="shared" si="62"/>
        <v>0</v>
      </c>
      <c r="DK569" s="45">
        <f t="shared" si="45"/>
        <v>41600000</v>
      </c>
    </row>
    <row r="570" spans="1:115" s="2" customFormat="1" ht="45" x14ac:dyDescent="0.25">
      <c r="A570" s="1"/>
      <c r="B570" s="40" t="s">
        <v>650</v>
      </c>
      <c r="C570" s="41" t="s">
        <v>1447</v>
      </c>
      <c r="D570" s="30" t="s">
        <v>1425</v>
      </c>
      <c r="E570" s="30" t="s">
        <v>958</v>
      </c>
      <c r="F570" s="30" t="s">
        <v>1438</v>
      </c>
      <c r="G570" s="30" t="s">
        <v>2390</v>
      </c>
      <c r="H570" s="41" t="s">
        <v>969</v>
      </c>
      <c r="I570" s="41">
        <v>0</v>
      </c>
      <c r="J570" s="41" t="s">
        <v>1379</v>
      </c>
      <c r="K570" s="41">
        <v>2019</v>
      </c>
      <c r="L570" s="41">
        <v>100</v>
      </c>
      <c r="M570" s="42">
        <v>25</v>
      </c>
      <c r="N570" s="42">
        <v>25</v>
      </c>
      <c r="O570" s="42">
        <v>25</v>
      </c>
      <c r="P570" s="42">
        <v>25</v>
      </c>
      <c r="Q570" s="42" t="s">
        <v>130</v>
      </c>
      <c r="R570" s="41" t="s">
        <v>108</v>
      </c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 t="s">
        <v>958</v>
      </c>
      <c r="AI570" s="52" t="s">
        <v>1483</v>
      </c>
      <c r="AJ570" s="40">
        <v>3202</v>
      </c>
      <c r="AK570" s="17" t="s">
        <v>2055</v>
      </c>
      <c r="AL570" s="17" t="s">
        <v>971</v>
      </c>
      <c r="AM570" s="42" t="s">
        <v>2782</v>
      </c>
      <c r="AN570" s="42">
        <v>3202005</v>
      </c>
      <c r="AO570" s="42" t="s">
        <v>2708</v>
      </c>
      <c r="AP570" s="41">
        <v>3</v>
      </c>
      <c r="AQ570" s="41">
        <v>3</v>
      </c>
      <c r="AR570" s="42" t="s">
        <v>130</v>
      </c>
      <c r="AS570" s="42" t="s">
        <v>650</v>
      </c>
      <c r="AT570" s="42">
        <v>0</v>
      </c>
      <c r="AU570" s="42">
        <v>1</v>
      </c>
      <c r="AV570" s="42">
        <v>1</v>
      </c>
      <c r="AW570" s="42">
        <v>1</v>
      </c>
      <c r="AX570" s="43">
        <v>0</v>
      </c>
      <c r="AY570" s="43">
        <v>0</v>
      </c>
      <c r="AZ570" s="43">
        <v>0</v>
      </c>
      <c r="BA570" s="43">
        <v>0</v>
      </c>
      <c r="BB570" s="43">
        <v>0</v>
      </c>
      <c r="BC570" s="43">
        <v>0</v>
      </c>
      <c r="BD570" s="43">
        <v>0</v>
      </c>
      <c r="BE570" s="43">
        <v>0</v>
      </c>
      <c r="BF570" s="43">
        <v>0</v>
      </c>
      <c r="BG570" s="43">
        <v>0</v>
      </c>
      <c r="BH570" s="43">
        <v>0</v>
      </c>
      <c r="BI570" s="43">
        <v>0</v>
      </c>
      <c r="BJ570" s="43">
        <v>0</v>
      </c>
      <c r="BK570" s="43">
        <v>0</v>
      </c>
      <c r="BL570" s="43">
        <v>0</v>
      </c>
      <c r="BM570" s="43">
        <v>0</v>
      </c>
      <c r="BN570" s="44">
        <f t="shared" si="59"/>
        <v>0</v>
      </c>
      <c r="BO570" s="43">
        <v>0</v>
      </c>
      <c r="BP570" s="43">
        <v>0</v>
      </c>
      <c r="BQ570" s="43">
        <v>0</v>
      </c>
      <c r="BR570" s="43">
        <v>0</v>
      </c>
      <c r="BS570" s="43">
        <v>35000000</v>
      </c>
      <c r="BT570" s="43">
        <v>0</v>
      </c>
      <c r="BU570" s="43">
        <v>0</v>
      </c>
      <c r="BV570" s="43">
        <v>0</v>
      </c>
      <c r="BW570" s="43">
        <v>0</v>
      </c>
      <c r="BX570" s="43">
        <v>0</v>
      </c>
      <c r="BY570" s="43">
        <v>0</v>
      </c>
      <c r="BZ570" s="43">
        <v>0</v>
      </c>
      <c r="CA570" s="43">
        <v>0</v>
      </c>
      <c r="CB570" s="43">
        <v>0</v>
      </c>
      <c r="CC570" s="43">
        <v>0</v>
      </c>
      <c r="CD570" s="44">
        <f t="shared" si="60"/>
        <v>35000000</v>
      </c>
      <c r="CE570" s="43">
        <v>0</v>
      </c>
      <c r="CF570" s="43">
        <v>0</v>
      </c>
      <c r="CG570" s="43">
        <v>0</v>
      </c>
      <c r="CH570" s="43">
        <v>0</v>
      </c>
      <c r="CI570" s="43">
        <v>30000000</v>
      </c>
      <c r="CJ570" s="43">
        <v>0</v>
      </c>
      <c r="CK570" s="43">
        <v>0</v>
      </c>
      <c r="CL570" s="43">
        <v>0</v>
      </c>
      <c r="CM570" s="43">
        <v>0</v>
      </c>
      <c r="CN570" s="43">
        <v>0</v>
      </c>
      <c r="CO570" s="43">
        <v>0</v>
      </c>
      <c r="CP570" s="43">
        <v>10000000</v>
      </c>
      <c r="CQ570" s="43">
        <v>0</v>
      </c>
      <c r="CR570" s="43">
        <v>0</v>
      </c>
      <c r="CS570" s="43">
        <v>0</v>
      </c>
      <c r="CT570" s="44">
        <f t="shared" si="61"/>
        <v>40000000</v>
      </c>
      <c r="CU570" s="43">
        <v>0</v>
      </c>
      <c r="CV570" s="43">
        <v>0</v>
      </c>
      <c r="CW570" s="43">
        <v>0</v>
      </c>
      <c r="CX570" s="43">
        <v>0</v>
      </c>
      <c r="CY570" s="43">
        <v>30000000</v>
      </c>
      <c r="CZ570" s="43">
        <v>0</v>
      </c>
      <c r="DA570" s="43">
        <v>0</v>
      </c>
      <c r="DB570" s="43">
        <v>0</v>
      </c>
      <c r="DC570" s="43">
        <v>0</v>
      </c>
      <c r="DD570" s="43">
        <v>0</v>
      </c>
      <c r="DE570" s="43"/>
      <c r="DF570" s="43">
        <v>13000000</v>
      </c>
      <c r="DG570" s="43">
        <v>0</v>
      </c>
      <c r="DH570" s="43">
        <v>0</v>
      </c>
      <c r="DI570" s="43">
        <v>0</v>
      </c>
      <c r="DJ570" s="44">
        <f t="shared" si="62"/>
        <v>43000000</v>
      </c>
      <c r="DK570" s="45">
        <f t="shared" si="45"/>
        <v>118000000</v>
      </c>
    </row>
    <row r="571" spans="1:115" s="2" customFormat="1" ht="60" x14ac:dyDescent="0.25">
      <c r="A571" s="1"/>
      <c r="B571" s="40" t="s">
        <v>650</v>
      </c>
      <c r="C571" s="41" t="s">
        <v>1447</v>
      </c>
      <c r="D571" s="30" t="s">
        <v>1425</v>
      </c>
      <c r="E571" s="30" t="s">
        <v>958</v>
      </c>
      <c r="F571" s="30" t="s">
        <v>1438</v>
      </c>
      <c r="G571" s="30" t="s">
        <v>2390</v>
      </c>
      <c r="H571" s="41" t="s">
        <v>969</v>
      </c>
      <c r="I571" s="41">
        <v>0</v>
      </c>
      <c r="J571" s="41" t="s">
        <v>1379</v>
      </c>
      <c r="K571" s="41">
        <v>2019</v>
      </c>
      <c r="L571" s="41">
        <v>100</v>
      </c>
      <c r="M571" s="42">
        <v>25</v>
      </c>
      <c r="N571" s="42">
        <v>25</v>
      </c>
      <c r="O571" s="42">
        <v>25</v>
      </c>
      <c r="P571" s="42">
        <v>25</v>
      </c>
      <c r="Q571" s="42" t="s">
        <v>132</v>
      </c>
      <c r="R571" s="41" t="s">
        <v>108</v>
      </c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 t="s">
        <v>958</v>
      </c>
      <c r="AI571" s="52" t="s">
        <v>1483</v>
      </c>
      <c r="AJ571" s="40">
        <v>3202</v>
      </c>
      <c r="AK571" s="17" t="s">
        <v>2056</v>
      </c>
      <c r="AL571" s="17" t="s">
        <v>972</v>
      </c>
      <c r="AM571" s="42" t="s">
        <v>2783</v>
      </c>
      <c r="AN571" s="42">
        <v>4599023</v>
      </c>
      <c r="AO571" s="42" t="s">
        <v>2784</v>
      </c>
      <c r="AP571" s="41">
        <v>0</v>
      </c>
      <c r="AQ571" s="41">
        <v>1</v>
      </c>
      <c r="AR571" s="42" t="s">
        <v>2471</v>
      </c>
      <c r="AS571" s="42" t="s">
        <v>650</v>
      </c>
      <c r="AT571" s="42">
        <v>0.3</v>
      </c>
      <c r="AU571" s="42">
        <v>0.7</v>
      </c>
      <c r="AV571" s="42">
        <v>0</v>
      </c>
      <c r="AW571" s="42">
        <v>0</v>
      </c>
      <c r="AX571" s="43">
        <v>0</v>
      </c>
      <c r="AY571" s="43">
        <v>0</v>
      </c>
      <c r="AZ571" s="43">
        <v>0</v>
      </c>
      <c r="BA571" s="43">
        <v>0</v>
      </c>
      <c r="BB571" s="43">
        <v>0</v>
      </c>
      <c r="BC571" s="43">
        <v>10400000</v>
      </c>
      <c r="BD571" s="43">
        <v>0</v>
      </c>
      <c r="BE571" s="43">
        <v>0</v>
      </c>
      <c r="BF571" s="43">
        <v>0</v>
      </c>
      <c r="BG571" s="43">
        <v>0</v>
      </c>
      <c r="BH571" s="43">
        <v>0</v>
      </c>
      <c r="BI571" s="43">
        <v>0</v>
      </c>
      <c r="BJ571" s="43">
        <v>0</v>
      </c>
      <c r="BK571" s="43">
        <v>0</v>
      </c>
      <c r="BL571" s="43">
        <v>0</v>
      </c>
      <c r="BM571" s="43">
        <v>0</v>
      </c>
      <c r="BN571" s="44">
        <f t="shared" si="59"/>
        <v>10400000</v>
      </c>
      <c r="BO571" s="43">
        <v>0</v>
      </c>
      <c r="BP571" s="43">
        <v>0</v>
      </c>
      <c r="BQ571" s="43">
        <v>0</v>
      </c>
      <c r="BR571" s="43">
        <v>0</v>
      </c>
      <c r="BS571" s="43">
        <v>30000000</v>
      </c>
      <c r="BT571" s="43">
        <v>0</v>
      </c>
      <c r="BU571" s="43">
        <v>0</v>
      </c>
      <c r="BV571" s="43">
        <v>0</v>
      </c>
      <c r="BW571" s="43">
        <v>0</v>
      </c>
      <c r="BX571" s="43">
        <v>0</v>
      </c>
      <c r="BY571" s="43">
        <v>0</v>
      </c>
      <c r="BZ571" s="43">
        <v>0</v>
      </c>
      <c r="CA571" s="43">
        <v>0</v>
      </c>
      <c r="CB571" s="43">
        <v>0</v>
      </c>
      <c r="CC571" s="43">
        <v>0</v>
      </c>
      <c r="CD571" s="44">
        <f t="shared" si="60"/>
        <v>30000000</v>
      </c>
      <c r="CE571" s="43">
        <v>0</v>
      </c>
      <c r="CF571" s="43">
        <v>0</v>
      </c>
      <c r="CG571" s="43">
        <v>0</v>
      </c>
      <c r="CH571" s="43">
        <v>0</v>
      </c>
      <c r="CI571" s="43">
        <v>10400000</v>
      </c>
      <c r="CJ571" s="43">
        <v>0</v>
      </c>
      <c r="CK571" s="43">
        <v>0</v>
      </c>
      <c r="CL571" s="43">
        <v>0</v>
      </c>
      <c r="CM571" s="43">
        <v>0</v>
      </c>
      <c r="CN571" s="43">
        <v>0</v>
      </c>
      <c r="CO571" s="43">
        <v>0</v>
      </c>
      <c r="CP571" s="43">
        <v>22000000</v>
      </c>
      <c r="CQ571" s="43">
        <v>0</v>
      </c>
      <c r="CR571" s="43">
        <v>0</v>
      </c>
      <c r="CS571" s="43">
        <v>0</v>
      </c>
      <c r="CT571" s="44">
        <f t="shared" si="61"/>
        <v>32400000</v>
      </c>
      <c r="CU571" s="43">
        <v>0</v>
      </c>
      <c r="CV571" s="43">
        <v>0</v>
      </c>
      <c r="CW571" s="43">
        <v>0</v>
      </c>
      <c r="CX571" s="43">
        <v>0</v>
      </c>
      <c r="CY571" s="43">
        <v>20400000</v>
      </c>
      <c r="CZ571" s="43">
        <v>0</v>
      </c>
      <c r="DA571" s="43">
        <v>0</v>
      </c>
      <c r="DB571" s="43">
        <v>0</v>
      </c>
      <c r="DC571" s="43">
        <v>0</v>
      </c>
      <c r="DD571" s="43">
        <v>0</v>
      </c>
      <c r="DE571" s="43">
        <v>0</v>
      </c>
      <c r="DF571" s="43">
        <v>0</v>
      </c>
      <c r="DG571" s="43">
        <v>0</v>
      </c>
      <c r="DH571" s="43">
        <v>0</v>
      </c>
      <c r="DI571" s="43">
        <v>0</v>
      </c>
      <c r="DJ571" s="44">
        <f t="shared" si="62"/>
        <v>20400000</v>
      </c>
      <c r="DK571" s="45">
        <f t="shared" si="45"/>
        <v>93200000</v>
      </c>
    </row>
    <row r="572" spans="1:115" s="2" customFormat="1" ht="90" x14ac:dyDescent="0.25">
      <c r="A572" s="1"/>
      <c r="B572" s="40" t="s">
        <v>650</v>
      </c>
      <c r="C572" s="41" t="s">
        <v>1447</v>
      </c>
      <c r="D572" s="30" t="s">
        <v>1425</v>
      </c>
      <c r="E572" s="30" t="s">
        <v>958</v>
      </c>
      <c r="F572" s="30" t="s">
        <v>1438</v>
      </c>
      <c r="G572" s="30" t="s">
        <v>2390</v>
      </c>
      <c r="H572" s="41" t="s">
        <v>969</v>
      </c>
      <c r="I572" s="41">
        <v>0</v>
      </c>
      <c r="J572" s="41" t="s">
        <v>1379</v>
      </c>
      <c r="K572" s="41">
        <v>2019</v>
      </c>
      <c r="L572" s="41">
        <v>100</v>
      </c>
      <c r="M572" s="42">
        <v>25</v>
      </c>
      <c r="N572" s="42">
        <v>25</v>
      </c>
      <c r="O572" s="42">
        <v>25</v>
      </c>
      <c r="P572" s="42">
        <v>25</v>
      </c>
      <c r="Q572" s="42" t="s">
        <v>132</v>
      </c>
      <c r="R572" s="41" t="s">
        <v>108</v>
      </c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 t="s">
        <v>958</v>
      </c>
      <c r="AI572" s="52" t="s">
        <v>1483</v>
      </c>
      <c r="AJ572" s="40">
        <v>3202</v>
      </c>
      <c r="AK572" s="17" t="s">
        <v>2057</v>
      </c>
      <c r="AL572" s="17" t="s">
        <v>973</v>
      </c>
      <c r="AM572" s="42" t="s">
        <v>2707</v>
      </c>
      <c r="AN572" s="42">
        <v>3205002</v>
      </c>
      <c r="AO572" s="42" t="s">
        <v>2708</v>
      </c>
      <c r="AP572" s="41">
        <v>0</v>
      </c>
      <c r="AQ572" s="41">
        <v>1</v>
      </c>
      <c r="AR572" s="42" t="s">
        <v>2471</v>
      </c>
      <c r="AS572" s="42" t="s">
        <v>650</v>
      </c>
      <c r="AT572" s="42">
        <v>0</v>
      </c>
      <c r="AU572" s="42">
        <v>0.5</v>
      </c>
      <c r="AV572" s="42">
        <v>0.5</v>
      </c>
      <c r="AW572" s="42">
        <v>0</v>
      </c>
      <c r="AX572" s="43">
        <v>0</v>
      </c>
      <c r="AY572" s="43">
        <v>0</v>
      </c>
      <c r="AZ572" s="43">
        <v>0</v>
      </c>
      <c r="BA572" s="43">
        <v>0</v>
      </c>
      <c r="BB572" s="43">
        <v>0</v>
      </c>
      <c r="BC572" s="43">
        <v>0</v>
      </c>
      <c r="BD572" s="43">
        <v>0</v>
      </c>
      <c r="BE572" s="43">
        <v>0</v>
      </c>
      <c r="BF572" s="43">
        <v>0</v>
      </c>
      <c r="BG572" s="43">
        <v>0</v>
      </c>
      <c r="BH572" s="43">
        <v>0</v>
      </c>
      <c r="BI572" s="43">
        <v>0</v>
      </c>
      <c r="BJ572" s="43">
        <v>0</v>
      </c>
      <c r="BK572" s="43">
        <v>0</v>
      </c>
      <c r="BL572" s="43">
        <v>0</v>
      </c>
      <c r="BM572" s="43">
        <v>0</v>
      </c>
      <c r="BN572" s="44">
        <f t="shared" si="59"/>
        <v>0</v>
      </c>
      <c r="BO572" s="43">
        <v>0</v>
      </c>
      <c r="BP572" s="43">
        <v>0</v>
      </c>
      <c r="BQ572" s="43">
        <v>0</v>
      </c>
      <c r="BR572" s="43">
        <v>0</v>
      </c>
      <c r="BS572" s="43">
        <v>40000000</v>
      </c>
      <c r="BT572" s="43">
        <v>0</v>
      </c>
      <c r="BU572" s="43">
        <v>0</v>
      </c>
      <c r="BV572" s="43">
        <v>0</v>
      </c>
      <c r="BW572" s="43">
        <v>0</v>
      </c>
      <c r="BX572" s="43">
        <v>0</v>
      </c>
      <c r="BY572" s="43">
        <v>0</v>
      </c>
      <c r="BZ572" s="43">
        <v>3400000</v>
      </c>
      <c r="CA572" s="43">
        <v>0</v>
      </c>
      <c r="CB572" s="43">
        <v>0</v>
      </c>
      <c r="CC572" s="43">
        <v>0</v>
      </c>
      <c r="CD572" s="44">
        <f t="shared" si="60"/>
        <v>43400000</v>
      </c>
      <c r="CE572" s="43">
        <v>0</v>
      </c>
      <c r="CF572" s="43">
        <v>0</v>
      </c>
      <c r="CG572" s="43">
        <v>0</v>
      </c>
      <c r="CH572" s="43">
        <v>0</v>
      </c>
      <c r="CI572" s="43">
        <v>55000000</v>
      </c>
      <c r="CJ572" s="43">
        <v>0</v>
      </c>
      <c r="CK572" s="43">
        <v>0</v>
      </c>
      <c r="CL572" s="43">
        <v>0</v>
      </c>
      <c r="CM572" s="43">
        <v>0</v>
      </c>
      <c r="CN572" s="43">
        <v>0</v>
      </c>
      <c r="CO572" s="43">
        <v>0</v>
      </c>
      <c r="CP572" s="43">
        <v>0</v>
      </c>
      <c r="CQ572" s="43">
        <v>0</v>
      </c>
      <c r="CR572" s="43">
        <v>0</v>
      </c>
      <c r="CS572" s="43">
        <v>0</v>
      </c>
      <c r="CT572" s="44">
        <f t="shared" si="61"/>
        <v>55000000</v>
      </c>
      <c r="CU572" s="43">
        <v>0</v>
      </c>
      <c r="CV572" s="43">
        <v>0</v>
      </c>
      <c r="CW572" s="43">
        <v>0</v>
      </c>
      <c r="CX572" s="43">
        <v>0</v>
      </c>
      <c r="CY572" s="43">
        <v>50000000</v>
      </c>
      <c r="CZ572" s="43">
        <v>0</v>
      </c>
      <c r="DA572" s="43">
        <v>0</v>
      </c>
      <c r="DB572" s="43">
        <v>0</v>
      </c>
      <c r="DC572" s="43">
        <v>0</v>
      </c>
      <c r="DD572" s="43">
        <v>0</v>
      </c>
      <c r="DE572" s="43">
        <v>0</v>
      </c>
      <c r="DF572" s="43">
        <v>0</v>
      </c>
      <c r="DG572" s="43">
        <v>0</v>
      </c>
      <c r="DH572" s="43">
        <v>0</v>
      </c>
      <c r="DI572" s="43">
        <v>0</v>
      </c>
      <c r="DJ572" s="44">
        <f t="shared" si="62"/>
        <v>50000000</v>
      </c>
      <c r="DK572" s="45">
        <f t="shared" si="45"/>
        <v>148400000</v>
      </c>
    </row>
    <row r="573" spans="1:115" s="2" customFormat="1" ht="45" x14ac:dyDescent="0.25">
      <c r="A573" s="1"/>
      <c r="B573" s="40" t="s">
        <v>974</v>
      </c>
      <c r="C573" s="41" t="s">
        <v>1447</v>
      </c>
      <c r="D573" s="30" t="s">
        <v>1425</v>
      </c>
      <c r="E573" s="30" t="s">
        <v>958</v>
      </c>
      <c r="F573" s="30" t="s">
        <v>1438</v>
      </c>
      <c r="G573" s="30" t="s">
        <v>2390</v>
      </c>
      <c r="H573" s="41" t="s">
        <v>969</v>
      </c>
      <c r="I573" s="41">
        <v>0</v>
      </c>
      <c r="J573" s="41" t="s">
        <v>1379</v>
      </c>
      <c r="K573" s="41">
        <v>2019</v>
      </c>
      <c r="L573" s="41">
        <v>100</v>
      </c>
      <c r="M573" s="42">
        <v>33</v>
      </c>
      <c r="N573" s="42">
        <v>34</v>
      </c>
      <c r="O573" s="42">
        <v>33</v>
      </c>
      <c r="P573" s="42">
        <v>0</v>
      </c>
      <c r="Q573" s="42" t="s">
        <v>132</v>
      </c>
      <c r="R573" s="41" t="s">
        <v>108</v>
      </c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 t="s">
        <v>958</v>
      </c>
      <c r="AI573" s="52" t="s">
        <v>1483</v>
      </c>
      <c r="AJ573" s="40">
        <v>3202</v>
      </c>
      <c r="AK573" s="17" t="s">
        <v>2058</v>
      </c>
      <c r="AL573" s="17" t="s">
        <v>975</v>
      </c>
      <c r="AM573" s="42" t="s">
        <v>2785</v>
      </c>
      <c r="AN573" s="42" t="s">
        <v>2786</v>
      </c>
      <c r="AO573" s="42" t="s">
        <v>2785</v>
      </c>
      <c r="AP573" s="41">
        <v>6</v>
      </c>
      <c r="AQ573" s="41">
        <v>3</v>
      </c>
      <c r="AR573" s="42" t="s">
        <v>2471</v>
      </c>
      <c r="AS573" s="42" t="s">
        <v>974</v>
      </c>
      <c r="AT573" s="42">
        <v>1</v>
      </c>
      <c r="AU573" s="42">
        <v>1</v>
      </c>
      <c r="AV573" s="42">
        <v>1</v>
      </c>
      <c r="AW573" s="42">
        <v>0</v>
      </c>
      <c r="AX573" s="43">
        <v>0</v>
      </c>
      <c r="AY573" s="43">
        <v>0</v>
      </c>
      <c r="AZ573" s="43">
        <v>0</v>
      </c>
      <c r="BA573" s="43">
        <v>0</v>
      </c>
      <c r="BB573" s="43">
        <v>0</v>
      </c>
      <c r="BC573" s="43">
        <v>11366666.9</v>
      </c>
      <c r="BD573" s="43">
        <v>0</v>
      </c>
      <c r="BE573" s="43">
        <v>0</v>
      </c>
      <c r="BF573" s="43">
        <v>0</v>
      </c>
      <c r="BG573" s="43">
        <v>0</v>
      </c>
      <c r="BH573" s="43">
        <v>0</v>
      </c>
      <c r="BI573" s="43">
        <v>0</v>
      </c>
      <c r="BJ573" s="43">
        <v>0</v>
      </c>
      <c r="BK573" s="43">
        <v>0</v>
      </c>
      <c r="BL573" s="43">
        <v>0</v>
      </c>
      <c r="BM573" s="43">
        <v>0</v>
      </c>
      <c r="BN573" s="44">
        <f t="shared" si="59"/>
        <v>11366666.9</v>
      </c>
      <c r="BO573" s="43">
        <v>0</v>
      </c>
      <c r="BP573" s="43"/>
      <c r="BQ573" s="43">
        <v>0</v>
      </c>
      <c r="BR573" s="43">
        <v>0</v>
      </c>
      <c r="BS573" s="43">
        <v>50000000</v>
      </c>
      <c r="BT573" s="43"/>
      <c r="BU573" s="43">
        <v>0</v>
      </c>
      <c r="BV573" s="43">
        <v>0</v>
      </c>
      <c r="BW573" s="43">
        <v>0</v>
      </c>
      <c r="BX573" s="43">
        <v>0</v>
      </c>
      <c r="BY573" s="43">
        <v>0</v>
      </c>
      <c r="BZ573" s="43">
        <v>0</v>
      </c>
      <c r="CA573" s="43">
        <v>0</v>
      </c>
      <c r="CB573" s="43">
        <v>0</v>
      </c>
      <c r="CC573" s="43">
        <v>0</v>
      </c>
      <c r="CD573" s="44">
        <f t="shared" si="60"/>
        <v>50000000</v>
      </c>
      <c r="CE573" s="43">
        <v>0</v>
      </c>
      <c r="CF573" s="43">
        <v>0</v>
      </c>
      <c r="CG573" s="43">
        <v>0</v>
      </c>
      <c r="CH573" s="43">
        <v>0</v>
      </c>
      <c r="CI573" s="43">
        <v>60000000</v>
      </c>
      <c r="CJ573" s="43">
        <v>0</v>
      </c>
      <c r="CK573" s="43">
        <v>0</v>
      </c>
      <c r="CL573" s="43">
        <v>0</v>
      </c>
      <c r="CM573" s="43">
        <v>0</v>
      </c>
      <c r="CN573" s="43">
        <v>0</v>
      </c>
      <c r="CO573" s="43">
        <v>0</v>
      </c>
      <c r="CP573" s="43">
        <v>0</v>
      </c>
      <c r="CQ573" s="43">
        <v>0</v>
      </c>
      <c r="CR573" s="43">
        <v>0</v>
      </c>
      <c r="CS573" s="43">
        <v>0</v>
      </c>
      <c r="CT573" s="44">
        <f t="shared" si="61"/>
        <v>60000000</v>
      </c>
      <c r="CU573" s="43">
        <v>0</v>
      </c>
      <c r="CV573" s="43">
        <v>0</v>
      </c>
      <c r="CW573" s="43">
        <v>0</v>
      </c>
      <c r="CX573" s="43">
        <v>0</v>
      </c>
      <c r="CY573" s="43">
        <v>0</v>
      </c>
      <c r="CZ573" s="43">
        <v>0</v>
      </c>
      <c r="DA573" s="43">
        <v>0</v>
      </c>
      <c r="DB573" s="43">
        <v>0</v>
      </c>
      <c r="DC573" s="43">
        <v>0</v>
      </c>
      <c r="DD573" s="43">
        <v>0</v>
      </c>
      <c r="DE573" s="43">
        <v>0</v>
      </c>
      <c r="DF573" s="43">
        <v>0</v>
      </c>
      <c r="DG573" s="43">
        <v>0</v>
      </c>
      <c r="DH573" s="43">
        <v>0</v>
      </c>
      <c r="DI573" s="43">
        <v>0</v>
      </c>
      <c r="DJ573" s="44">
        <f t="shared" si="62"/>
        <v>0</v>
      </c>
      <c r="DK573" s="45">
        <f t="shared" si="45"/>
        <v>121366666.90000001</v>
      </c>
    </row>
    <row r="574" spans="1:115" s="2" customFormat="1" ht="90" x14ac:dyDescent="0.25">
      <c r="A574" s="1"/>
      <c r="B574" s="40" t="s">
        <v>630</v>
      </c>
      <c r="C574" s="41" t="s">
        <v>1447</v>
      </c>
      <c r="D574" s="30" t="s">
        <v>1425</v>
      </c>
      <c r="E574" s="30" t="s">
        <v>958</v>
      </c>
      <c r="F574" s="30" t="s">
        <v>1438</v>
      </c>
      <c r="G574" s="30" t="s">
        <v>2391</v>
      </c>
      <c r="H574" s="41" t="s">
        <v>976</v>
      </c>
      <c r="I574" s="41">
        <v>100</v>
      </c>
      <c r="J574" s="41" t="s">
        <v>1377</v>
      </c>
      <c r="K574" s="41">
        <v>2019</v>
      </c>
      <c r="L574" s="41">
        <v>100</v>
      </c>
      <c r="M574" s="42">
        <v>100</v>
      </c>
      <c r="N574" s="42">
        <v>100</v>
      </c>
      <c r="O574" s="42">
        <v>100</v>
      </c>
      <c r="P574" s="42">
        <v>100</v>
      </c>
      <c r="Q574" s="42" t="s">
        <v>130</v>
      </c>
      <c r="R574" s="41" t="s">
        <v>108</v>
      </c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 t="s">
        <v>958</v>
      </c>
      <c r="AI574" s="52" t="s">
        <v>1482</v>
      </c>
      <c r="AJ574" s="40">
        <v>3203</v>
      </c>
      <c r="AK574" s="17" t="s">
        <v>2059</v>
      </c>
      <c r="AL574" s="17" t="s">
        <v>977</v>
      </c>
      <c r="AM574" s="42" t="s">
        <v>2679</v>
      </c>
      <c r="AN574" s="42" t="s">
        <v>2680</v>
      </c>
      <c r="AO574" s="42" t="s">
        <v>2639</v>
      </c>
      <c r="AP574" s="41">
        <v>15</v>
      </c>
      <c r="AQ574" s="41">
        <v>80</v>
      </c>
      <c r="AR574" s="42" t="s">
        <v>2471</v>
      </c>
      <c r="AS574" s="42" t="s">
        <v>630</v>
      </c>
      <c r="AT574" s="42">
        <v>70</v>
      </c>
      <c r="AU574" s="42">
        <v>74</v>
      </c>
      <c r="AV574" s="42">
        <v>76</v>
      </c>
      <c r="AW574" s="42">
        <v>80</v>
      </c>
      <c r="AX574" s="43">
        <v>0</v>
      </c>
      <c r="AY574" s="43">
        <v>0</v>
      </c>
      <c r="AZ574" s="43">
        <v>0</v>
      </c>
      <c r="BA574" s="43">
        <v>0</v>
      </c>
      <c r="BB574" s="43">
        <v>0</v>
      </c>
      <c r="BC574" s="43">
        <v>20000000</v>
      </c>
      <c r="BD574" s="43">
        <v>0</v>
      </c>
      <c r="BE574" s="43">
        <v>0</v>
      </c>
      <c r="BF574" s="43">
        <v>0</v>
      </c>
      <c r="BG574" s="43">
        <v>0</v>
      </c>
      <c r="BH574" s="43">
        <v>0</v>
      </c>
      <c r="BI574" s="43">
        <v>0</v>
      </c>
      <c r="BJ574" s="43">
        <v>0</v>
      </c>
      <c r="BK574" s="43">
        <v>0</v>
      </c>
      <c r="BL574" s="43">
        <v>0</v>
      </c>
      <c r="BM574" s="43">
        <v>0</v>
      </c>
      <c r="BN574" s="44">
        <v>20000000</v>
      </c>
      <c r="BO574" s="43">
        <v>0</v>
      </c>
      <c r="BP574" s="43">
        <v>0</v>
      </c>
      <c r="BQ574" s="43">
        <v>0</v>
      </c>
      <c r="BR574" s="43">
        <v>0</v>
      </c>
      <c r="BS574" s="43">
        <v>30000000</v>
      </c>
      <c r="BT574" s="43">
        <v>0</v>
      </c>
      <c r="BU574" s="43">
        <v>0</v>
      </c>
      <c r="BV574" s="43">
        <v>0</v>
      </c>
      <c r="BW574" s="43">
        <v>0</v>
      </c>
      <c r="BX574" s="43">
        <v>0</v>
      </c>
      <c r="BY574" s="43">
        <v>0</v>
      </c>
      <c r="BZ574" s="43">
        <v>0</v>
      </c>
      <c r="CA574" s="43">
        <v>0</v>
      </c>
      <c r="CB574" s="43">
        <v>0</v>
      </c>
      <c r="CC574" s="43">
        <v>0</v>
      </c>
      <c r="CD574" s="44">
        <v>30000000</v>
      </c>
      <c r="CE574" s="43">
        <v>0</v>
      </c>
      <c r="CF574" s="43">
        <v>0</v>
      </c>
      <c r="CG574" s="43">
        <v>0</v>
      </c>
      <c r="CH574" s="43">
        <v>0</v>
      </c>
      <c r="CI574" s="43">
        <v>35000000</v>
      </c>
      <c r="CJ574" s="43">
        <v>0</v>
      </c>
      <c r="CK574" s="43">
        <v>0</v>
      </c>
      <c r="CL574" s="43">
        <v>0</v>
      </c>
      <c r="CM574" s="43">
        <v>0</v>
      </c>
      <c r="CN574" s="43">
        <v>0</v>
      </c>
      <c r="CO574" s="43">
        <v>0</v>
      </c>
      <c r="CP574" s="43">
        <v>0</v>
      </c>
      <c r="CQ574" s="43">
        <v>0</v>
      </c>
      <c r="CR574" s="43">
        <v>0</v>
      </c>
      <c r="CS574" s="43">
        <v>0</v>
      </c>
      <c r="CT574" s="44">
        <v>35000000</v>
      </c>
      <c r="CU574" s="43">
        <v>0</v>
      </c>
      <c r="CV574" s="43">
        <v>0</v>
      </c>
      <c r="CW574" s="43">
        <v>0</v>
      </c>
      <c r="CX574" s="43">
        <v>0</v>
      </c>
      <c r="CY574" s="43">
        <v>40000000</v>
      </c>
      <c r="CZ574" s="43">
        <v>0</v>
      </c>
      <c r="DA574" s="43">
        <v>0</v>
      </c>
      <c r="DB574" s="43">
        <v>0</v>
      </c>
      <c r="DC574" s="43">
        <v>0</v>
      </c>
      <c r="DD574" s="43">
        <v>0</v>
      </c>
      <c r="DE574" s="43">
        <v>0</v>
      </c>
      <c r="DF574" s="43">
        <v>0</v>
      </c>
      <c r="DG574" s="43">
        <v>0</v>
      </c>
      <c r="DH574" s="43">
        <v>0</v>
      </c>
      <c r="DI574" s="43">
        <v>0</v>
      </c>
      <c r="DJ574" s="44">
        <v>40000000</v>
      </c>
      <c r="DK574" s="45">
        <f t="shared" si="45"/>
        <v>125000000</v>
      </c>
    </row>
    <row r="575" spans="1:115" s="70" customFormat="1" ht="45" x14ac:dyDescent="0.25">
      <c r="B575" s="71" t="s">
        <v>650</v>
      </c>
      <c r="C575" s="72" t="s">
        <v>1447</v>
      </c>
      <c r="D575" s="73" t="s">
        <v>1425</v>
      </c>
      <c r="E575" s="73" t="s">
        <v>958</v>
      </c>
      <c r="F575" s="73" t="s">
        <v>1438</v>
      </c>
      <c r="G575" s="73" t="s">
        <v>2391</v>
      </c>
      <c r="H575" s="72" t="s">
        <v>976</v>
      </c>
      <c r="I575" s="72">
        <v>100</v>
      </c>
      <c r="J575" s="72" t="s">
        <v>1377</v>
      </c>
      <c r="K575" s="72">
        <v>2019</v>
      </c>
      <c r="L575" s="72">
        <v>100</v>
      </c>
      <c r="M575" s="69">
        <v>25</v>
      </c>
      <c r="N575" s="69">
        <v>25</v>
      </c>
      <c r="O575" s="69">
        <v>25</v>
      </c>
      <c r="P575" s="69">
        <v>25</v>
      </c>
      <c r="Q575" s="42" t="s">
        <v>132</v>
      </c>
      <c r="R575" s="41" t="s">
        <v>110</v>
      </c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 t="s">
        <v>958</v>
      </c>
      <c r="AI575" s="52" t="s">
        <v>1482</v>
      </c>
      <c r="AJ575" s="40">
        <v>3203</v>
      </c>
      <c r="AK575" s="74" t="s">
        <v>2060</v>
      </c>
      <c r="AL575" s="74" t="s">
        <v>978</v>
      </c>
      <c r="AM575" s="69" t="s">
        <v>2785</v>
      </c>
      <c r="AN575" s="69" t="s">
        <v>2786</v>
      </c>
      <c r="AO575" s="69" t="s">
        <v>2785</v>
      </c>
      <c r="AP575" s="41">
        <v>0</v>
      </c>
      <c r="AQ575" s="72">
        <v>1</v>
      </c>
      <c r="AR575" s="42" t="s">
        <v>2471</v>
      </c>
      <c r="AS575" s="42" t="s">
        <v>650</v>
      </c>
      <c r="AT575" s="69">
        <v>1</v>
      </c>
      <c r="AU575" s="69">
        <v>1</v>
      </c>
      <c r="AV575" s="69">
        <v>1</v>
      </c>
      <c r="AW575" s="69">
        <v>1</v>
      </c>
      <c r="AX575" s="75">
        <v>0</v>
      </c>
      <c r="AY575" s="75">
        <v>0</v>
      </c>
      <c r="AZ575" s="75">
        <v>0</v>
      </c>
      <c r="BA575" s="75">
        <v>0</v>
      </c>
      <c r="BB575" s="75">
        <v>0</v>
      </c>
      <c r="BC575" s="75">
        <v>18002222.173333298</v>
      </c>
      <c r="BD575" s="75">
        <v>0</v>
      </c>
      <c r="BE575" s="75">
        <v>0</v>
      </c>
      <c r="BF575" s="75">
        <v>0</v>
      </c>
      <c r="BG575" s="75">
        <v>0</v>
      </c>
      <c r="BH575" s="75">
        <v>0</v>
      </c>
      <c r="BI575" s="75">
        <v>0</v>
      </c>
      <c r="BJ575" s="75">
        <v>0</v>
      </c>
      <c r="BK575" s="75">
        <v>0</v>
      </c>
      <c r="BL575" s="75">
        <v>0</v>
      </c>
      <c r="BM575" s="75">
        <v>0</v>
      </c>
      <c r="BN575" s="76">
        <f t="shared" ref="BN575:BN638" si="63">SUM(AX575:BM575)</f>
        <v>18002222.173333298</v>
      </c>
      <c r="BO575" s="75">
        <v>0</v>
      </c>
      <c r="BP575" s="75"/>
      <c r="BQ575" s="75">
        <v>0</v>
      </c>
      <c r="BR575" s="75">
        <v>0</v>
      </c>
      <c r="BS575" s="75">
        <f>(2200000*11)+30000000</f>
        <v>54200000</v>
      </c>
      <c r="BT575" s="75"/>
      <c r="BU575" s="75">
        <v>0</v>
      </c>
      <c r="BV575" s="75">
        <v>0</v>
      </c>
      <c r="BW575" s="75">
        <v>0</v>
      </c>
      <c r="BX575" s="75">
        <v>0</v>
      </c>
      <c r="BY575" s="75">
        <v>0</v>
      </c>
      <c r="BZ575" s="75">
        <v>0</v>
      </c>
      <c r="CA575" s="75">
        <v>0</v>
      </c>
      <c r="CB575" s="75">
        <v>0</v>
      </c>
      <c r="CC575" s="75">
        <v>0</v>
      </c>
      <c r="CD575" s="76">
        <f t="shared" ref="CD575:CD638" si="64">SUM(BO575:CC575)</f>
        <v>54200000</v>
      </c>
      <c r="CE575" s="75">
        <v>0</v>
      </c>
      <c r="CF575" s="75">
        <v>0</v>
      </c>
      <c r="CG575" s="75">
        <v>0</v>
      </c>
      <c r="CH575" s="75">
        <v>0</v>
      </c>
      <c r="CI575" s="75">
        <f>(2400000*11)+30000000</f>
        <v>56400000</v>
      </c>
      <c r="CJ575" s="75">
        <v>0</v>
      </c>
      <c r="CK575" s="75">
        <v>0</v>
      </c>
      <c r="CL575" s="75">
        <v>0</v>
      </c>
      <c r="CM575" s="75">
        <v>0</v>
      </c>
      <c r="CN575" s="75">
        <v>0</v>
      </c>
      <c r="CO575" s="75">
        <v>0</v>
      </c>
      <c r="CP575" s="75">
        <v>0</v>
      </c>
      <c r="CQ575" s="75">
        <v>0</v>
      </c>
      <c r="CR575" s="75">
        <v>0</v>
      </c>
      <c r="CS575" s="75">
        <v>0</v>
      </c>
      <c r="CT575" s="76">
        <f t="shared" ref="CT575:CT638" si="65">SUM(CE575:CS575)</f>
        <v>56400000</v>
      </c>
      <c r="CU575" s="75">
        <v>0</v>
      </c>
      <c r="CV575" s="75">
        <v>0</v>
      </c>
      <c r="CW575" s="75">
        <v>0</v>
      </c>
      <c r="CX575" s="75">
        <v>0</v>
      </c>
      <c r="CY575" s="75">
        <f>(2200000*11)+35800000</f>
        <v>60000000</v>
      </c>
      <c r="CZ575" s="75">
        <v>0</v>
      </c>
      <c r="DA575" s="75">
        <v>0</v>
      </c>
      <c r="DB575" s="75">
        <v>0</v>
      </c>
      <c r="DC575" s="75">
        <v>0</v>
      </c>
      <c r="DD575" s="75">
        <v>0</v>
      </c>
      <c r="DE575" s="75">
        <v>0</v>
      </c>
      <c r="DF575" s="75">
        <v>0</v>
      </c>
      <c r="DG575" s="75">
        <v>0</v>
      </c>
      <c r="DH575" s="75">
        <v>0</v>
      </c>
      <c r="DI575" s="75">
        <v>0</v>
      </c>
      <c r="DJ575" s="76">
        <f t="shared" ref="DJ575:DJ638" si="66">SUM(CU575:DI575)</f>
        <v>60000000</v>
      </c>
      <c r="DK575" s="77">
        <f t="shared" si="45"/>
        <v>188602222.17333329</v>
      </c>
    </row>
    <row r="576" spans="1:115" s="2" customFormat="1" ht="60" x14ac:dyDescent="0.25">
      <c r="A576" s="1"/>
      <c r="B576" s="40" t="s">
        <v>650</v>
      </c>
      <c r="C576" s="41" t="s">
        <v>1447</v>
      </c>
      <c r="D576" s="30" t="s">
        <v>1425</v>
      </c>
      <c r="E576" s="30" t="s">
        <v>958</v>
      </c>
      <c r="F576" s="30" t="s">
        <v>1438</v>
      </c>
      <c r="G576" s="30" t="s">
        <v>2391</v>
      </c>
      <c r="H576" s="41" t="s">
        <v>976</v>
      </c>
      <c r="I576" s="41">
        <v>100</v>
      </c>
      <c r="J576" s="41" t="s">
        <v>1377</v>
      </c>
      <c r="K576" s="41">
        <v>2019</v>
      </c>
      <c r="L576" s="41">
        <v>100</v>
      </c>
      <c r="M576" s="42">
        <v>5</v>
      </c>
      <c r="N576" s="42">
        <v>25</v>
      </c>
      <c r="O576" s="42">
        <v>45</v>
      </c>
      <c r="P576" s="42">
        <v>25</v>
      </c>
      <c r="Q576" s="42" t="s">
        <v>132</v>
      </c>
      <c r="R576" s="41" t="s">
        <v>110</v>
      </c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 t="s">
        <v>958</v>
      </c>
      <c r="AI576" s="52" t="s">
        <v>1482</v>
      </c>
      <c r="AJ576" s="40">
        <v>3203</v>
      </c>
      <c r="AK576" s="17" t="s">
        <v>2061</v>
      </c>
      <c r="AL576" s="17" t="s">
        <v>979</v>
      </c>
      <c r="AM576" s="42" t="s">
        <v>2787</v>
      </c>
      <c r="AN576" s="42" t="s">
        <v>2786</v>
      </c>
      <c r="AO576" s="42" t="s">
        <v>2787</v>
      </c>
      <c r="AP576" s="41">
        <v>0</v>
      </c>
      <c r="AQ576" s="41">
        <v>100</v>
      </c>
      <c r="AR576" s="42" t="s">
        <v>2471</v>
      </c>
      <c r="AS576" s="42" t="s">
        <v>650</v>
      </c>
      <c r="AT576" s="42">
        <v>5</v>
      </c>
      <c r="AU576" s="42">
        <v>25</v>
      </c>
      <c r="AV576" s="42">
        <v>45</v>
      </c>
      <c r="AW576" s="42">
        <v>25</v>
      </c>
      <c r="AX576" s="43">
        <v>0</v>
      </c>
      <c r="AY576" s="43">
        <v>0</v>
      </c>
      <c r="AZ576" s="43">
        <v>0</v>
      </c>
      <c r="BA576" s="43">
        <v>0</v>
      </c>
      <c r="BB576" s="43">
        <v>0</v>
      </c>
      <c r="BC576" s="43">
        <v>50000000</v>
      </c>
      <c r="BD576" s="43">
        <v>0</v>
      </c>
      <c r="BE576" s="43">
        <v>0</v>
      </c>
      <c r="BF576" s="43">
        <v>0</v>
      </c>
      <c r="BG576" s="43">
        <v>0</v>
      </c>
      <c r="BH576" s="43">
        <v>0</v>
      </c>
      <c r="BI576" s="43">
        <v>0</v>
      </c>
      <c r="BJ576" s="43">
        <v>0</v>
      </c>
      <c r="BK576" s="43">
        <v>0</v>
      </c>
      <c r="BL576" s="43">
        <v>0</v>
      </c>
      <c r="BM576" s="43">
        <v>0</v>
      </c>
      <c r="BN576" s="44">
        <f t="shared" si="63"/>
        <v>50000000</v>
      </c>
      <c r="BO576" s="43">
        <v>0</v>
      </c>
      <c r="BP576" s="43"/>
      <c r="BQ576" s="43">
        <v>0</v>
      </c>
      <c r="BR576" s="43">
        <v>0</v>
      </c>
      <c r="BS576" s="43">
        <v>150000000</v>
      </c>
      <c r="BT576" s="43"/>
      <c r="BU576" s="43">
        <v>0</v>
      </c>
      <c r="BV576" s="43">
        <v>0</v>
      </c>
      <c r="BW576" s="43">
        <v>0</v>
      </c>
      <c r="BX576" s="43">
        <v>0</v>
      </c>
      <c r="BY576" s="43">
        <v>0</v>
      </c>
      <c r="BZ576" s="43">
        <v>0</v>
      </c>
      <c r="CA576" s="43">
        <v>0</v>
      </c>
      <c r="CB576" s="43">
        <v>0</v>
      </c>
      <c r="CC576" s="43">
        <v>0</v>
      </c>
      <c r="CD576" s="44">
        <f t="shared" si="64"/>
        <v>150000000</v>
      </c>
      <c r="CE576" s="43">
        <v>0</v>
      </c>
      <c r="CF576" s="43">
        <v>0</v>
      </c>
      <c r="CG576" s="43">
        <v>0</v>
      </c>
      <c r="CH576" s="43">
        <v>0</v>
      </c>
      <c r="CI576" s="43">
        <v>170000000</v>
      </c>
      <c r="CJ576" s="43">
        <v>0</v>
      </c>
      <c r="CK576" s="43">
        <v>0</v>
      </c>
      <c r="CL576" s="43">
        <v>0</v>
      </c>
      <c r="CM576" s="43">
        <v>0</v>
      </c>
      <c r="CN576" s="43">
        <v>0</v>
      </c>
      <c r="CO576" s="43">
        <v>0</v>
      </c>
      <c r="CP576" s="43">
        <v>0</v>
      </c>
      <c r="CQ576" s="43">
        <v>0</v>
      </c>
      <c r="CR576" s="43">
        <v>0</v>
      </c>
      <c r="CS576" s="43">
        <v>0</v>
      </c>
      <c r="CT576" s="44">
        <f t="shared" si="65"/>
        <v>170000000</v>
      </c>
      <c r="CU576" s="43">
        <v>0</v>
      </c>
      <c r="CV576" s="43">
        <v>0</v>
      </c>
      <c r="CW576" s="43">
        <v>0</v>
      </c>
      <c r="CX576" s="43">
        <v>0</v>
      </c>
      <c r="CY576" s="43">
        <v>190000000</v>
      </c>
      <c r="CZ576" s="43">
        <v>0</v>
      </c>
      <c r="DA576" s="43">
        <v>0</v>
      </c>
      <c r="DB576" s="43">
        <v>0</v>
      </c>
      <c r="DC576" s="43">
        <v>0</v>
      </c>
      <c r="DD576" s="43">
        <v>0</v>
      </c>
      <c r="DE576" s="43">
        <v>0</v>
      </c>
      <c r="DF576" s="43">
        <v>0</v>
      </c>
      <c r="DG576" s="43">
        <v>0</v>
      </c>
      <c r="DH576" s="43">
        <v>0</v>
      </c>
      <c r="DI576" s="43">
        <v>0</v>
      </c>
      <c r="DJ576" s="44">
        <f t="shared" si="66"/>
        <v>190000000</v>
      </c>
      <c r="DK576" s="45">
        <f t="shared" si="45"/>
        <v>560000000</v>
      </c>
    </row>
    <row r="577" spans="1:115" s="2" customFormat="1" ht="135" x14ac:dyDescent="0.25">
      <c r="A577" s="1"/>
      <c r="B577" s="40" t="s">
        <v>650</v>
      </c>
      <c r="C577" s="41" t="s">
        <v>1447</v>
      </c>
      <c r="D577" s="30" t="s">
        <v>1425</v>
      </c>
      <c r="E577" s="30" t="s">
        <v>958</v>
      </c>
      <c r="F577" s="30" t="s">
        <v>1438</v>
      </c>
      <c r="G577" s="30" t="s">
        <v>2391</v>
      </c>
      <c r="H577" s="41" t="s">
        <v>976</v>
      </c>
      <c r="I577" s="41">
        <v>100</v>
      </c>
      <c r="J577" s="41" t="s">
        <v>1377</v>
      </c>
      <c r="K577" s="41">
        <v>2019</v>
      </c>
      <c r="L577" s="41">
        <v>100</v>
      </c>
      <c r="M577" s="42">
        <v>4</v>
      </c>
      <c r="N577" s="42">
        <v>32</v>
      </c>
      <c r="O577" s="42">
        <v>32</v>
      </c>
      <c r="P577" s="42">
        <v>32</v>
      </c>
      <c r="Q577" s="42" t="s">
        <v>132</v>
      </c>
      <c r="R577" s="41" t="s">
        <v>110</v>
      </c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 t="s">
        <v>958</v>
      </c>
      <c r="AI577" s="52" t="s">
        <v>1482</v>
      </c>
      <c r="AJ577" s="40">
        <v>3203</v>
      </c>
      <c r="AK577" s="17" t="s">
        <v>2062</v>
      </c>
      <c r="AL577" s="17" t="s">
        <v>980</v>
      </c>
      <c r="AM577" s="42" t="s">
        <v>2788</v>
      </c>
      <c r="AN577" s="42">
        <v>1709101</v>
      </c>
      <c r="AO577" s="42" t="s">
        <v>2789</v>
      </c>
      <c r="AP577" s="41">
        <v>242</v>
      </c>
      <c r="AQ577" s="41">
        <v>100</v>
      </c>
      <c r="AR577" s="42" t="s">
        <v>2471</v>
      </c>
      <c r="AS577" s="42" t="s">
        <v>650</v>
      </c>
      <c r="AT577" s="42">
        <v>4</v>
      </c>
      <c r="AU577" s="42">
        <v>32</v>
      </c>
      <c r="AV577" s="42">
        <v>32</v>
      </c>
      <c r="AW577" s="42">
        <v>32</v>
      </c>
      <c r="AX577" s="43">
        <v>0</v>
      </c>
      <c r="AY577" s="43">
        <v>0</v>
      </c>
      <c r="AZ577" s="43">
        <v>0</v>
      </c>
      <c r="BA577" s="43">
        <v>0</v>
      </c>
      <c r="BB577" s="43">
        <v>0</v>
      </c>
      <c r="BC577" s="43">
        <v>129726666.58</v>
      </c>
      <c r="BD577" s="43">
        <v>0</v>
      </c>
      <c r="BE577" s="43">
        <v>0</v>
      </c>
      <c r="BF577" s="43">
        <v>0</v>
      </c>
      <c r="BG577" s="43">
        <v>0</v>
      </c>
      <c r="BH577" s="43">
        <v>0</v>
      </c>
      <c r="BI577" s="43">
        <v>0</v>
      </c>
      <c r="BJ577" s="43">
        <v>0</v>
      </c>
      <c r="BK577" s="43">
        <v>0</v>
      </c>
      <c r="BL577" s="43">
        <v>0</v>
      </c>
      <c r="BM577" s="43">
        <v>0</v>
      </c>
      <c r="BN577" s="44">
        <f t="shared" si="63"/>
        <v>129726666.58</v>
      </c>
      <c r="BO577" s="43">
        <v>0</v>
      </c>
      <c r="BP577" s="43"/>
      <c r="BQ577" s="43">
        <v>0</v>
      </c>
      <c r="BR577" s="43">
        <v>0</v>
      </c>
      <c r="BS577" s="43">
        <f>510000000+(2600000*11)</f>
        <v>538600000</v>
      </c>
      <c r="BT577" s="43"/>
      <c r="BU577" s="43">
        <v>0</v>
      </c>
      <c r="BV577" s="43">
        <v>0</v>
      </c>
      <c r="BW577" s="43">
        <v>0</v>
      </c>
      <c r="BX577" s="43">
        <v>0</v>
      </c>
      <c r="BY577" s="43">
        <v>0</v>
      </c>
      <c r="BZ577" s="43">
        <v>0</v>
      </c>
      <c r="CA577" s="43">
        <v>0</v>
      </c>
      <c r="CB577" s="43">
        <v>0</v>
      </c>
      <c r="CC577" s="43">
        <v>0</v>
      </c>
      <c r="CD577" s="44">
        <f t="shared" si="64"/>
        <v>538600000</v>
      </c>
      <c r="CE577" s="43">
        <v>0</v>
      </c>
      <c r="CF577" s="43">
        <v>0</v>
      </c>
      <c r="CG577" s="43">
        <v>0</v>
      </c>
      <c r="CH577" s="43">
        <v>0</v>
      </c>
      <c r="CI577" s="43">
        <f>500000000+(2800000*11)</f>
        <v>530800000</v>
      </c>
      <c r="CJ577" s="43">
        <v>0</v>
      </c>
      <c r="CK577" s="43">
        <v>0</v>
      </c>
      <c r="CL577" s="43">
        <v>0</v>
      </c>
      <c r="CM577" s="43">
        <v>0</v>
      </c>
      <c r="CN577" s="43">
        <v>0</v>
      </c>
      <c r="CO577" s="43">
        <v>0</v>
      </c>
      <c r="CP577" s="43">
        <v>0</v>
      </c>
      <c r="CQ577" s="43">
        <v>0</v>
      </c>
      <c r="CR577" s="43">
        <v>0</v>
      </c>
      <c r="CS577" s="43">
        <v>0</v>
      </c>
      <c r="CT577" s="44">
        <f t="shared" si="65"/>
        <v>530800000</v>
      </c>
      <c r="CU577" s="43">
        <v>0</v>
      </c>
      <c r="CV577" s="43">
        <v>0</v>
      </c>
      <c r="CW577" s="43">
        <v>0</v>
      </c>
      <c r="CX577" s="43">
        <v>0</v>
      </c>
      <c r="CY577" s="43">
        <f>572000000+(2600000*11)</f>
        <v>600600000</v>
      </c>
      <c r="CZ577" s="43">
        <v>0</v>
      </c>
      <c r="DA577" s="43">
        <v>0</v>
      </c>
      <c r="DB577" s="43">
        <v>0</v>
      </c>
      <c r="DC577" s="43">
        <v>0</v>
      </c>
      <c r="DD577" s="43">
        <v>0</v>
      </c>
      <c r="DE577" s="43">
        <v>0</v>
      </c>
      <c r="DF577" s="43">
        <v>0</v>
      </c>
      <c r="DG577" s="43">
        <v>0</v>
      </c>
      <c r="DH577" s="43">
        <v>0</v>
      </c>
      <c r="DI577" s="43">
        <v>0</v>
      </c>
      <c r="DJ577" s="44">
        <f t="shared" si="66"/>
        <v>600600000</v>
      </c>
      <c r="DK577" s="45">
        <f t="shared" si="45"/>
        <v>1799726666.5799999</v>
      </c>
    </row>
    <row r="578" spans="1:115" s="2" customFormat="1" ht="45" x14ac:dyDescent="0.25">
      <c r="A578" s="1"/>
      <c r="B578" s="40" t="s">
        <v>650</v>
      </c>
      <c r="C578" s="41" t="s">
        <v>1447</v>
      </c>
      <c r="D578" s="30" t="s">
        <v>1425</v>
      </c>
      <c r="E578" s="30" t="s">
        <v>958</v>
      </c>
      <c r="F578" s="30" t="s">
        <v>1438</v>
      </c>
      <c r="G578" s="30" t="s">
        <v>2392</v>
      </c>
      <c r="H578" s="41" t="s">
        <v>981</v>
      </c>
      <c r="I578" s="41">
        <v>100</v>
      </c>
      <c r="J578" s="41" t="s">
        <v>1380</v>
      </c>
      <c r="K578" s="41">
        <v>2019</v>
      </c>
      <c r="L578" s="41">
        <v>100</v>
      </c>
      <c r="M578" s="42">
        <v>25</v>
      </c>
      <c r="N578" s="42">
        <v>25</v>
      </c>
      <c r="O578" s="42">
        <v>25</v>
      </c>
      <c r="P578" s="42">
        <v>25</v>
      </c>
      <c r="Q578" s="42" t="s">
        <v>132</v>
      </c>
      <c r="R578" s="41" t="s">
        <v>110</v>
      </c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 t="s">
        <v>958</v>
      </c>
      <c r="AI578" s="52" t="s">
        <v>1483</v>
      </c>
      <c r="AJ578" s="40">
        <v>3202</v>
      </c>
      <c r="AK578" s="17" t="s">
        <v>2063</v>
      </c>
      <c r="AL578" s="17" t="s">
        <v>982</v>
      </c>
      <c r="AM578" s="42" t="s">
        <v>2790</v>
      </c>
      <c r="AN578" s="42" t="s">
        <v>2791</v>
      </c>
      <c r="AO578" s="42" t="s">
        <v>2790</v>
      </c>
      <c r="AP578" s="41">
        <v>3</v>
      </c>
      <c r="AQ578" s="41">
        <v>1</v>
      </c>
      <c r="AR578" s="42" t="s">
        <v>2471</v>
      </c>
      <c r="AS578" s="42" t="s">
        <v>650</v>
      </c>
      <c r="AT578" s="42">
        <v>1</v>
      </c>
      <c r="AU578" s="42">
        <v>1</v>
      </c>
      <c r="AV578" s="42">
        <v>1</v>
      </c>
      <c r="AW578" s="42">
        <v>1</v>
      </c>
      <c r="AX578" s="43">
        <v>0</v>
      </c>
      <c r="AY578" s="43">
        <v>0</v>
      </c>
      <c r="AZ578" s="43">
        <v>0</v>
      </c>
      <c r="BA578" s="43">
        <v>0</v>
      </c>
      <c r="BB578" s="43">
        <v>0</v>
      </c>
      <c r="BC578" s="43">
        <v>18002222.173333332</v>
      </c>
      <c r="BD578" s="43">
        <v>0</v>
      </c>
      <c r="BE578" s="43">
        <v>0</v>
      </c>
      <c r="BF578" s="43">
        <v>0</v>
      </c>
      <c r="BG578" s="43">
        <v>0</v>
      </c>
      <c r="BH578" s="43">
        <v>0</v>
      </c>
      <c r="BI578" s="43">
        <v>0</v>
      </c>
      <c r="BJ578" s="43">
        <v>0</v>
      </c>
      <c r="BK578" s="43">
        <v>0</v>
      </c>
      <c r="BL578" s="43">
        <v>0</v>
      </c>
      <c r="BM578" s="43">
        <v>0</v>
      </c>
      <c r="BN578" s="44">
        <f t="shared" si="63"/>
        <v>18002222.173333332</v>
      </c>
      <c r="BO578" s="43">
        <v>0</v>
      </c>
      <c r="BP578" s="43"/>
      <c r="BQ578" s="43">
        <v>0</v>
      </c>
      <c r="BR578" s="43">
        <v>0</v>
      </c>
      <c r="BS578" s="43">
        <f>(2200000*11)+46000000</f>
        <v>70200000</v>
      </c>
      <c r="BT578" s="43"/>
      <c r="BU578" s="43">
        <v>0</v>
      </c>
      <c r="BV578" s="43">
        <v>0</v>
      </c>
      <c r="BW578" s="43">
        <v>0</v>
      </c>
      <c r="BX578" s="43">
        <v>0</v>
      </c>
      <c r="BY578" s="43">
        <v>0</v>
      </c>
      <c r="BZ578" s="43">
        <v>0</v>
      </c>
      <c r="CA578" s="43">
        <v>0</v>
      </c>
      <c r="CB578" s="43">
        <v>0</v>
      </c>
      <c r="CC578" s="43">
        <v>0</v>
      </c>
      <c r="CD578" s="44">
        <f t="shared" si="64"/>
        <v>70200000</v>
      </c>
      <c r="CE578" s="43">
        <v>0</v>
      </c>
      <c r="CF578" s="43">
        <v>0</v>
      </c>
      <c r="CG578" s="43">
        <v>0</v>
      </c>
      <c r="CH578" s="43">
        <v>0</v>
      </c>
      <c r="CI578" s="43">
        <f>(2400000*11)+46000000</f>
        <v>72400000</v>
      </c>
      <c r="CJ578" s="43">
        <v>0</v>
      </c>
      <c r="CK578" s="43">
        <v>0</v>
      </c>
      <c r="CL578" s="43">
        <v>0</v>
      </c>
      <c r="CM578" s="43">
        <v>0</v>
      </c>
      <c r="CN578" s="43">
        <v>0</v>
      </c>
      <c r="CO578" s="43">
        <v>0</v>
      </c>
      <c r="CP578" s="43">
        <v>0</v>
      </c>
      <c r="CQ578" s="43">
        <v>0</v>
      </c>
      <c r="CR578" s="43">
        <v>0</v>
      </c>
      <c r="CS578" s="43">
        <v>0</v>
      </c>
      <c r="CT578" s="44">
        <f t="shared" si="65"/>
        <v>72400000</v>
      </c>
      <c r="CU578" s="43">
        <v>0</v>
      </c>
      <c r="CV578" s="43">
        <v>0</v>
      </c>
      <c r="CW578" s="43">
        <v>0</v>
      </c>
      <c r="CX578" s="43">
        <v>0</v>
      </c>
      <c r="CY578" s="43">
        <f>(2200000*11)+50000000</f>
        <v>74200000</v>
      </c>
      <c r="CZ578" s="43">
        <v>0</v>
      </c>
      <c r="DA578" s="43">
        <v>0</v>
      </c>
      <c r="DB578" s="43">
        <v>0</v>
      </c>
      <c r="DC578" s="43">
        <v>0</v>
      </c>
      <c r="DD578" s="43">
        <v>0</v>
      </c>
      <c r="DE578" s="43">
        <v>0</v>
      </c>
      <c r="DF578" s="43">
        <v>0</v>
      </c>
      <c r="DG578" s="43">
        <v>0</v>
      </c>
      <c r="DH578" s="43">
        <v>0</v>
      </c>
      <c r="DI578" s="43">
        <v>0</v>
      </c>
      <c r="DJ578" s="44">
        <f t="shared" si="66"/>
        <v>74200000</v>
      </c>
      <c r="DK578" s="45">
        <f t="shared" si="45"/>
        <v>234802222.17333335</v>
      </c>
    </row>
    <row r="579" spans="1:115" s="2" customFormat="1" ht="45" x14ac:dyDescent="0.25">
      <c r="A579" s="1"/>
      <c r="B579" s="40" t="s">
        <v>650</v>
      </c>
      <c r="C579" s="41" t="s">
        <v>1447</v>
      </c>
      <c r="D579" s="30" t="s">
        <v>1425</v>
      </c>
      <c r="E579" s="30" t="s">
        <v>958</v>
      </c>
      <c r="F579" s="30" t="s">
        <v>1438</v>
      </c>
      <c r="G579" s="30" t="s">
        <v>2392</v>
      </c>
      <c r="H579" s="41" t="s">
        <v>981</v>
      </c>
      <c r="I579" s="41">
        <v>100</v>
      </c>
      <c r="J579" s="41" t="s">
        <v>1380</v>
      </c>
      <c r="K579" s="41">
        <v>2019</v>
      </c>
      <c r="L579" s="41">
        <v>100</v>
      </c>
      <c r="M579" s="42">
        <v>25</v>
      </c>
      <c r="N579" s="42">
        <v>25</v>
      </c>
      <c r="O579" s="42">
        <v>25</v>
      </c>
      <c r="P579" s="42">
        <v>25</v>
      </c>
      <c r="Q579" s="42" t="s">
        <v>132</v>
      </c>
      <c r="R579" s="41" t="s">
        <v>108</v>
      </c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 t="s">
        <v>958</v>
      </c>
      <c r="AI579" s="52" t="s">
        <v>1483</v>
      </c>
      <c r="AJ579" s="40">
        <v>3202</v>
      </c>
      <c r="AK579" s="17" t="s">
        <v>2064</v>
      </c>
      <c r="AL579" s="17" t="s">
        <v>983</v>
      </c>
      <c r="AM579" s="42" t="s">
        <v>2792</v>
      </c>
      <c r="AN579" s="42" t="s">
        <v>2791</v>
      </c>
      <c r="AO579" s="42" t="s">
        <v>2792</v>
      </c>
      <c r="AP579" s="41">
        <v>0</v>
      </c>
      <c r="AQ579" s="41">
        <v>1</v>
      </c>
      <c r="AR579" s="42" t="s">
        <v>2471</v>
      </c>
      <c r="AS579" s="42" t="s">
        <v>650</v>
      </c>
      <c r="AT579" s="42">
        <v>1</v>
      </c>
      <c r="AU579" s="42">
        <v>1</v>
      </c>
      <c r="AV579" s="42">
        <v>1</v>
      </c>
      <c r="AW579" s="42">
        <v>1</v>
      </c>
      <c r="AX579" s="43">
        <v>0</v>
      </c>
      <c r="AY579" s="43">
        <v>0</v>
      </c>
      <c r="AZ579" s="43">
        <v>0</v>
      </c>
      <c r="BA579" s="43">
        <v>0</v>
      </c>
      <c r="BB579" s="43">
        <v>0</v>
      </c>
      <c r="BC579" s="43">
        <v>4900000</v>
      </c>
      <c r="BD579" s="43">
        <v>0</v>
      </c>
      <c r="BE579" s="43">
        <v>0</v>
      </c>
      <c r="BF579" s="43">
        <v>0</v>
      </c>
      <c r="BG579" s="43">
        <v>0</v>
      </c>
      <c r="BH579" s="43">
        <v>0</v>
      </c>
      <c r="BI579" s="43">
        <v>0</v>
      </c>
      <c r="BJ579" s="43">
        <v>0</v>
      </c>
      <c r="BK579" s="43">
        <v>0</v>
      </c>
      <c r="BL579" s="43">
        <v>0</v>
      </c>
      <c r="BM579" s="43">
        <v>0</v>
      </c>
      <c r="BN579" s="44">
        <f t="shared" si="63"/>
        <v>4900000</v>
      </c>
      <c r="BO579" s="43">
        <v>0</v>
      </c>
      <c r="BP579" s="43"/>
      <c r="BQ579" s="43">
        <v>0</v>
      </c>
      <c r="BR579" s="43">
        <v>0</v>
      </c>
      <c r="BS579" s="43">
        <f>(1800000*11)+45200000</f>
        <v>65000000</v>
      </c>
      <c r="BT579" s="43"/>
      <c r="BU579" s="43">
        <v>0</v>
      </c>
      <c r="BV579" s="43">
        <v>0</v>
      </c>
      <c r="BW579" s="43">
        <v>0</v>
      </c>
      <c r="BX579" s="43">
        <v>0</v>
      </c>
      <c r="BY579" s="43">
        <v>0</v>
      </c>
      <c r="BZ579" s="43">
        <v>0</v>
      </c>
      <c r="CA579" s="43">
        <v>0</v>
      </c>
      <c r="CB579" s="43">
        <v>0</v>
      </c>
      <c r="CC579" s="43">
        <v>0</v>
      </c>
      <c r="CD579" s="44">
        <f t="shared" si="64"/>
        <v>65000000</v>
      </c>
      <c r="CE579" s="43">
        <v>0</v>
      </c>
      <c r="CF579" s="43">
        <v>0</v>
      </c>
      <c r="CG579" s="43">
        <v>0</v>
      </c>
      <c r="CH579" s="43">
        <v>0</v>
      </c>
      <c r="CI579" s="43">
        <f>(2000000*11)+45200000</f>
        <v>67200000</v>
      </c>
      <c r="CJ579" s="43">
        <v>0</v>
      </c>
      <c r="CK579" s="43">
        <v>0</v>
      </c>
      <c r="CL579" s="43">
        <v>0</v>
      </c>
      <c r="CM579" s="43">
        <v>0</v>
      </c>
      <c r="CN579" s="43">
        <v>0</v>
      </c>
      <c r="CO579" s="43">
        <v>0</v>
      </c>
      <c r="CP579" s="43">
        <v>0</v>
      </c>
      <c r="CQ579" s="43">
        <v>0</v>
      </c>
      <c r="CR579" s="43">
        <v>0</v>
      </c>
      <c r="CS579" s="43">
        <v>0</v>
      </c>
      <c r="CT579" s="44">
        <f t="shared" si="65"/>
        <v>67200000</v>
      </c>
      <c r="CU579" s="43">
        <v>0</v>
      </c>
      <c r="CV579" s="43">
        <v>0</v>
      </c>
      <c r="CW579" s="43">
        <v>0</v>
      </c>
      <c r="CX579" s="43">
        <v>0</v>
      </c>
      <c r="CY579" s="43">
        <f>(1800000*11)+58400000</f>
        <v>78200000</v>
      </c>
      <c r="CZ579" s="43">
        <v>0</v>
      </c>
      <c r="DA579" s="43">
        <v>0</v>
      </c>
      <c r="DB579" s="43">
        <v>0</v>
      </c>
      <c r="DC579" s="43">
        <v>0</v>
      </c>
      <c r="DD579" s="43">
        <v>0</v>
      </c>
      <c r="DE579" s="43">
        <v>0</v>
      </c>
      <c r="DF579" s="43">
        <v>0</v>
      </c>
      <c r="DG579" s="43">
        <v>0</v>
      </c>
      <c r="DH579" s="43">
        <v>0</v>
      </c>
      <c r="DI579" s="43">
        <v>0</v>
      </c>
      <c r="DJ579" s="44">
        <f t="shared" si="66"/>
        <v>78200000</v>
      </c>
      <c r="DK579" s="45">
        <f t="shared" si="45"/>
        <v>215300000</v>
      </c>
    </row>
    <row r="580" spans="1:115" s="2" customFormat="1" ht="45" x14ac:dyDescent="0.25">
      <c r="A580" s="1"/>
      <c r="B580" s="40" t="s">
        <v>650</v>
      </c>
      <c r="C580" s="41" t="s">
        <v>1447</v>
      </c>
      <c r="D580" s="30" t="s">
        <v>1425</v>
      </c>
      <c r="E580" s="30" t="s">
        <v>958</v>
      </c>
      <c r="F580" s="30" t="s">
        <v>1438</v>
      </c>
      <c r="G580" s="30" t="s">
        <v>2392</v>
      </c>
      <c r="H580" s="41" t="s">
        <v>981</v>
      </c>
      <c r="I580" s="41">
        <v>100</v>
      </c>
      <c r="J580" s="41" t="s">
        <v>1380</v>
      </c>
      <c r="K580" s="41">
        <v>2019</v>
      </c>
      <c r="L580" s="41">
        <v>100</v>
      </c>
      <c r="M580" s="42">
        <v>33</v>
      </c>
      <c r="N580" s="42">
        <v>34</v>
      </c>
      <c r="O580" s="42">
        <v>33</v>
      </c>
      <c r="P580" s="42">
        <v>0</v>
      </c>
      <c r="Q580" s="42" t="s">
        <v>132</v>
      </c>
      <c r="R580" s="41" t="s">
        <v>110</v>
      </c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 t="s">
        <v>958</v>
      </c>
      <c r="AI580" s="52" t="s">
        <v>1483</v>
      </c>
      <c r="AJ580" s="40">
        <v>3202</v>
      </c>
      <c r="AK580" s="17" t="s">
        <v>2065</v>
      </c>
      <c r="AL580" s="17" t="s">
        <v>984</v>
      </c>
      <c r="AM580" s="42" t="s">
        <v>2792</v>
      </c>
      <c r="AN580" s="42" t="s">
        <v>2791</v>
      </c>
      <c r="AO580" s="42" t="s">
        <v>2792</v>
      </c>
      <c r="AP580" s="41">
        <v>0</v>
      </c>
      <c r="AQ580" s="41">
        <v>3</v>
      </c>
      <c r="AR580" s="42" t="s">
        <v>2471</v>
      </c>
      <c r="AS580" s="42" t="s">
        <v>650</v>
      </c>
      <c r="AT580" s="42">
        <v>1</v>
      </c>
      <c r="AU580" s="42">
        <v>1</v>
      </c>
      <c r="AV580" s="42">
        <v>1</v>
      </c>
      <c r="AW580" s="42">
        <v>0</v>
      </c>
      <c r="AX580" s="43">
        <v>0</v>
      </c>
      <c r="AY580" s="43">
        <v>0</v>
      </c>
      <c r="AZ580" s="43">
        <v>0</v>
      </c>
      <c r="BA580" s="43">
        <v>0</v>
      </c>
      <c r="BB580" s="43">
        <v>0</v>
      </c>
      <c r="BC580" s="43">
        <v>18002222.173333332</v>
      </c>
      <c r="BD580" s="43">
        <v>0</v>
      </c>
      <c r="BE580" s="43">
        <v>0</v>
      </c>
      <c r="BF580" s="43">
        <v>0</v>
      </c>
      <c r="BG580" s="43">
        <v>0</v>
      </c>
      <c r="BH580" s="43">
        <v>0</v>
      </c>
      <c r="BI580" s="43">
        <v>0</v>
      </c>
      <c r="BJ580" s="43">
        <v>0</v>
      </c>
      <c r="BK580" s="43">
        <v>0</v>
      </c>
      <c r="BL580" s="43">
        <v>0</v>
      </c>
      <c r="BM580" s="43">
        <v>0</v>
      </c>
      <c r="BN580" s="44">
        <f t="shared" si="63"/>
        <v>18002222.173333332</v>
      </c>
      <c r="BO580" s="43">
        <v>0</v>
      </c>
      <c r="BP580" s="43">
        <v>0</v>
      </c>
      <c r="BQ580" s="43">
        <v>0</v>
      </c>
      <c r="BR580" s="43">
        <v>0</v>
      </c>
      <c r="BS580" s="43">
        <v>70000000</v>
      </c>
      <c r="BT580" s="43"/>
      <c r="BU580" s="43">
        <v>0</v>
      </c>
      <c r="BV580" s="43">
        <v>0</v>
      </c>
      <c r="BW580" s="43">
        <v>0</v>
      </c>
      <c r="BX580" s="43">
        <v>0</v>
      </c>
      <c r="BY580" s="43">
        <v>0</v>
      </c>
      <c r="BZ580" s="43">
        <v>0</v>
      </c>
      <c r="CA580" s="43">
        <v>0</v>
      </c>
      <c r="CB580" s="43">
        <v>0</v>
      </c>
      <c r="CC580" s="43">
        <v>0</v>
      </c>
      <c r="CD580" s="44">
        <f t="shared" si="64"/>
        <v>70000000</v>
      </c>
      <c r="CE580" s="43">
        <v>0</v>
      </c>
      <c r="CF580" s="43">
        <v>0</v>
      </c>
      <c r="CG580" s="43">
        <v>0</v>
      </c>
      <c r="CH580" s="43">
        <v>0</v>
      </c>
      <c r="CI580" s="43">
        <v>72200000</v>
      </c>
      <c r="CJ580" s="43">
        <v>0</v>
      </c>
      <c r="CK580" s="43">
        <v>0</v>
      </c>
      <c r="CL580" s="43">
        <v>0</v>
      </c>
      <c r="CM580" s="43">
        <v>0</v>
      </c>
      <c r="CN580" s="43">
        <v>0</v>
      </c>
      <c r="CO580" s="43">
        <v>0</v>
      </c>
      <c r="CP580" s="43">
        <v>0</v>
      </c>
      <c r="CQ580" s="43">
        <v>0</v>
      </c>
      <c r="CR580" s="43">
        <v>0</v>
      </c>
      <c r="CS580" s="43">
        <v>0</v>
      </c>
      <c r="CT580" s="44">
        <f t="shared" si="65"/>
        <v>72200000</v>
      </c>
      <c r="CU580" s="43">
        <v>0</v>
      </c>
      <c r="CV580" s="43">
        <v>0</v>
      </c>
      <c r="CW580" s="43">
        <v>0</v>
      </c>
      <c r="CX580" s="43">
        <v>0</v>
      </c>
      <c r="CY580" s="43">
        <v>78000000</v>
      </c>
      <c r="CZ580" s="43">
        <v>0</v>
      </c>
      <c r="DA580" s="43">
        <v>0</v>
      </c>
      <c r="DB580" s="43">
        <v>0</v>
      </c>
      <c r="DC580" s="43">
        <v>0</v>
      </c>
      <c r="DD580" s="43">
        <v>0</v>
      </c>
      <c r="DE580" s="43">
        <v>0</v>
      </c>
      <c r="DF580" s="43">
        <v>0</v>
      </c>
      <c r="DG580" s="43">
        <v>0</v>
      </c>
      <c r="DH580" s="43">
        <v>0</v>
      </c>
      <c r="DI580" s="43">
        <v>0</v>
      </c>
      <c r="DJ580" s="44">
        <f t="shared" si="66"/>
        <v>78000000</v>
      </c>
      <c r="DK580" s="45">
        <f t="shared" ref="DK580:DK643" si="67">BN580+CD580+CT580+DJ580</f>
        <v>238202222.17333335</v>
      </c>
    </row>
    <row r="581" spans="1:115" s="2" customFormat="1" ht="120" x14ac:dyDescent="0.25">
      <c r="A581" s="1"/>
      <c r="B581" s="40" t="s">
        <v>650</v>
      </c>
      <c r="C581" s="41" t="s">
        <v>1447</v>
      </c>
      <c r="D581" s="30" t="s">
        <v>1425</v>
      </c>
      <c r="E581" s="30" t="s">
        <v>958</v>
      </c>
      <c r="F581" s="30" t="s">
        <v>1438</v>
      </c>
      <c r="G581" s="30" t="s">
        <v>2394</v>
      </c>
      <c r="H581" s="41" t="s">
        <v>985</v>
      </c>
      <c r="I581" s="41">
        <v>0</v>
      </c>
      <c r="J581" s="41" t="s">
        <v>1380</v>
      </c>
      <c r="K581" s="41">
        <v>2019</v>
      </c>
      <c r="L581" s="41">
        <v>50</v>
      </c>
      <c r="M581" s="42">
        <v>0</v>
      </c>
      <c r="N581" s="42">
        <v>50</v>
      </c>
      <c r="O581" s="42">
        <v>50</v>
      </c>
      <c r="P581" s="42">
        <v>50</v>
      </c>
      <c r="Q581" s="42" t="s">
        <v>130</v>
      </c>
      <c r="R581" s="41" t="s">
        <v>108</v>
      </c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 t="s">
        <v>958</v>
      </c>
      <c r="AI581" s="52" t="s">
        <v>1482</v>
      </c>
      <c r="AJ581" s="40">
        <v>3203</v>
      </c>
      <c r="AK581" s="17" t="s">
        <v>2066</v>
      </c>
      <c r="AL581" s="17" t="s">
        <v>986</v>
      </c>
      <c r="AM581" s="42" t="s">
        <v>2793</v>
      </c>
      <c r="AN581" s="42">
        <v>3202017</v>
      </c>
      <c r="AO581" s="42" t="s">
        <v>2794</v>
      </c>
      <c r="AP581" s="41">
        <v>0</v>
      </c>
      <c r="AQ581" s="41">
        <v>1</v>
      </c>
      <c r="AR581" s="42" t="s">
        <v>2471</v>
      </c>
      <c r="AS581" s="42" t="s">
        <v>650</v>
      </c>
      <c r="AT581" s="42">
        <v>1</v>
      </c>
      <c r="AU581" s="42">
        <v>1</v>
      </c>
      <c r="AV581" s="42">
        <v>1</v>
      </c>
      <c r="AW581" s="42">
        <v>1</v>
      </c>
      <c r="AX581" s="43">
        <v>0</v>
      </c>
      <c r="AY581" s="43">
        <v>0</v>
      </c>
      <c r="AZ581" s="43">
        <v>0</v>
      </c>
      <c r="BA581" s="43">
        <v>0</v>
      </c>
      <c r="BB581" s="43">
        <v>0</v>
      </c>
      <c r="BC581" s="43">
        <v>100000000</v>
      </c>
      <c r="BD581" s="43">
        <v>0</v>
      </c>
      <c r="BE581" s="43">
        <v>0</v>
      </c>
      <c r="BF581" s="43">
        <v>0</v>
      </c>
      <c r="BG581" s="43">
        <v>0</v>
      </c>
      <c r="BH581" s="43">
        <v>0</v>
      </c>
      <c r="BI581" s="43">
        <v>0</v>
      </c>
      <c r="BJ581" s="43">
        <v>0</v>
      </c>
      <c r="BK581" s="43">
        <v>0</v>
      </c>
      <c r="BL581" s="43">
        <v>0</v>
      </c>
      <c r="BM581" s="43">
        <v>0</v>
      </c>
      <c r="BN581" s="44">
        <f t="shared" si="63"/>
        <v>100000000</v>
      </c>
      <c r="BO581" s="43">
        <v>0</v>
      </c>
      <c r="BP581" s="43">
        <v>0</v>
      </c>
      <c r="BQ581" s="43">
        <v>0</v>
      </c>
      <c r="BR581" s="43">
        <v>0</v>
      </c>
      <c r="BS581" s="43">
        <v>110000000</v>
      </c>
      <c r="BT581" s="43">
        <v>0</v>
      </c>
      <c r="BU581" s="43">
        <v>0</v>
      </c>
      <c r="BV581" s="43">
        <v>0</v>
      </c>
      <c r="BW581" s="43">
        <v>0</v>
      </c>
      <c r="BX581" s="43">
        <v>0</v>
      </c>
      <c r="BY581" s="43">
        <v>0</v>
      </c>
      <c r="BZ581" s="43">
        <v>0</v>
      </c>
      <c r="CA581" s="43">
        <v>0</v>
      </c>
      <c r="CB581" s="43">
        <v>0</v>
      </c>
      <c r="CC581" s="43">
        <v>0</v>
      </c>
      <c r="CD581" s="44">
        <f t="shared" si="64"/>
        <v>110000000</v>
      </c>
      <c r="CE581" s="43">
        <v>0</v>
      </c>
      <c r="CF581" s="43">
        <v>0</v>
      </c>
      <c r="CG581" s="43">
        <v>0</v>
      </c>
      <c r="CH581" s="43">
        <v>0</v>
      </c>
      <c r="CI581" s="43">
        <v>150000000</v>
      </c>
      <c r="CJ581" s="43">
        <v>0</v>
      </c>
      <c r="CK581" s="43">
        <v>0</v>
      </c>
      <c r="CL581" s="43">
        <v>0</v>
      </c>
      <c r="CM581" s="43">
        <v>0</v>
      </c>
      <c r="CN581" s="43">
        <v>0</v>
      </c>
      <c r="CO581" s="43">
        <v>0</v>
      </c>
      <c r="CP581" s="43">
        <v>0</v>
      </c>
      <c r="CQ581" s="43">
        <v>0</v>
      </c>
      <c r="CR581" s="43">
        <v>0</v>
      </c>
      <c r="CS581" s="43">
        <v>0</v>
      </c>
      <c r="CT581" s="44">
        <f t="shared" si="65"/>
        <v>150000000</v>
      </c>
      <c r="CU581" s="43">
        <v>0</v>
      </c>
      <c r="CV581" s="43">
        <v>0</v>
      </c>
      <c r="CW581" s="43">
        <v>0</v>
      </c>
      <c r="CX581" s="43">
        <v>0</v>
      </c>
      <c r="CY581" s="43">
        <v>160000000</v>
      </c>
      <c r="CZ581" s="43">
        <v>0</v>
      </c>
      <c r="DA581" s="43">
        <v>0</v>
      </c>
      <c r="DB581" s="43">
        <v>0</v>
      </c>
      <c r="DC581" s="43">
        <v>0</v>
      </c>
      <c r="DD581" s="43">
        <v>0</v>
      </c>
      <c r="DE581" s="43">
        <v>0</v>
      </c>
      <c r="DF581" s="43">
        <v>0</v>
      </c>
      <c r="DG581" s="43">
        <v>0</v>
      </c>
      <c r="DH581" s="43">
        <v>0</v>
      </c>
      <c r="DI581" s="43">
        <v>0</v>
      </c>
      <c r="DJ581" s="44">
        <f t="shared" si="66"/>
        <v>160000000</v>
      </c>
      <c r="DK581" s="45">
        <f t="shared" si="67"/>
        <v>520000000</v>
      </c>
    </row>
    <row r="582" spans="1:115" s="2" customFormat="1" ht="75" x14ac:dyDescent="0.25">
      <c r="A582" s="1"/>
      <c r="B582" s="40" t="s">
        <v>650</v>
      </c>
      <c r="C582" s="41" t="s">
        <v>1447</v>
      </c>
      <c r="D582" s="30" t="s">
        <v>1425</v>
      </c>
      <c r="E582" s="30" t="s">
        <v>958</v>
      </c>
      <c r="F582" s="30" t="s">
        <v>1438</v>
      </c>
      <c r="G582" s="30" t="s">
        <v>2394</v>
      </c>
      <c r="H582" s="41" t="s">
        <v>985</v>
      </c>
      <c r="I582" s="41">
        <v>0</v>
      </c>
      <c r="J582" s="41" t="s">
        <v>1380</v>
      </c>
      <c r="K582" s="41">
        <v>2019</v>
      </c>
      <c r="L582" s="41">
        <v>50</v>
      </c>
      <c r="M582" s="42">
        <v>0</v>
      </c>
      <c r="N582" s="42">
        <v>50</v>
      </c>
      <c r="O582" s="42">
        <v>50</v>
      </c>
      <c r="P582" s="42">
        <v>50</v>
      </c>
      <c r="Q582" s="42" t="s">
        <v>130</v>
      </c>
      <c r="R582" s="41" t="s">
        <v>108</v>
      </c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 t="s">
        <v>958</v>
      </c>
      <c r="AI582" s="52" t="s">
        <v>1483</v>
      </c>
      <c r="AJ582" s="40">
        <v>3202</v>
      </c>
      <c r="AK582" s="17" t="s">
        <v>2067</v>
      </c>
      <c r="AL582" s="17" t="s">
        <v>987</v>
      </c>
      <c r="AM582" s="42" t="s">
        <v>2709</v>
      </c>
      <c r="AN582" s="42" t="s">
        <v>2795</v>
      </c>
      <c r="AO582" s="42" t="s">
        <v>2710</v>
      </c>
      <c r="AP582" s="41">
        <v>0</v>
      </c>
      <c r="AQ582" s="41">
        <v>2</v>
      </c>
      <c r="AR582" s="42" t="s">
        <v>130</v>
      </c>
      <c r="AS582" s="42" t="s">
        <v>650</v>
      </c>
      <c r="AT582" s="42">
        <v>0</v>
      </c>
      <c r="AU582" s="42">
        <v>0.5</v>
      </c>
      <c r="AV582" s="42">
        <v>0.5</v>
      </c>
      <c r="AW582" s="42">
        <v>1</v>
      </c>
      <c r="AX582" s="43">
        <v>0</v>
      </c>
      <c r="AY582" s="43">
        <v>0</v>
      </c>
      <c r="AZ582" s="43">
        <v>0</v>
      </c>
      <c r="BA582" s="43">
        <v>0</v>
      </c>
      <c r="BB582" s="43">
        <v>0</v>
      </c>
      <c r="BC582" s="43">
        <v>0</v>
      </c>
      <c r="BD582" s="43">
        <v>0</v>
      </c>
      <c r="BE582" s="43">
        <v>0</v>
      </c>
      <c r="BF582" s="43">
        <v>0</v>
      </c>
      <c r="BG582" s="43">
        <v>0</v>
      </c>
      <c r="BH582" s="43">
        <v>0</v>
      </c>
      <c r="BI582" s="43">
        <v>0</v>
      </c>
      <c r="BJ582" s="43">
        <v>0</v>
      </c>
      <c r="BK582" s="43">
        <v>0</v>
      </c>
      <c r="BL582" s="43">
        <v>0</v>
      </c>
      <c r="BM582" s="43">
        <v>0</v>
      </c>
      <c r="BN582" s="44">
        <f t="shared" si="63"/>
        <v>0</v>
      </c>
      <c r="BO582" s="43">
        <v>0</v>
      </c>
      <c r="BP582" s="43">
        <v>0</v>
      </c>
      <c r="BQ582" s="43">
        <v>0</v>
      </c>
      <c r="BR582" s="43">
        <v>44625000</v>
      </c>
      <c r="BS582" s="43">
        <v>46500000</v>
      </c>
      <c r="BT582" s="43">
        <v>0</v>
      </c>
      <c r="BU582" s="43">
        <v>0</v>
      </c>
      <c r="BV582" s="43">
        <v>0</v>
      </c>
      <c r="BW582" s="43">
        <v>0</v>
      </c>
      <c r="BX582" s="43">
        <v>0</v>
      </c>
      <c r="BY582" s="43">
        <v>0</v>
      </c>
      <c r="BZ582" s="43">
        <v>0</v>
      </c>
      <c r="CA582" s="43">
        <v>0</v>
      </c>
      <c r="CB582" s="43">
        <v>0</v>
      </c>
      <c r="CC582" s="43">
        <v>0</v>
      </c>
      <c r="CD582" s="44">
        <f t="shared" si="64"/>
        <v>91125000</v>
      </c>
      <c r="CE582" s="43">
        <v>0</v>
      </c>
      <c r="CF582" s="43">
        <v>0</v>
      </c>
      <c r="CG582" s="43">
        <v>0</v>
      </c>
      <c r="CH582" s="43">
        <f>CH583+28500000</f>
        <v>85500000</v>
      </c>
      <c r="CI582" s="43">
        <v>30000000</v>
      </c>
      <c r="CJ582" s="43">
        <v>0</v>
      </c>
      <c r="CK582" s="43">
        <v>0</v>
      </c>
      <c r="CL582" s="43">
        <v>0</v>
      </c>
      <c r="CM582" s="43">
        <v>0</v>
      </c>
      <c r="CN582" s="43">
        <v>0</v>
      </c>
      <c r="CO582" s="43">
        <v>0</v>
      </c>
      <c r="CP582" s="43">
        <v>0</v>
      </c>
      <c r="CQ582" s="43">
        <v>0</v>
      </c>
      <c r="CR582" s="43">
        <v>0</v>
      </c>
      <c r="CS582" s="43">
        <v>0</v>
      </c>
      <c r="CT582" s="44">
        <f t="shared" si="65"/>
        <v>115500000</v>
      </c>
      <c r="CU582" s="43">
        <v>0</v>
      </c>
      <c r="CV582" s="43">
        <v>0</v>
      </c>
      <c r="CW582" s="43">
        <v>0</v>
      </c>
      <c r="CX582" s="43">
        <v>86250000</v>
      </c>
      <c r="CY582" s="43">
        <v>30000000</v>
      </c>
      <c r="CZ582" s="43">
        <v>0</v>
      </c>
      <c r="DA582" s="43">
        <v>0</v>
      </c>
      <c r="DB582" s="43">
        <v>0</v>
      </c>
      <c r="DC582" s="43">
        <v>0</v>
      </c>
      <c r="DD582" s="43">
        <v>0</v>
      </c>
      <c r="DE582" s="43">
        <v>0</v>
      </c>
      <c r="DF582" s="43">
        <v>0</v>
      </c>
      <c r="DG582" s="43">
        <v>0</v>
      </c>
      <c r="DH582" s="43">
        <v>0</v>
      </c>
      <c r="DI582" s="43">
        <v>0</v>
      </c>
      <c r="DJ582" s="44">
        <f t="shared" si="66"/>
        <v>116250000</v>
      </c>
      <c r="DK582" s="45">
        <f t="shared" si="67"/>
        <v>322875000</v>
      </c>
    </row>
    <row r="583" spans="1:115" s="2" customFormat="1" ht="45" x14ac:dyDescent="0.25">
      <c r="A583" s="1"/>
      <c r="B583" s="40" t="s">
        <v>650</v>
      </c>
      <c r="C583" s="41" t="s">
        <v>1447</v>
      </c>
      <c r="D583" s="30" t="s">
        <v>1425</v>
      </c>
      <c r="E583" s="30" t="s">
        <v>958</v>
      </c>
      <c r="F583" s="30" t="s">
        <v>1438</v>
      </c>
      <c r="G583" s="30" t="s">
        <v>2393</v>
      </c>
      <c r="H583" s="41" t="s">
        <v>985</v>
      </c>
      <c r="I583" s="41">
        <v>0</v>
      </c>
      <c r="J583" s="41" t="s">
        <v>1380</v>
      </c>
      <c r="K583" s="41">
        <v>2019</v>
      </c>
      <c r="L583" s="41">
        <v>50</v>
      </c>
      <c r="M583" s="42">
        <v>0</v>
      </c>
      <c r="N583" s="42">
        <v>50</v>
      </c>
      <c r="O583" s="42">
        <v>50</v>
      </c>
      <c r="P583" s="42">
        <v>50</v>
      </c>
      <c r="Q583" s="42" t="s">
        <v>130</v>
      </c>
      <c r="R583" s="41" t="s">
        <v>108</v>
      </c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 t="s">
        <v>958</v>
      </c>
      <c r="AI583" s="52" t="s">
        <v>1483</v>
      </c>
      <c r="AJ583" s="40">
        <v>3202</v>
      </c>
      <c r="AK583" s="17" t="s">
        <v>2068</v>
      </c>
      <c r="AL583" s="17" t="s">
        <v>988</v>
      </c>
      <c r="AM583" s="42" t="s">
        <v>2599</v>
      </c>
      <c r="AN583" s="42" t="s">
        <v>2600</v>
      </c>
      <c r="AO583" s="42" t="s">
        <v>2601</v>
      </c>
      <c r="AP583" s="41">
        <v>0</v>
      </c>
      <c r="AQ583" s="41">
        <v>6</v>
      </c>
      <c r="AR583" s="42" t="s">
        <v>130</v>
      </c>
      <c r="AS583" s="42" t="s">
        <v>650</v>
      </c>
      <c r="AT583" s="42">
        <v>0</v>
      </c>
      <c r="AU583" s="42">
        <v>2</v>
      </c>
      <c r="AV583" s="42">
        <v>2</v>
      </c>
      <c r="AW583" s="42">
        <v>2</v>
      </c>
      <c r="AX583" s="43">
        <v>0</v>
      </c>
      <c r="AY583" s="43">
        <v>0</v>
      </c>
      <c r="AZ583" s="43">
        <v>0</v>
      </c>
      <c r="BA583" s="43">
        <v>0</v>
      </c>
      <c r="BB583" s="43">
        <v>0</v>
      </c>
      <c r="BC583" s="43">
        <v>0</v>
      </c>
      <c r="BD583" s="43">
        <v>0</v>
      </c>
      <c r="BE583" s="43">
        <v>0</v>
      </c>
      <c r="BF583" s="43">
        <v>0</v>
      </c>
      <c r="BG583" s="43">
        <v>0</v>
      </c>
      <c r="BH583" s="43">
        <v>0</v>
      </c>
      <c r="BI583" s="43">
        <v>0</v>
      </c>
      <c r="BJ583" s="43">
        <v>0</v>
      </c>
      <c r="BK583" s="43">
        <v>0</v>
      </c>
      <c r="BL583" s="43">
        <v>0</v>
      </c>
      <c r="BM583" s="43">
        <v>0</v>
      </c>
      <c r="BN583" s="44">
        <f t="shared" si="63"/>
        <v>0</v>
      </c>
      <c r="BO583" s="43">
        <v>0</v>
      </c>
      <c r="BP583" s="43">
        <v>0</v>
      </c>
      <c r="BQ583" s="43">
        <v>0</v>
      </c>
      <c r="BR583" s="43">
        <v>29750000</v>
      </c>
      <c r="BS583" s="43">
        <v>31000000</v>
      </c>
      <c r="BT583" s="43">
        <v>0</v>
      </c>
      <c r="BU583" s="43">
        <v>0</v>
      </c>
      <c r="BV583" s="43">
        <v>0</v>
      </c>
      <c r="BW583" s="43">
        <v>0</v>
      </c>
      <c r="BX583" s="43">
        <v>0</v>
      </c>
      <c r="BY583" s="43">
        <v>0</v>
      </c>
      <c r="BZ583" s="43">
        <v>0</v>
      </c>
      <c r="CA583" s="43">
        <v>0</v>
      </c>
      <c r="CB583" s="43">
        <v>0</v>
      </c>
      <c r="CC583" s="43">
        <v>0</v>
      </c>
      <c r="CD583" s="44">
        <f t="shared" si="64"/>
        <v>60750000</v>
      </c>
      <c r="CE583" s="43">
        <v>0</v>
      </c>
      <c r="CF583" s="43">
        <v>0</v>
      </c>
      <c r="CG583" s="43">
        <v>0</v>
      </c>
      <c r="CH583" s="43">
        <v>57000000</v>
      </c>
      <c r="CI583" s="43">
        <v>20000000</v>
      </c>
      <c r="CJ583" s="43">
        <v>0</v>
      </c>
      <c r="CK583" s="43">
        <v>0</v>
      </c>
      <c r="CL583" s="43">
        <v>0</v>
      </c>
      <c r="CM583" s="43">
        <v>0</v>
      </c>
      <c r="CN583" s="43">
        <v>0</v>
      </c>
      <c r="CO583" s="43">
        <v>0</v>
      </c>
      <c r="CP583" s="43">
        <v>0</v>
      </c>
      <c r="CQ583" s="43">
        <v>0</v>
      </c>
      <c r="CR583" s="43">
        <v>0</v>
      </c>
      <c r="CS583" s="43">
        <v>0</v>
      </c>
      <c r="CT583" s="44">
        <f t="shared" si="65"/>
        <v>77000000</v>
      </c>
      <c r="CU583" s="43">
        <v>0</v>
      </c>
      <c r="CV583" s="43">
        <v>0</v>
      </c>
      <c r="CW583" s="43">
        <v>0</v>
      </c>
      <c r="CX583" s="43">
        <v>57500000</v>
      </c>
      <c r="CY583" s="43">
        <v>20000000</v>
      </c>
      <c r="CZ583" s="43">
        <v>0</v>
      </c>
      <c r="DA583" s="43">
        <v>0</v>
      </c>
      <c r="DB583" s="43">
        <v>0</v>
      </c>
      <c r="DC583" s="43">
        <v>0</v>
      </c>
      <c r="DD583" s="43">
        <v>0</v>
      </c>
      <c r="DE583" s="43">
        <v>0</v>
      </c>
      <c r="DF583" s="43">
        <v>0</v>
      </c>
      <c r="DG583" s="43">
        <v>0</v>
      </c>
      <c r="DH583" s="43">
        <v>0</v>
      </c>
      <c r="DI583" s="43">
        <v>0</v>
      </c>
      <c r="DJ583" s="44">
        <f t="shared" si="66"/>
        <v>77500000</v>
      </c>
      <c r="DK583" s="45">
        <f t="shared" si="67"/>
        <v>215250000</v>
      </c>
    </row>
    <row r="584" spans="1:115" s="2" customFormat="1" ht="75" x14ac:dyDescent="0.25">
      <c r="A584" s="1"/>
      <c r="B584" s="40" t="s">
        <v>650</v>
      </c>
      <c r="C584" s="41" t="s">
        <v>1447</v>
      </c>
      <c r="D584" s="30" t="s">
        <v>1425</v>
      </c>
      <c r="E584" s="30" t="s">
        <v>958</v>
      </c>
      <c r="F584" s="30" t="s">
        <v>1438</v>
      </c>
      <c r="G584" s="30" t="s">
        <v>2393</v>
      </c>
      <c r="H584" s="41" t="s">
        <v>985</v>
      </c>
      <c r="I584" s="41">
        <v>0</v>
      </c>
      <c r="J584" s="41" t="s">
        <v>1380</v>
      </c>
      <c r="K584" s="41">
        <v>2019</v>
      </c>
      <c r="L584" s="41">
        <v>50</v>
      </c>
      <c r="M584" s="42">
        <v>12.5</v>
      </c>
      <c r="N584" s="42">
        <v>12.5</v>
      </c>
      <c r="O584" s="42">
        <v>12.5</v>
      </c>
      <c r="P584" s="42">
        <v>12.5</v>
      </c>
      <c r="Q584" s="42" t="s">
        <v>130</v>
      </c>
      <c r="R584" s="41" t="s">
        <v>108</v>
      </c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 t="s">
        <v>958</v>
      </c>
      <c r="AI584" s="52" t="s">
        <v>1483</v>
      </c>
      <c r="AJ584" s="40">
        <v>3202</v>
      </c>
      <c r="AK584" s="17" t="s">
        <v>2069</v>
      </c>
      <c r="AL584" s="17" t="s">
        <v>989</v>
      </c>
      <c r="AM584" s="42" t="s">
        <v>2796</v>
      </c>
      <c r="AN584" s="42">
        <v>3205021</v>
      </c>
      <c r="AO584" s="42" t="s">
        <v>2797</v>
      </c>
      <c r="AP584" s="41">
        <v>0</v>
      </c>
      <c r="AQ584" s="41">
        <v>2</v>
      </c>
      <c r="AR584" s="42" t="s">
        <v>130</v>
      </c>
      <c r="AS584" s="42" t="s">
        <v>650</v>
      </c>
      <c r="AT584" s="42">
        <v>0</v>
      </c>
      <c r="AU584" s="42">
        <v>0</v>
      </c>
      <c r="AV584" s="42">
        <v>1</v>
      </c>
      <c r="AW584" s="42">
        <v>1</v>
      </c>
      <c r="AX584" s="43">
        <v>0</v>
      </c>
      <c r="AY584" s="43">
        <v>0</v>
      </c>
      <c r="AZ584" s="43">
        <v>0</v>
      </c>
      <c r="BA584" s="43">
        <v>0</v>
      </c>
      <c r="BB584" s="43">
        <v>0</v>
      </c>
      <c r="BC584" s="43">
        <v>0</v>
      </c>
      <c r="BD584" s="43">
        <v>0</v>
      </c>
      <c r="BE584" s="43">
        <v>0</v>
      </c>
      <c r="BF584" s="43">
        <v>0</v>
      </c>
      <c r="BG584" s="43">
        <v>0</v>
      </c>
      <c r="BH584" s="43">
        <v>0</v>
      </c>
      <c r="BI584" s="43">
        <v>0</v>
      </c>
      <c r="BJ584" s="43">
        <v>0</v>
      </c>
      <c r="BK584" s="43">
        <v>0</v>
      </c>
      <c r="BL584" s="43">
        <v>0</v>
      </c>
      <c r="BM584" s="43">
        <v>0</v>
      </c>
      <c r="BN584" s="44">
        <f t="shared" si="63"/>
        <v>0</v>
      </c>
      <c r="BO584" s="43">
        <v>0</v>
      </c>
      <c r="BP584" s="43">
        <v>0</v>
      </c>
      <c r="BQ584" s="43">
        <v>0</v>
      </c>
      <c r="BR584" s="43">
        <v>0</v>
      </c>
      <c r="BS584" s="43">
        <v>0</v>
      </c>
      <c r="BT584" s="43">
        <v>0</v>
      </c>
      <c r="BU584" s="43">
        <v>0</v>
      </c>
      <c r="BV584" s="43">
        <v>0</v>
      </c>
      <c r="BW584" s="43">
        <v>0</v>
      </c>
      <c r="BX584" s="43">
        <v>0</v>
      </c>
      <c r="BY584" s="43">
        <v>0</v>
      </c>
      <c r="BZ584" s="43">
        <v>0</v>
      </c>
      <c r="CA584" s="43">
        <v>0</v>
      </c>
      <c r="CB584" s="43">
        <v>0</v>
      </c>
      <c r="CC584" s="43">
        <v>0</v>
      </c>
      <c r="CD584" s="44">
        <f t="shared" si="64"/>
        <v>0</v>
      </c>
      <c r="CE584" s="43">
        <v>0</v>
      </c>
      <c r="CF584" s="43">
        <v>0</v>
      </c>
      <c r="CG584" s="43">
        <v>0</v>
      </c>
      <c r="CH584" s="43">
        <v>0</v>
      </c>
      <c r="CI584" s="43">
        <v>50000000</v>
      </c>
      <c r="CJ584" s="43">
        <v>0</v>
      </c>
      <c r="CK584" s="43">
        <v>0</v>
      </c>
      <c r="CL584" s="43">
        <v>0</v>
      </c>
      <c r="CM584" s="43">
        <v>0</v>
      </c>
      <c r="CN584" s="43">
        <v>0</v>
      </c>
      <c r="CO584" s="43">
        <v>0</v>
      </c>
      <c r="CP584" s="43">
        <v>0</v>
      </c>
      <c r="CQ584" s="43">
        <v>0</v>
      </c>
      <c r="CR584" s="43">
        <v>0</v>
      </c>
      <c r="CS584" s="43">
        <v>0</v>
      </c>
      <c r="CT584" s="44">
        <f t="shared" si="65"/>
        <v>50000000</v>
      </c>
      <c r="CU584" s="43">
        <v>0</v>
      </c>
      <c r="CV584" s="43">
        <v>0</v>
      </c>
      <c r="CW584" s="43">
        <v>0</v>
      </c>
      <c r="CX584" s="43">
        <v>0</v>
      </c>
      <c r="CY584" s="43">
        <v>50000000</v>
      </c>
      <c r="CZ584" s="43">
        <v>0</v>
      </c>
      <c r="DA584" s="43">
        <v>0</v>
      </c>
      <c r="DB584" s="43">
        <v>0</v>
      </c>
      <c r="DC584" s="43">
        <v>0</v>
      </c>
      <c r="DD584" s="43">
        <v>0</v>
      </c>
      <c r="DE584" s="43">
        <v>0</v>
      </c>
      <c r="DF584" s="43">
        <v>0</v>
      </c>
      <c r="DG584" s="43">
        <v>0</v>
      </c>
      <c r="DH584" s="43">
        <v>0</v>
      </c>
      <c r="DI584" s="43">
        <v>0</v>
      </c>
      <c r="DJ584" s="44">
        <f t="shared" si="66"/>
        <v>50000000</v>
      </c>
      <c r="DK584" s="45">
        <f t="shared" si="67"/>
        <v>100000000</v>
      </c>
    </row>
    <row r="585" spans="1:115" s="2" customFormat="1" ht="60" x14ac:dyDescent="0.25">
      <c r="A585" s="1"/>
      <c r="B585" s="40" t="s">
        <v>650</v>
      </c>
      <c r="C585" s="41" t="s">
        <v>1447</v>
      </c>
      <c r="D585" s="30" t="s">
        <v>1425</v>
      </c>
      <c r="E585" s="30" t="s">
        <v>958</v>
      </c>
      <c r="F585" s="30" t="s">
        <v>1438</v>
      </c>
      <c r="G585" s="30" t="s">
        <v>2395</v>
      </c>
      <c r="H585" s="41" t="s">
        <v>990</v>
      </c>
      <c r="I585" s="41">
        <v>0.22</v>
      </c>
      <c r="J585" s="41" t="s">
        <v>1381</v>
      </c>
      <c r="K585" s="41">
        <v>2019</v>
      </c>
      <c r="L585" s="41">
        <v>0.4</v>
      </c>
      <c r="M585" s="42">
        <v>40</v>
      </c>
      <c r="N585" s="42">
        <v>40</v>
      </c>
      <c r="O585" s="42">
        <v>40</v>
      </c>
      <c r="P585" s="42">
        <v>40</v>
      </c>
      <c r="Q585" s="42" t="s">
        <v>132</v>
      </c>
      <c r="R585" s="41" t="s">
        <v>110</v>
      </c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 t="s">
        <v>958</v>
      </c>
      <c r="AI585" s="52" t="s">
        <v>1483</v>
      </c>
      <c r="AJ585" s="40">
        <v>3202</v>
      </c>
      <c r="AK585" s="17" t="s">
        <v>2070</v>
      </c>
      <c r="AL585" s="17" t="s">
        <v>991</v>
      </c>
      <c r="AM585" s="42" t="s">
        <v>2798</v>
      </c>
      <c r="AN585" s="42" t="s">
        <v>2799</v>
      </c>
      <c r="AO585" s="42" t="s">
        <v>2798</v>
      </c>
      <c r="AP585" s="41">
        <v>160</v>
      </c>
      <c r="AQ585" s="41">
        <v>160</v>
      </c>
      <c r="AR585" s="42" t="s">
        <v>2471</v>
      </c>
      <c r="AS585" s="42" t="s">
        <v>650</v>
      </c>
      <c r="AT585" s="42">
        <v>40</v>
      </c>
      <c r="AU585" s="42">
        <v>40</v>
      </c>
      <c r="AV585" s="42">
        <v>40</v>
      </c>
      <c r="AW585" s="42">
        <v>40</v>
      </c>
      <c r="AX585" s="43">
        <v>0</v>
      </c>
      <c r="AY585" s="43">
        <v>0</v>
      </c>
      <c r="AZ585" s="43">
        <v>0</v>
      </c>
      <c r="BA585" s="43">
        <v>130000000</v>
      </c>
      <c r="BB585" s="43">
        <v>0</v>
      </c>
      <c r="BC585" s="43">
        <v>0</v>
      </c>
      <c r="BD585" s="43">
        <v>0</v>
      </c>
      <c r="BE585" s="43">
        <v>0</v>
      </c>
      <c r="BF585" s="43">
        <v>0</v>
      </c>
      <c r="BG585" s="43">
        <v>0</v>
      </c>
      <c r="BH585" s="43">
        <v>0</v>
      </c>
      <c r="BI585" s="43"/>
      <c r="BJ585" s="43">
        <v>323800000</v>
      </c>
      <c r="BK585" s="43">
        <v>0</v>
      </c>
      <c r="BL585" s="43">
        <v>0</v>
      </c>
      <c r="BM585" s="43">
        <v>0</v>
      </c>
      <c r="BN585" s="44">
        <f t="shared" si="63"/>
        <v>453800000</v>
      </c>
      <c r="BO585" s="43">
        <v>0</v>
      </c>
      <c r="BP585" s="43">
        <v>0</v>
      </c>
      <c r="BQ585" s="43">
        <v>0</v>
      </c>
      <c r="BR585" s="43">
        <v>190000000</v>
      </c>
      <c r="BS585" s="43">
        <v>0</v>
      </c>
      <c r="BT585" s="43">
        <v>0</v>
      </c>
      <c r="BU585" s="43">
        <v>0</v>
      </c>
      <c r="BV585" s="43">
        <v>0</v>
      </c>
      <c r="BW585" s="43">
        <v>0</v>
      </c>
      <c r="BX585" s="43">
        <v>0</v>
      </c>
      <c r="BY585" s="43">
        <v>0</v>
      </c>
      <c r="BZ585" s="43">
        <v>370000000</v>
      </c>
      <c r="CA585" s="43">
        <v>0</v>
      </c>
      <c r="CB585" s="43">
        <v>0</v>
      </c>
      <c r="CC585" s="43">
        <v>0</v>
      </c>
      <c r="CD585" s="44">
        <f t="shared" si="64"/>
        <v>560000000</v>
      </c>
      <c r="CE585" s="43">
        <v>0</v>
      </c>
      <c r="CF585" s="43">
        <v>0</v>
      </c>
      <c r="CG585" s="43">
        <v>0</v>
      </c>
      <c r="CH585" s="43">
        <v>200000000</v>
      </c>
      <c r="CI585" s="43">
        <v>80000000</v>
      </c>
      <c r="CJ585" s="43">
        <v>0</v>
      </c>
      <c r="CK585" s="43">
        <v>0</v>
      </c>
      <c r="CL585" s="43">
        <v>0</v>
      </c>
      <c r="CM585" s="43">
        <v>0</v>
      </c>
      <c r="CN585" s="43">
        <v>0</v>
      </c>
      <c r="CO585" s="43">
        <v>0</v>
      </c>
      <c r="CP585" s="43">
        <v>400000000</v>
      </c>
      <c r="CQ585" s="43">
        <v>0</v>
      </c>
      <c r="CR585" s="43">
        <v>0</v>
      </c>
      <c r="CS585" s="43">
        <v>0</v>
      </c>
      <c r="CT585" s="44">
        <f t="shared" si="65"/>
        <v>680000000</v>
      </c>
      <c r="CU585" s="43">
        <v>0</v>
      </c>
      <c r="CV585" s="43">
        <v>0</v>
      </c>
      <c r="CW585" s="43">
        <v>0</v>
      </c>
      <c r="CX585" s="43">
        <v>100000000</v>
      </c>
      <c r="CY585" s="43">
        <v>200000000</v>
      </c>
      <c r="CZ585" s="43">
        <v>0</v>
      </c>
      <c r="DA585" s="43">
        <v>0</v>
      </c>
      <c r="DB585" s="43">
        <v>0</v>
      </c>
      <c r="DC585" s="43">
        <v>0</v>
      </c>
      <c r="DD585" s="43">
        <v>0</v>
      </c>
      <c r="DE585" s="43">
        <v>0</v>
      </c>
      <c r="DF585" s="43">
        <v>500000000</v>
      </c>
      <c r="DG585" s="43">
        <v>0</v>
      </c>
      <c r="DH585" s="43">
        <v>0</v>
      </c>
      <c r="DI585" s="43">
        <v>0</v>
      </c>
      <c r="DJ585" s="44">
        <f t="shared" si="66"/>
        <v>800000000</v>
      </c>
      <c r="DK585" s="45">
        <f t="shared" si="67"/>
        <v>2493800000</v>
      </c>
    </row>
    <row r="586" spans="1:115" s="2" customFormat="1" ht="60" x14ac:dyDescent="0.25">
      <c r="A586" s="1"/>
      <c r="B586" s="40" t="s">
        <v>650</v>
      </c>
      <c r="C586" s="41" t="s">
        <v>1447</v>
      </c>
      <c r="D586" s="30" t="s">
        <v>1425</v>
      </c>
      <c r="E586" s="30" t="s">
        <v>958</v>
      </c>
      <c r="F586" s="30" t="s">
        <v>1438</v>
      </c>
      <c r="G586" s="30" t="s">
        <v>2395</v>
      </c>
      <c r="H586" s="41" t="s">
        <v>990</v>
      </c>
      <c r="I586" s="41">
        <v>0.22</v>
      </c>
      <c r="J586" s="41" t="s">
        <v>1381</v>
      </c>
      <c r="K586" s="41">
        <v>2019</v>
      </c>
      <c r="L586" s="41">
        <v>0.4</v>
      </c>
      <c r="M586" s="42">
        <v>1</v>
      </c>
      <c r="N586" s="42">
        <v>0</v>
      </c>
      <c r="O586" s="42">
        <v>0</v>
      </c>
      <c r="P586" s="42">
        <v>0</v>
      </c>
      <c r="Q586" s="42" t="s">
        <v>130</v>
      </c>
      <c r="R586" s="41" t="s">
        <v>108</v>
      </c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 t="s">
        <v>958</v>
      </c>
      <c r="AI586" s="52" t="s">
        <v>1483</v>
      </c>
      <c r="AJ586" s="40">
        <v>3202</v>
      </c>
      <c r="AK586" s="17" t="s">
        <v>2071</v>
      </c>
      <c r="AL586" s="17" t="s">
        <v>992</v>
      </c>
      <c r="AM586" s="42" t="s">
        <v>2798</v>
      </c>
      <c r="AN586" s="42" t="s">
        <v>2799</v>
      </c>
      <c r="AO586" s="42" t="s">
        <v>2798</v>
      </c>
      <c r="AP586" s="41">
        <v>0</v>
      </c>
      <c r="AQ586" s="41">
        <v>1</v>
      </c>
      <c r="AR586" s="42" t="s">
        <v>130</v>
      </c>
      <c r="AS586" s="42" t="s">
        <v>650</v>
      </c>
      <c r="AT586" s="42">
        <v>1</v>
      </c>
      <c r="AU586" s="42">
        <v>0</v>
      </c>
      <c r="AV586" s="42">
        <v>0</v>
      </c>
      <c r="AW586" s="42">
        <v>0</v>
      </c>
      <c r="AX586" s="43">
        <v>0</v>
      </c>
      <c r="AY586" s="43">
        <v>0</v>
      </c>
      <c r="AZ586" s="43">
        <v>0</v>
      </c>
      <c r="BA586" s="43">
        <v>0</v>
      </c>
      <c r="BB586" s="43">
        <v>0</v>
      </c>
      <c r="BC586" s="43">
        <v>0</v>
      </c>
      <c r="BD586" s="43">
        <v>0</v>
      </c>
      <c r="BE586" s="43">
        <v>0</v>
      </c>
      <c r="BF586" s="43">
        <v>0</v>
      </c>
      <c r="BG586" s="43">
        <v>0</v>
      </c>
      <c r="BH586" s="43">
        <v>0</v>
      </c>
      <c r="BI586" s="43">
        <v>0</v>
      </c>
      <c r="BJ586" s="43">
        <v>46200000</v>
      </c>
      <c r="BK586" s="43">
        <v>0</v>
      </c>
      <c r="BL586" s="43">
        <v>0</v>
      </c>
      <c r="BM586" s="43">
        <v>0</v>
      </c>
      <c r="BN586" s="44">
        <f t="shared" si="63"/>
        <v>46200000</v>
      </c>
      <c r="BO586" s="43">
        <v>0</v>
      </c>
      <c r="BP586" s="43">
        <v>0</v>
      </c>
      <c r="BQ586" s="43">
        <v>0</v>
      </c>
      <c r="BR586" s="43">
        <v>0</v>
      </c>
      <c r="BS586" s="43">
        <v>0</v>
      </c>
      <c r="BT586" s="43">
        <v>0</v>
      </c>
      <c r="BU586" s="43">
        <v>0</v>
      </c>
      <c r="BV586" s="43">
        <v>0</v>
      </c>
      <c r="BW586" s="43">
        <v>0</v>
      </c>
      <c r="BX586" s="43">
        <v>0</v>
      </c>
      <c r="BY586" s="43">
        <v>0</v>
      </c>
      <c r="BZ586" s="43">
        <v>0</v>
      </c>
      <c r="CA586" s="43">
        <v>0</v>
      </c>
      <c r="CB586" s="43">
        <v>0</v>
      </c>
      <c r="CC586" s="43">
        <v>0</v>
      </c>
      <c r="CD586" s="44">
        <f t="shared" si="64"/>
        <v>0</v>
      </c>
      <c r="CE586" s="43">
        <v>0</v>
      </c>
      <c r="CF586" s="43">
        <v>0</v>
      </c>
      <c r="CG586" s="43">
        <v>0</v>
      </c>
      <c r="CH586" s="43">
        <v>0</v>
      </c>
      <c r="CI586" s="43">
        <v>0</v>
      </c>
      <c r="CJ586" s="43">
        <v>0</v>
      </c>
      <c r="CK586" s="43">
        <v>0</v>
      </c>
      <c r="CL586" s="43">
        <v>0</v>
      </c>
      <c r="CM586" s="43">
        <v>0</v>
      </c>
      <c r="CN586" s="43">
        <v>0</v>
      </c>
      <c r="CO586" s="43">
        <v>0</v>
      </c>
      <c r="CP586" s="43">
        <v>0</v>
      </c>
      <c r="CQ586" s="43">
        <v>0</v>
      </c>
      <c r="CR586" s="43">
        <v>0</v>
      </c>
      <c r="CS586" s="43">
        <v>0</v>
      </c>
      <c r="CT586" s="44">
        <f t="shared" si="65"/>
        <v>0</v>
      </c>
      <c r="CU586" s="43">
        <v>0</v>
      </c>
      <c r="CV586" s="43">
        <v>0</v>
      </c>
      <c r="CW586" s="43">
        <v>0</v>
      </c>
      <c r="CX586" s="43">
        <v>0</v>
      </c>
      <c r="CY586" s="43">
        <v>0</v>
      </c>
      <c r="CZ586" s="43">
        <v>0</v>
      </c>
      <c r="DA586" s="43">
        <v>0</v>
      </c>
      <c r="DB586" s="43">
        <v>0</v>
      </c>
      <c r="DC586" s="43">
        <v>0</v>
      </c>
      <c r="DD586" s="43">
        <v>0</v>
      </c>
      <c r="DE586" s="43">
        <v>0</v>
      </c>
      <c r="DF586" s="43">
        <v>0</v>
      </c>
      <c r="DG586" s="43">
        <v>0</v>
      </c>
      <c r="DH586" s="43">
        <v>0</v>
      </c>
      <c r="DI586" s="43">
        <v>0</v>
      </c>
      <c r="DJ586" s="44">
        <f t="shared" si="66"/>
        <v>0</v>
      </c>
      <c r="DK586" s="45">
        <f t="shared" si="67"/>
        <v>46200000</v>
      </c>
    </row>
    <row r="587" spans="1:115" s="2" customFormat="1" ht="150" x14ac:dyDescent="0.25">
      <c r="A587" s="1"/>
      <c r="B587" s="40" t="s">
        <v>650</v>
      </c>
      <c r="C587" s="41" t="s">
        <v>1447</v>
      </c>
      <c r="D587" s="30" t="s">
        <v>1425</v>
      </c>
      <c r="E587" s="30" t="s">
        <v>958</v>
      </c>
      <c r="F587" s="30" t="s">
        <v>1438</v>
      </c>
      <c r="G587" s="30" t="s">
        <v>2395</v>
      </c>
      <c r="H587" s="41" t="s">
        <v>990</v>
      </c>
      <c r="I587" s="41">
        <v>0.22</v>
      </c>
      <c r="J587" s="41" t="s">
        <v>1381</v>
      </c>
      <c r="K587" s="41">
        <v>2019</v>
      </c>
      <c r="L587" s="41">
        <v>0.4</v>
      </c>
      <c r="M587" s="42">
        <v>0.1</v>
      </c>
      <c r="N587" s="42">
        <v>0.1</v>
      </c>
      <c r="O587" s="42">
        <v>0.1</v>
      </c>
      <c r="P587" s="42">
        <v>0.1</v>
      </c>
      <c r="Q587" s="42" t="s">
        <v>132</v>
      </c>
      <c r="R587" s="41" t="s">
        <v>108</v>
      </c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 t="s">
        <v>958</v>
      </c>
      <c r="AI587" s="52" t="s">
        <v>1483</v>
      </c>
      <c r="AJ587" s="40">
        <v>3202</v>
      </c>
      <c r="AK587" s="17" t="s">
        <v>2072</v>
      </c>
      <c r="AL587" s="17" t="s">
        <v>993</v>
      </c>
      <c r="AM587" s="42" t="s">
        <v>2711</v>
      </c>
      <c r="AN587" s="42">
        <v>3206005</v>
      </c>
      <c r="AO587" s="42" t="s">
        <v>2711</v>
      </c>
      <c r="AP587" s="41">
        <v>15</v>
      </c>
      <c r="AQ587" s="41">
        <v>15</v>
      </c>
      <c r="AR587" s="42" t="s">
        <v>2471</v>
      </c>
      <c r="AS587" s="42" t="s">
        <v>650</v>
      </c>
      <c r="AT587" s="42">
        <v>3</v>
      </c>
      <c r="AU587" s="42">
        <v>2</v>
      </c>
      <c r="AV587" s="42">
        <v>4</v>
      </c>
      <c r="AW587" s="42">
        <v>6</v>
      </c>
      <c r="AX587" s="43">
        <v>0</v>
      </c>
      <c r="AY587" s="43">
        <v>0</v>
      </c>
      <c r="AZ587" s="43">
        <v>0</v>
      </c>
      <c r="BA587" s="43">
        <v>17450000</v>
      </c>
      <c r="BB587" s="43">
        <v>0</v>
      </c>
      <c r="BC587" s="43">
        <v>45750000</v>
      </c>
      <c r="BD587" s="43">
        <v>0</v>
      </c>
      <c r="BE587" s="43">
        <v>0</v>
      </c>
      <c r="BF587" s="43">
        <v>0</v>
      </c>
      <c r="BG587" s="43">
        <v>0</v>
      </c>
      <c r="BH587" s="43">
        <v>0</v>
      </c>
      <c r="BI587" s="43">
        <v>0</v>
      </c>
      <c r="BJ587" s="43">
        <v>100000000</v>
      </c>
      <c r="BK587" s="43">
        <v>0</v>
      </c>
      <c r="BL587" s="43">
        <v>0</v>
      </c>
      <c r="BM587" s="43">
        <v>0</v>
      </c>
      <c r="BN587" s="44">
        <f t="shared" si="63"/>
        <v>163200000</v>
      </c>
      <c r="BO587" s="43">
        <v>0</v>
      </c>
      <c r="BP587" s="43">
        <v>0</v>
      </c>
      <c r="BQ587" s="43">
        <v>0</v>
      </c>
      <c r="BR587" s="43">
        <v>0</v>
      </c>
      <c r="BS587" s="43">
        <v>0</v>
      </c>
      <c r="BT587" s="43">
        <v>0</v>
      </c>
      <c r="BU587" s="43">
        <v>0</v>
      </c>
      <c r="BV587" s="43">
        <v>0</v>
      </c>
      <c r="BW587" s="43">
        <v>0</v>
      </c>
      <c r="BX587" s="43">
        <v>0</v>
      </c>
      <c r="BY587" s="43">
        <v>0</v>
      </c>
      <c r="BZ587" s="43">
        <v>60000000</v>
      </c>
      <c r="CA587" s="43">
        <v>0</v>
      </c>
      <c r="CB587" s="43">
        <v>0</v>
      </c>
      <c r="CC587" s="43">
        <v>0</v>
      </c>
      <c r="CD587" s="44">
        <f t="shared" si="64"/>
        <v>60000000</v>
      </c>
      <c r="CE587" s="43">
        <v>0</v>
      </c>
      <c r="CF587" s="43">
        <v>0</v>
      </c>
      <c r="CG587" s="43">
        <v>0</v>
      </c>
      <c r="CH587" s="43">
        <v>0</v>
      </c>
      <c r="CI587" s="43">
        <v>54600000</v>
      </c>
      <c r="CJ587" s="43">
        <v>0</v>
      </c>
      <c r="CK587" s="43">
        <v>0</v>
      </c>
      <c r="CL587" s="43">
        <v>0</v>
      </c>
      <c r="CM587" s="43">
        <v>0</v>
      </c>
      <c r="CN587" s="43">
        <v>0</v>
      </c>
      <c r="CO587" s="43">
        <v>0</v>
      </c>
      <c r="CP587" s="43">
        <v>30000000</v>
      </c>
      <c r="CQ587" s="43">
        <v>0</v>
      </c>
      <c r="CR587" s="43">
        <v>0</v>
      </c>
      <c r="CS587" s="43">
        <v>0</v>
      </c>
      <c r="CT587" s="44">
        <f t="shared" si="65"/>
        <v>84600000</v>
      </c>
      <c r="CU587" s="43">
        <v>0</v>
      </c>
      <c r="CV587" s="43">
        <v>0</v>
      </c>
      <c r="CW587" s="43">
        <v>0</v>
      </c>
      <c r="CX587" s="43">
        <v>0</v>
      </c>
      <c r="CY587" s="43">
        <v>0</v>
      </c>
      <c r="CZ587" s="43">
        <v>0</v>
      </c>
      <c r="DA587" s="43">
        <v>0</v>
      </c>
      <c r="DB587" s="43">
        <v>0</v>
      </c>
      <c r="DC587" s="43">
        <v>0</v>
      </c>
      <c r="DD587" s="43">
        <v>0</v>
      </c>
      <c r="DE587" s="43">
        <v>0</v>
      </c>
      <c r="DF587" s="43">
        <v>200000000</v>
      </c>
      <c r="DG587" s="43">
        <v>0</v>
      </c>
      <c r="DH587" s="43">
        <v>0</v>
      </c>
      <c r="DI587" s="43">
        <v>0</v>
      </c>
      <c r="DJ587" s="44">
        <f t="shared" si="66"/>
        <v>200000000</v>
      </c>
      <c r="DK587" s="45">
        <f t="shared" si="67"/>
        <v>507800000</v>
      </c>
    </row>
    <row r="588" spans="1:115" s="2" customFormat="1" ht="45" x14ac:dyDescent="0.25">
      <c r="A588" s="1"/>
      <c r="B588" s="40" t="s">
        <v>650</v>
      </c>
      <c r="C588" s="41" t="s">
        <v>1447</v>
      </c>
      <c r="D588" s="30" t="s">
        <v>1425</v>
      </c>
      <c r="E588" s="30" t="s">
        <v>958</v>
      </c>
      <c r="F588" s="30" t="s">
        <v>1438</v>
      </c>
      <c r="G588" s="30" t="s">
        <v>2395</v>
      </c>
      <c r="H588" s="41" t="s">
        <v>990</v>
      </c>
      <c r="I588" s="41">
        <v>0.22</v>
      </c>
      <c r="J588" s="41" t="s">
        <v>1381</v>
      </c>
      <c r="K588" s="41">
        <v>2019</v>
      </c>
      <c r="L588" s="41">
        <v>0.4</v>
      </c>
      <c r="M588" s="42">
        <v>0.1</v>
      </c>
      <c r="N588" s="42">
        <v>0.1</v>
      </c>
      <c r="O588" s="42">
        <v>0.1</v>
      </c>
      <c r="P588" s="42">
        <v>0.1</v>
      </c>
      <c r="Q588" s="42" t="s">
        <v>130</v>
      </c>
      <c r="R588" s="41" t="s">
        <v>108</v>
      </c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 t="s">
        <v>958</v>
      </c>
      <c r="AI588" s="52" t="s">
        <v>1483</v>
      </c>
      <c r="AJ588" s="40">
        <v>3202</v>
      </c>
      <c r="AK588" s="17" t="s">
        <v>2073</v>
      </c>
      <c r="AL588" s="17" t="s">
        <v>994</v>
      </c>
      <c r="AM588" s="42" t="s">
        <v>2800</v>
      </c>
      <c r="AN588" s="42">
        <v>3201008</v>
      </c>
      <c r="AO588" s="42" t="s">
        <v>2711</v>
      </c>
      <c r="AP588" s="41">
        <v>0</v>
      </c>
      <c r="AQ588" s="41">
        <v>1</v>
      </c>
      <c r="AR588" s="42" t="s">
        <v>130</v>
      </c>
      <c r="AS588" s="42" t="s">
        <v>650</v>
      </c>
      <c r="AT588" s="42">
        <v>0</v>
      </c>
      <c r="AU588" s="42">
        <v>1</v>
      </c>
      <c r="AV588" s="42">
        <v>0</v>
      </c>
      <c r="AW588" s="42">
        <v>0</v>
      </c>
      <c r="AX588" s="43">
        <v>0</v>
      </c>
      <c r="AY588" s="43">
        <v>0</v>
      </c>
      <c r="AZ588" s="43">
        <v>0</v>
      </c>
      <c r="BA588" s="43">
        <v>0</v>
      </c>
      <c r="BB588" s="43">
        <v>0</v>
      </c>
      <c r="BC588" s="43">
        <v>0</v>
      </c>
      <c r="BD588" s="43">
        <v>0</v>
      </c>
      <c r="BE588" s="43">
        <v>0</v>
      </c>
      <c r="BF588" s="43">
        <v>0</v>
      </c>
      <c r="BG588" s="43">
        <v>0</v>
      </c>
      <c r="BH588" s="43">
        <v>0</v>
      </c>
      <c r="BI588" s="43">
        <v>0</v>
      </c>
      <c r="BJ588" s="43">
        <v>0</v>
      </c>
      <c r="BK588" s="43">
        <v>0</v>
      </c>
      <c r="BL588" s="43">
        <v>0</v>
      </c>
      <c r="BM588" s="43">
        <v>0</v>
      </c>
      <c r="BN588" s="44">
        <f t="shared" si="63"/>
        <v>0</v>
      </c>
      <c r="BO588" s="43">
        <v>0</v>
      </c>
      <c r="BP588" s="43">
        <v>0</v>
      </c>
      <c r="BQ588" s="43">
        <v>0</v>
      </c>
      <c r="BR588" s="43">
        <v>0</v>
      </c>
      <c r="BS588" s="43">
        <v>0</v>
      </c>
      <c r="BT588" s="43">
        <v>0</v>
      </c>
      <c r="BU588" s="43">
        <v>0</v>
      </c>
      <c r="BV588" s="43">
        <v>0</v>
      </c>
      <c r="BW588" s="43">
        <v>0</v>
      </c>
      <c r="BX588" s="43">
        <v>0</v>
      </c>
      <c r="BY588" s="43">
        <v>0</v>
      </c>
      <c r="BZ588" s="43">
        <v>60000000</v>
      </c>
      <c r="CA588" s="43">
        <v>0</v>
      </c>
      <c r="CB588" s="43">
        <v>0</v>
      </c>
      <c r="CC588" s="43">
        <v>0</v>
      </c>
      <c r="CD588" s="44">
        <f t="shared" si="64"/>
        <v>60000000</v>
      </c>
      <c r="CE588" s="43">
        <v>0</v>
      </c>
      <c r="CF588" s="43">
        <v>0</v>
      </c>
      <c r="CG588" s="43">
        <v>0</v>
      </c>
      <c r="CH588" s="43">
        <v>0</v>
      </c>
      <c r="CI588" s="43">
        <v>0</v>
      </c>
      <c r="CJ588" s="43">
        <v>0</v>
      </c>
      <c r="CK588" s="43">
        <v>0</v>
      </c>
      <c r="CL588" s="43">
        <v>0</v>
      </c>
      <c r="CM588" s="43">
        <v>0</v>
      </c>
      <c r="CN588" s="43">
        <v>0</v>
      </c>
      <c r="CO588" s="43">
        <v>0</v>
      </c>
      <c r="CP588" s="43">
        <v>58000000</v>
      </c>
      <c r="CQ588" s="43">
        <v>0</v>
      </c>
      <c r="CR588" s="43">
        <v>0</v>
      </c>
      <c r="CS588" s="43">
        <v>0</v>
      </c>
      <c r="CT588" s="44">
        <f t="shared" si="65"/>
        <v>58000000</v>
      </c>
      <c r="CU588" s="43">
        <v>0</v>
      </c>
      <c r="CV588" s="43">
        <v>0</v>
      </c>
      <c r="CW588" s="43">
        <v>0</v>
      </c>
      <c r="CX588" s="43">
        <v>0</v>
      </c>
      <c r="CY588" s="43">
        <v>20000000</v>
      </c>
      <c r="CZ588" s="43">
        <v>0</v>
      </c>
      <c r="DA588" s="43">
        <v>0</v>
      </c>
      <c r="DB588" s="43">
        <v>0</v>
      </c>
      <c r="DC588" s="43">
        <v>0</v>
      </c>
      <c r="DD588" s="43">
        <v>0</v>
      </c>
      <c r="DE588" s="43">
        <v>0</v>
      </c>
      <c r="DF588" s="43">
        <v>0</v>
      </c>
      <c r="DG588" s="43">
        <v>0</v>
      </c>
      <c r="DH588" s="43">
        <v>0</v>
      </c>
      <c r="DI588" s="43">
        <v>0</v>
      </c>
      <c r="DJ588" s="44">
        <f t="shared" si="66"/>
        <v>20000000</v>
      </c>
      <c r="DK588" s="45">
        <f t="shared" si="67"/>
        <v>138000000</v>
      </c>
    </row>
    <row r="589" spans="1:115" s="2" customFormat="1" ht="45" x14ac:dyDescent="0.25">
      <c r="A589" s="1"/>
      <c r="B589" s="40" t="s">
        <v>650</v>
      </c>
      <c r="C589" s="41" t="s">
        <v>1447</v>
      </c>
      <c r="D589" s="30" t="s">
        <v>1425</v>
      </c>
      <c r="E589" s="30" t="s">
        <v>958</v>
      </c>
      <c r="F589" s="30" t="s">
        <v>1438</v>
      </c>
      <c r="G589" s="30" t="s">
        <v>2395</v>
      </c>
      <c r="H589" s="41" t="s">
        <v>990</v>
      </c>
      <c r="I589" s="41">
        <v>0.22</v>
      </c>
      <c r="J589" s="41" t="s">
        <v>1381</v>
      </c>
      <c r="K589" s="41">
        <v>2019</v>
      </c>
      <c r="L589" s="41">
        <v>0.4</v>
      </c>
      <c r="M589" s="42">
        <v>0.2</v>
      </c>
      <c r="N589" s="42">
        <v>0.2</v>
      </c>
      <c r="O589" s="42">
        <v>0</v>
      </c>
      <c r="P589" s="42">
        <v>0</v>
      </c>
      <c r="Q589" s="42" t="s">
        <v>132</v>
      </c>
      <c r="R589" s="41" t="s">
        <v>108</v>
      </c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 t="s">
        <v>958</v>
      </c>
      <c r="AI589" s="52" t="s">
        <v>1483</v>
      </c>
      <c r="AJ589" s="40">
        <v>3202</v>
      </c>
      <c r="AK589" s="17" t="s">
        <v>2074</v>
      </c>
      <c r="AL589" s="17" t="s">
        <v>995</v>
      </c>
      <c r="AM589" s="42" t="s">
        <v>2801</v>
      </c>
      <c r="AN589" s="42">
        <v>40020021</v>
      </c>
      <c r="AO589" s="42" t="s">
        <v>2801</v>
      </c>
      <c r="AP589" s="41">
        <v>0</v>
      </c>
      <c r="AQ589" s="41">
        <v>1</v>
      </c>
      <c r="AR589" s="42" t="s">
        <v>2471</v>
      </c>
      <c r="AS589" s="42" t="s">
        <v>650</v>
      </c>
      <c r="AT589" s="42">
        <v>0.5</v>
      </c>
      <c r="AU589" s="42">
        <v>0.5</v>
      </c>
      <c r="AV589" s="42">
        <v>0</v>
      </c>
      <c r="AW589" s="42">
        <v>0</v>
      </c>
      <c r="AX589" s="43">
        <v>0</v>
      </c>
      <c r="AY589" s="43">
        <v>0</v>
      </c>
      <c r="AZ589" s="43">
        <v>5224604160</v>
      </c>
      <c r="BA589" s="43">
        <v>0</v>
      </c>
      <c r="BB589" s="43">
        <v>0</v>
      </c>
      <c r="BC589" s="43">
        <v>0</v>
      </c>
      <c r="BD589" s="43">
        <v>0</v>
      </c>
      <c r="BE589" s="43">
        <v>0</v>
      </c>
      <c r="BF589" s="43">
        <v>0</v>
      </c>
      <c r="BG589" s="43">
        <v>0</v>
      </c>
      <c r="BH589" s="43">
        <v>0</v>
      </c>
      <c r="BI589" s="43">
        <v>0</v>
      </c>
      <c r="BJ589" s="43">
        <v>0</v>
      </c>
      <c r="BK589" s="43">
        <v>0</v>
      </c>
      <c r="BL589" s="43">
        <v>0</v>
      </c>
      <c r="BM589" s="43">
        <v>0</v>
      </c>
      <c r="BN589" s="44">
        <f t="shared" si="63"/>
        <v>5224604160</v>
      </c>
      <c r="BO589" s="43">
        <v>0</v>
      </c>
      <c r="BP589" s="43">
        <v>0</v>
      </c>
      <c r="BQ589" s="43">
        <v>0</v>
      </c>
      <c r="BR589" s="43">
        <v>0</v>
      </c>
      <c r="BS589" s="43">
        <v>0</v>
      </c>
      <c r="BT589" s="43">
        <v>0</v>
      </c>
      <c r="BU589" s="43">
        <v>0</v>
      </c>
      <c r="BV589" s="43">
        <v>0</v>
      </c>
      <c r="BW589" s="43">
        <v>0</v>
      </c>
      <c r="BX589" s="43">
        <v>0</v>
      </c>
      <c r="BY589" s="43">
        <v>0</v>
      </c>
      <c r="BZ589" s="43">
        <v>0</v>
      </c>
      <c r="CA589" s="43">
        <v>0</v>
      </c>
      <c r="CB589" s="43">
        <v>0</v>
      </c>
      <c r="CC589" s="43">
        <v>0</v>
      </c>
      <c r="CD589" s="44">
        <f t="shared" si="64"/>
        <v>0</v>
      </c>
      <c r="CE589" s="43">
        <v>0</v>
      </c>
      <c r="CF589" s="43">
        <v>0</v>
      </c>
      <c r="CG589" s="43">
        <v>0</v>
      </c>
      <c r="CH589" s="43">
        <v>0</v>
      </c>
      <c r="CI589" s="43">
        <v>0</v>
      </c>
      <c r="CJ589" s="43">
        <v>0</v>
      </c>
      <c r="CK589" s="43">
        <v>0</v>
      </c>
      <c r="CL589" s="43">
        <v>0</v>
      </c>
      <c r="CM589" s="43">
        <v>0</v>
      </c>
      <c r="CN589" s="43">
        <v>0</v>
      </c>
      <c r="CO589" s="43">
        <v>0</v>
      </c>
      <c r="CP589" s="43">
        <v>0</v>
      </c>
      <c r="CQ589" s="43">
        <v>0</v>
      </c>
      <c r="CR589" s="43">
        <v>0</v>
      </c>
      <c r="CS589" s="43">
        <v>0</v>
      </c>
      <c r="CT589" s="44">
        <f t="shared" si="65"/>
        <v>0</v>
      </c>
      <c r="CU589" s="43">
        <v>0</v>
      </c>
      <c r="CV589" s="43">
        <v>0</v>
      </c>
      <c r="CW589" s="43">
        <v>0</v>
      </c>
      <c r="CX589" s="43">
        <v>0</v>
      </c>
      <c r="CY589" s="43">
        <v>0</v>
      </c>
      <c r="CZ589" s="43">
        <v>0</v>
      </c>
      <c r="DA589" s="43">
        <v>0</v>
      </c>
      <c r="DB589" s="43">
        <v>0</v>
      </c>
      <c r="DC589" s="43">
        <v>0</v>
      </c>
      <c r="DD589" s="43">
        <v>0</v>
      </c>
      <c r="DE589" s="43">
        <v>0</v>
      </c>
      <c r="DF589" s="43">
        <v>0</v>
      </c>
      <c r="DG589" s="43">
        <v>0</v>
      </c>
      <c r="DH589" s="43">
        <v>0</v>
      </c>
      <c r="DI589" s="43">
        <v>0</v>
      </c>
      <c r="DJ589" s="44">
        <f t="shared" si="66"/>
        <v>0</v>
      </c>
      <c r="DK589" s="45">
        <f t="shared" si="67"/>
        <v>5224604160</v>
      </c>
    </row>
    <row r="590" spans="1:115" s="2" customFormat="1" ht="90" x14ac:dyDescent="0.25">
      <c r="A590" s="1"/>
      <c r="B590" s="40" t="s">
        <v>650</v>
      </c>
      <c r="C590" s="41" t="s">
        <v>1447</v>
      </c>
      <c r="D590" s="30" t="s">
        <v>1425</v>
      </c>
      <c r="E590" s="30" t="s">
        <v>958</v>
      </c>
      <c r="F590" s="30" t="s">
        <v>1438</v>
      </c>
      <c r="G590" s="30" t="s">
        <v>2395</v>
      </c>
      <c r="H590" s="41" t="s">
        <v>990</v>
      </c>
      <c r="I590" s="41">
        <v>0.22</v>
      </c>
      <c r="J590" s="41" t="s">
        <v>1381</v>
      </c>
      <c r="K590" s="41">
        <v>2019</v>
      </c>
      <c r="L590" s="41">
        <v>0.4</v>
      </c>
      <c r="M590" s="42">
        <v>0.1</v>
      </c>
      <c r="N590" s="42">
        <v>0.1</v>
      </c>
      <c r="O590" s="42">
        <v>0.1</v>
      </c>
      <c r="P590" s="42">
        <v>0.1</v>
      </c>
      <c r="Q590" s="42" t="s">
        <v>130</v>
      </c>
      <c r="R590" s="41" t="s">
        <v>108</v>
      </c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 t="s">
        <v>958</v>
      </c>
      <c r="AI590" s="52" t="s">
        <v>1483</v>
      </c>
      <c r="AJ590" s="40">
        <v>3202</v>
      </c>
      <c r="AK590" s="17" t="s">
        <v>2075</v>
      </c>
      <c r="AL590" s="17" t="s">
        <v>996</v>
      </c>
      <c r="AM590" s="42" t="s">
        <v>2707</v>
      </c>
      <c r="AN590" s="42">
        <v>3205002</v>
      </c>
      <c r="AO590" s="42" t="s">
        <v>2708</v>
      </c>
      <c r="AP590" s="41">
        <v>0</v>
      </c>
      <c r="AQ590" s="41">
        <v>1</v>
      </c>
      <c r="AR590" s="42" t="s">
        <v>130</v>
      </c>
      <c r="AS590" s="42" t="s">
        <v>650</v>
      </c>
      <c r="AT590" s="42">
        <v>0.5</v>
      </c>
      <c r="AU590" s="42">
        <v>0.5</v>
      </c>
      <c r="AV590" s="42">
        <v>0</v>
      </c>
      <c r="AW590" s="42">
        <v>0</v>
      </c>
      <c r="AX590" s="43">
        <v>0</v>
      </c>
      <c r="AY590" s="43">
        <v>0</v>
      </c>
      <c r="AZ590" s="43">
        <v>0</v>
      </c>
      <c r="BA590" s="43">
        <v>0</v>
      </c>
      <c r="BB590" s="43">
        <v>0</v>
      </c>
      <c r="BC590" s="43">
        <v>63050000</v>
      </c>
      <c r="BD590" s="43">
        <v>0</v>
      </c>
      <c r="BE590" s="43">
        <v>0</v>
      </c>
      <c r="BF590" s="43">
        <v>0</v>
      </c>
      <c r="BG590" s="43">
        <v>0</v>
      </c>
      <c r="BH590" s="43">
        <v>0</v>
      </c>
      <c r="BI590" s="43">
        <v>0</v>
      </c>
      <c r="BJ590" s="43">
        <v>0</v>
      </c>
      <c r="BK590" s="43">
        <v>0</v>
      </c>
      <c r="BL590" s="43">
        <v>0</v>
      </c>
      <c r="BM590" s="43">
        <v>0</v>
      </c>
      <c r="BN590" s="44">
        <f t="shared" si="63"/>
        <v>63050000</v>
      </c>
      <c r="BO590" s="43">
        <v>0</v>
      </c>
      <c r="BP590" s="43">
        <v>0</v>
      </c>
      <c r="BQ590" s="43">
        <v>0</v>
      </c>
      <c r="BR590" s="43">
        <v>0</v>
      </c>
      <c r="BS590" s="43">
        <v>31200000</v>
      </c>
      <c r="BT590" s="43">
        <v>0</v>
      </c>
      <c r="BU590" s="43">
        <v>0</v>
      </c>
      <c r="BV590" s="43">
        <v>0</v>
      </c>
      <c r="BW590" s="43">
        <v>0</v>
      </c>
      <c r="BX590" s="43">
        <v>0</v>
      </c>
      <c r="BY590" s="43">
        <v>0</v>
      </c>
      <c r="BZ590" s="43">
        <v>35000000</v>
      </c>
      <c r="CA590" s="43">
        <v>0</v>
      </c>
      <c r="CB590" s="43">
        <v>0</v>
      </c>
      <c r="CC590" s="43">
        <v>0</v>
      </c>
      <c r="CD590" s="44">
        <f t="shared" si="64"/>
        <v>66200000</v>
      </c>
      <c r="CE590" s="43">
        <v>0</v>
      </c>
      <c r="CF590" s="43">
        <v>0</v>
      </c>
      <c r="CG590" s="43">
        <v>0</v>
      </c>
      <c r="CH590" s="43">
        <v>0</v>
      </c>
      <c r="CI590" s="43">
        <v>0</v>
      </c>
      <c r="CJ590" s="43">
        <v>0</v>
      </c>
      <c r="CK590" s="43">
        <v>0</v>
      </c>
      <c r="CL590" s="43">
        <v>0</v>
      </c>
      <c r="CM590" s="43">
        <v>0</v>
      </c>
      <c r="CN590" s="43">
        <v>0</v>
      </c>
      <c r="CO590" s="43">
        <v>0</v>
      </c>
      <c r="CP590" s="43">
        <v>40000000</v>
      </c>
      <c r="CQ590" s="43">
        <v>0</v>
      </c>
      <c r="CR590" s="43">
        <v>0</v>
      </c>
      <c r="CS590" s="43">
        <v>0</v>
      </c>
      <c r="CT590" s="44">
        <f t="shared" si="65"/>
        <v>40000000</v>
      </c>
      <c r="CU590" s="43">
        <v>0</v>
      </c>
      <c r="CV590" s="43">
        <v>0</v>
      </c>
      <c r="CW590" s="43">
        <v>0</v>
      </c>
      <c r="CX590" s="43">
        <v>0</v>
      </c>
      <c r="CY590" s="43">
        <v>0</v>
      </c>
      <c r="CZ590" s="43">
        <v>0</v>
      </c>
      <c r="DA590" s="43">
        <v>0</v>
      </c>
      <c r="DB590" s="43">
        <v>0</v>
      </c>
      <c r="DC590" s="43">
        <v>0</v>
      </c>
      <c r="DD590" s="43">
        <v>0</v>
      </c>
      <c r="DE590" s="43">
        <v>0</v>
      </c>
      <c r="DF590" s="43">
        <v>50000000</v>
      </c>
      <c r="DG590" s="43">
        <v>0</v>
      </c>
      <c r="DH590" s="43">
        <v>0</v>
      </c>
      <c r="DI590" s="43">
        <v>0</v>
      </c>
      <c r="DJ590" s="44">
        <f t="shared" si="66"/>
        <v>50000000</v>
      </c>
      <c r="DK590" s="45">
        <f t="shared" si="67"/>
        <v>219250000</v>
      </c>
    </row>
    <row r="591" spans="1:115" s="2" customFormat="1" ht="90" x14ac:dyDescent="0.25">
      <c r="A591" s="1"/>
      <c r="B591" s="40" t="s">
        <v>650</v>
      </c>
      <c r="C591" s="41" t="s">
        <v>1447</v>
      </c>
      <c r="D591" s="30" t="s">
        <v>1425</v>
      </c>
      <c r="E591" s="30" t="s">
        <v>958</v>
      </c>
      <c r="F591" s="30" t="s">
        <v>1438</v>
      </c>
      <c r="G591" s="30" t="s">
        <v>2395</v>
      </c>
      <c r="H591" s="41" t="s">
        <v>990</v>
      </c>
      <c r="I591" s="41">
        <v>0.22</v>
      </c>
      <c r="J591" s="41" t="s">
        <v>1381</v>
      </c>
      <c r="K591" s="41">
        <v>2019</v>
      </c>
      <c r="L591" s="41">
        <v>0.4</v>
      </c>
      <c r="M591" s="42">
        <v>0.1</v>
      </c>
      <c r="N591" s="42">
        <v>0.1</v>
      </c>
      <c r="O591" s="42">
        <v>0.1</v>
      </c>
      <c r="P591" s="42">
        <v>0.1</v>
      </c>
      <c r="Q591" s="42" t="s">
        <v>130</v>
      </c>
      <c r="R591" s="41" t="s">
        <v>108</v>
      </c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 t="s">
        <v>958</v>
      </c>
      <c r="AI591" s="52" t="s">
        <v>1483</v>
      </c>
      <c r="AJ591" s="40">
        <v>3202</v>
      </c>
      <c r="AK591" s="17" t="s">
        <v>2076</v>
      </c>
      <c r="AL591" s="17" t="s">
        <v>997</v>
      </c>
      <c r="AM591" s="42" t="s">
        <v>2802</v>
      </c>
      <c r="AN591" s="42">
        <v>3206012</v>
      </c>
      <c r="AO591" s="42" t="s">
        <v>2802</v>
      </c>
      <c r="AP591" s="41">
        <v>0</v>
      </c>
      <c r="AQ591" s="41">
        <v>4</v>
      </c>
      <c r="AR591" s="42" t="s">
        <v>130</v>
      </c>
      <c r="AS591" s="42" t="s">
        <v>650</v>
      </c>
      <c r="AT591" s="42">
        <v>0</v>
      </c>
      <c r="AU591" s="42">
        <v>1</v>
      </c>
      <c r="AV591" s="42">
        <v>2</v>
      </c>
      <c r="AW591" s="42">
        <v>1</v>
      </c>
      <c r="AX591" s="43">
        <v>0</v>
      </c>
      <c r="AY591" s="43">
        <v>0</v>
      </c>
      <c r="AZ591" s="43">
        <v>0</v>
      </c>
      <c r="BA591" s="43">
        <v>0</v>
      </c>
      <c r="BB591" s="43">
        <v>0</v>
      </c>
      <c r="BC591" s="43">
        <v>0</v>
      </c>
      <c r="BD591" s="43">
        <v>0</v>
      </c>
      <c r="BE591" s="43">
        <v>0</v>
      </c>
      <c r="BF591" s="43">
        <v>0</v>
      </c>
      <c r="BG591" s="43">
        <v>0</v>
      </c>
      <c r="BH591" s="43">
        <v>0</v>
      </c>
      <c r="BI591" s="43">
        <v>0</v>
      </c>
      <c r="BJ591" s="43">
        <v>0</v>
      </c>
      <c r="BK591" s="43">
        <v>0</v>
      </c>
      <c r="BL591" s="43">
        <v>0</v>
      </c>
      <c r="BM591" s="43">
        <v>0</v>
      </c>
      <c r="BN591" s="44">
        <f t="shared" si="63"/>
        <v>0</v>
      </c>
      <c r="BO591" s="43">
        <v>0</v>
      </c>
      <c r="BP591" s="43">
        <v>0</v>
      </c>
      <c r="BQ591" s="43">
        <v>0</v>
      </c>
      <c r="BR591" s="43">
        <v>0</v>
      </c>
      <c r="BS591" s="43">
        <v>0</v>
      </c>
      <c r="BT591" s="43">
        <v>0</v>
      </c>
      <c r="BU591" s="43">
        <v>0</v>
      </c>
      <c r="BV591" s="43">
        <v>0</v>
      </c>
      <c r="BW591" s="43">
        <v>0</v>
      </c>
      <c r="BX591" s="43">
        <v>0</v>
      </c>
      <c r="BY591" s="43">
        <v>0</v>
      </c>
      <c r="BZ591" s="43">
        <v>20800000</v>
      </c>
      <c r="CA591" s="43">
        <v>0</v>
      </c>
      <c r="CB591" s="43">
        <v>0</v>
      </c>
      <c r="CC591" s="43">
        <v>0</v>
      </c>
      <c r="CD591" s="44">
        <f t="shared" si="64"/>
        <v>20800000</v>
      </c>
      <c r="CE591" s="43">
        <v>0</v>
      </c>
      <c r="CF591" s="43">
        <v>0</v>
      </c>
      <c r="CG591" s="43">
        <v>0</v>
      </c>
      <c r="CH591" s="43">
        <v>0</v>
      </c>
      <c r="CI591" s="43">
        <v>0</v>
      </c>
      <c r="CJ591" s="43">
        <v>0</v>
      </c>
      <c r="CK591" s="43">
        <v>0</v>
      </c>
      <c r="CL591" s="43">
        <v>0</v>
      </c>
      <c r="CM591" s="43">
        <v>0</v>
      </c>
      <c r="CN591" s="43">
        <v>0</v>
      </c>
      <c r="CO591" s="43">
        <v>0</v>
      </c>
      <c r="CP591" s="43">
        <v>40000000</v>
      </c>
      <c r="CQ591" s="43">
        <v>0</v>
      </c>
      <c r="CR591" s="43">
        <v>0</v>
      </c>
      <c r="CS591" s="43">
        <v>0</v>
      </c>
      <c r="CT591" s="44">
        <f t="shared" si="65"/>
        <v>40000000</v>
      </c>
      <c r="CU591" s="43">
        <v>0</v>
      </c>
      <c r="CV591" s="43">
        <v>0</v>
      </c>
      <c r="CW591" s="43">
        <v>0</v>
      </c>
      <c r="CX591" s="43">
        <v>0</v>
      </c>
      <c r="CY591" s="43">
        <v>29600000</v>
      </c>
      <c r="CZ591" s="43">
        <v>0</v>
      </c>
      <c r="DA591" s="43">
        <v>0</v>
      </c>
      <c r="DB591" s="43">
        <v>0</v>
      </c>
      <c r="DC591" s="43">
        <v>0</v>
      </c>
      <c r="DD591" s="43">
        <v>0</v>
      </c>
      <c r="DE591" s="43">
        <v>0</v>
      </c>
      <c r="DF591" s="43">
        <v>0</v>
      </c>
      <c r="DG591" s="43">
        <v>0</v>
      </c>
      <c r="DH591" s="43">
        <v>0</v>
      </c>
      <c r="DI591" s="43">
        <v>0</v>
      </c>
      <c r="DJ591" s="44">
        <f t="shared" si="66"/>
        <v>29600000</v>
      </c>
      <c r="DK591" s="45">
        <f t="shared" si="67"/>
        <v>90400000</v>
      </c>
    </row>
    <row r="592" spans="1:115" s="2" customFormat="1" ht="75" x14ac:dyDescent="0.25">
      <c r="A592" s="1"/>
      <c r="B592" s="40" t="s">
        <v>650</v>
      </c>
      <c r="C592" s="41" t="s">
        <v>1447</v>
      </c>
      <c r="D592" s="30" t="s">
        <v>1425</v>
      </c>
      <c r="E592" s="30" t="s">
        <v>958</v>
      </c>
      <c r="F592" s="30" t="s">
        <v>1438</v>
      </c>
      <c r="G592" s="30" t="s">
        <v>2395</v>
      </c>
      <c r="H592" s="41" t="s">
        <v>990</v>
      </c>
      <c r="I592" s="41">
        <v>0.22</v>
      </c>
      <c r="J592" s="41" t="s">
        <v>1381</v>
      </c>
      <c r="K592" s="41">
        <v>2019</v>
      </c>
      <c r="L592" s="41">
        <v>0.4</v>
      </c>
      <c r="M592" s="42">
        <v>0.4</v>
      </c>
      <c r="N592" s="42">
        <v>0.4</v>
      </c>
      <c r="O592" s="42">
        <v>0.4</v>
      </c>
      <c r="P592" s="42">
        <v>0.4</v>
      </c>
      <c r="Q592" s="42" t="s">
        <v>130</v>
      </c>
      <c r="R592" s="41" t="s">
        <v>108</v>
      </c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 t="s">
        <v>958</v>
      </c>
      <c r="AI592" s="52" t="s">
        <v>1483</v>
      </c>
      <c r="AJ592" s="40">
        <v>3202</v>
      </c>
      <c r="AK592" s="17" t="s">
        <v>2077</v>
      </c>
      <c r="AL592" s="17" t="s">
        <v>998</v>
      </c>
      <c r="AM592" s="42" t="s">
        <v>2803</v>
      </c>
      <c r="AN592" s="42" t="s">
        <v>2804</v>
      </c>
      <c r="AO592" s="42" t="s">
        <v>2805</v>
      </c>
      <c r="AP592" s="41">
        <v>1</v>
      </c>
      <c r="AQ592" s="41">
        <v>1</v>
      </c>
      <c r="AR592" s="42" t="s">
        <v>130</v>
      </c>
      <c r="AS592" s="42" t="s">
        <v>650</v>
      </c>
      <c r="AT592" s="42">
        <v>1</v>
      </c>
      <c r="AU592" s="42">
        <v>1</v>
      </c>
      <c r="AV592" s="42">
        <v>1</v>
      </c>
      <c r="AW592" s="42">
        <v>1</v>
      </c>
      <c r="AX592" s="43">
        <v>0</v>
      </c>
      <c r="AY592" s="43">
        <v>0</v>
      </c>
      <c r="AZ592" s="43">
        <v>0</v>
      </c>
      <c r="BA592" s="43">
        <v>100000000</v>
      </c>
      <c r="BB592" s="43">
        <v>0</v>
      </c>
      <c r="BC592" s="43">
        <v>165000000</v>
      </c>
      <c r="BD592" s="43">
        <v>0</v>
      </c>
      <c r="BE592" s="43">
        <v>0</v>
      </c>
      <c r="BF592" s="43">
        <v>0</v>
      </c>
      <c r="BG592" s="43">
        <v>0</v>
      </c>
      <c r="BH592" s="43">
        <v>0</v>
      </c>
      <c r="BI592" s="43">
        <v>0</v>
      </c>
      <c r="BJ592" s="43">
        <v>0</v>
      </c>
      <c r="BK592" s="43">
        <v>0</v>
      </c>
      <c r="BL592" s="43">
        <v>0</v>
      </c>
      <c r="BM592" s="43">
        <v>0</v>
      </c>
      <c r="BN592" s="44">
        <f t="shared" si="63"/>
        <v>265000000</v>
      </c>
      <c r="BO592" s="43">
        <v>0</v>
      </c>
      <c r="BP592" s="43">
        <v>0</v>
      </c>
      <c r="BQ592" s="43">
        <v>0</v>
      </c>
      <c r="BR592" s="43">
        <v>44625000</v>
      </c>
      <c r="BS592" s="43">
        <v>165500000</v>
      </c>
      <c r="BT592" s="43">
        <v>0</v>
      </c>
      <c r="BU592" s="43">
        <v>0</v>
      </c>
      <c r="BV592" s="43">
        <v>0</v>
      </c>
      <c r="BW592" s="43">
        <v>0</v>
      </c>
      <c r="BX592" s="43">
        <v>0</v>
      </c>
      <c r="BY592" s="43">
        <v>0</v>
      </c>
      <c r="BZ592" s="43">
        <v>0</v>
      </c>
      <c r="CA592" s="43">
        <v>0</v>
      </c>
      <c r="CB592" s="43">
        <v>0</v>
      </c>
      <c r="CC592" s="43">
        <v>0</v>
      </c>
      <c r="CD592" s="44">
        <f t="shared" si="64"/>
        <v>210125000</v>
      </c>
      <c r="CE592" s="43">
        <v>0</v>
      </c>
      <c r="CF592" s="43">
        <v>0</v>
      </c>
      <c r="CG592" s="43">
        <v>0</v>
      </c>
      <c r="CH592" s="43">
        <v>85500000</v>
      </c>
      <c r="CI592" s="43">
        <v>170000000</v>
      </c>
      <c r="CJ592" s="43">
        <v>0</v>
      </c>
      <c r="CK592" s="43">
        <v>0</v>
      </c>
      <c r="CL592" s="43">
        <v>0</v>
      </c>
      <c r="CM592" s="43">
        <v>0</v>
      </c>
      <c r="CN592" s="43">
        <v>0</v>
      </c>
      <c r="CO592" s="43">
        <v>0</v>
      </c>
      <c r="CP592" s="43">
        <v>0</v>
      </c>
      <c r="CQ592" s="43">
        <v>0</v>
      </c>
      <c r="CR592" s="43">
        <v>0</v>
      </c>
      <c r="CS592" s="43">
        <v>0</v>
      </c>
      <c r="CT592" s="44">
        <f t="shared" si="65"/>
        <v>255500000</v>
      </c>
      <c r="CU592" s="43">
        <v>0</v>
      </c>
      <c r="CV592" s="43">
        <v>0</v>
      </c>
      <c r="CW592" s="43">
        <v>0</v>
      </c>
      <c r="CX592" s="43">
        <v>86250000</v>
      </c>
      <c r="CY592" s="43">
        <v>170000000</v>
      </c>
      <c r="CZ592" s="43">
        <v>0</v>
      </c>
      <c r="DA592" s="43">
        <v>0</v>
      </c>
      <c r="DB592" s="43">
        <v>0</v>
      </c>
      <c r="DC592" s="43">
        <v>0</v>
      </c>
      <c r="DD592" s="43">
        <v>0</v>
      </c>
      <c r="DE592" s="43">
        <v>0</v>
      </c>
      <c r="DF592" s="43">
        <v>0</v>
      </c>
      <c r="DG592" s="43">
        <v>0</v>
      </c>
      <c r="DH592" s="43">
        <v>0</v>
      </c>
      <c r="DI592" s="43">
        <v>0</v>
      </c>
      <c r="DJ592" s="44">
        <f t="shared" si="66"/>
        <v>256250000</v>
      </c>
      <c r="DK592" s="45">
        <f t="shared" si="67"/>
        <v>986875000</v>
      </c>
    </row>
    <row r="593" spans="1:116" s="101" customFormat="1" ht="45" x14ac:dyDescent="0.25">
      <c r="A593" s="93"/>
      <c r="B593" s="94" t="s">
        <v>650</v>
      </c>
      <c r="C593" s="95" t="s">
        <v>1447</v>
      </c>
      <c r="D593" s="96" t="s">
        <v>1425</v>
      </c>
      <c r="E593" s="96" t="s">
        <v>999</v>
      </c>
      <c r="F593" s="96" t="s">
        <v>1438</v>
      </c>
      <c r="G593" s="96" t="s">
        <v>2396</v>
      </c>
      <c r="H593" s="95" t="s">
        <v>1000</v>
      </c>
      <c r="I593" s="95">
        <v>10</v>
      </c>
      <c r="J593" s="95" t="s">
        <v>650</v>
      </c>
      <c r="K593" s="95">
        <v>2019</v>
      </c>
      <c r="L593" s="95">
        <v>12</v>
      </c>
      <c r="M593" s="97">
        <v>0</v>
      </c>
      <c r="N593" s="97">
        <v>12</v>
      </c>
      <c r="O593" s="97">
        <v>0</v>
      </c>
      <c r="P593" s="97">
        <v>0</v>
      </c>
      <c r="Q593" s="97" t="s">
        <v>132</v>
      </c>
      <c r="R593" s="95" t="s">
        <v>112</v>
      </c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 t="s">
        <v>999</v>
      </c>
      <c r="AI593" s="134" t="s">
        <v>1483</v>
      </c>
      <c r="AJ593" s="94">
        <v>3202</v>
      </c>
      <c r="AK593" s="95" t="s">
        <v>2078</v>
      </c>
      <c r="AL593" s="95" t="s">
        <v>1001</v>
      </c>
      <c r="AM593" s="97" t="s">
        <v>2806</v>
      </c>
      <c r="AN593" s="97">
        <v>4501010</v>
      </c>
      <c r="AO593" s="97" t="s">
        <v>2776</v>
      </c>
      <c r="AP593" s="95">
        <v>0</v>
      </c>
      <c r="AQ593" s="95">
        <v>1</v>
      </c>
      <c r="AR593" s="97" t="s">
        <v>2471</v>
      </c>
      <c r="AS593" s="97" t="s">
        <v>650</v>
      </c>
      <c r="AT593" s="97">
        <v>0</v>
      </c>
      <c r="AU593" s="97">
        <v>1</v>
      </c>
      <c r="AV593" s="97">
        <v>0</v>
      </c>
      <c r="AW593" s="97">
        <v>0</v>
      </c>
      <c r="AX593" s="98">
        <v>0</v>
      </c>
      <c r="AY593" s="98">
        <v>0</v>
      </c>
      <c r="AZ593" s="98">
        <v>0</v>
      </c>
      <c r="BA593" s="98">
        <v>0</v>
      </c>
      <c r="BB593" s="98">
        <v>0</v>
      </c>
      <c r="BC593" s="98">
        <v>0</v>
      </c>
      <c r="BD593" s="98">
        <v>0</v>
      </c>
      <c r="BE593" s="98">
        <v>0</v>
      </c>
      <c r="BF593" s="98">
        <v>0</v>
      </c>
      <c r="BG593" s="98">
        <v>0</v>
      </c>
      <c r="BH593" s="98">
        <v>0</v>
      </c>
      <c r="BI593" s="98">
        <v>0</v>
      </c>
      <c r="BJ593" s="98">
        <v>0</v>
      </c>
      <c r="BK593" s="98">
        <v>0</v>
      </c>
      <c r="BL593" s="98">
        <v>0</v>
      </c>
      <c r="BM593" s="98">
        <v>0</v>
      </c>
      <c r="BN593" s="99">
        <f t="shared" si="63"/>
        <v>0</v>
      </c>
      <c r="BO593" s="98">
        <v>0</v>
      </c>
      <c r="BP593" s="98">
        <v>0</v>
      </c>
      <c r="BQ593" s="98">
        <v>0</v>
      </c>
      <c r="BR593" s="98">
        <v>0</v>
      </c>
      <c r="BS593" s="98">
        <v>0</v>
      </c>
      <c r="BT593" s="98">
        <v>0</v>
      </c>
      <c r="BU593" s="98">
        <v>0</v>
      </c>
      <c r="BV593" s="98">
        <v>0</v>
      </c>
      <c r="BW593" s="98">
        <v>0</v>
      </c>
      <c r="BX593" s="98">
        <v>0</v>
      </c>
      <c r="BY593" s="98">
        <v>0</v>
      </c>
      <c r="BZ593" s="98">
        <v>0</v>
      </c>
      <c r="CA593" s="98">
        <v>0</v>
      </c>
      <c r="CB593" s="98">
        <v>0</v>
      </c>
      <c r="CC593" s="98">
        <v>0</v>
      </c>
      <c r="CD593" s="99">
        <f t="shared" si="64"/>
        <v>0</v>
      </c>
      <c r="CE593" s="98">
        <v>0</v>
      </c>
      <c r="CF593" s="98">
        <v>0</v>
      </c>
      <c r="CG593" s="98">
        <v>0</v>
      </c>
      <c r="CH593" s="98">
        <v>0</v>
      </c>
      <c r="CI593" s="98">
        <v>0</v>
      </c>
      <c r="CJ593" s="98">
        <v>0</v>
      </c>
      <c r="CK593" s="98">
        <v>0</v>
      </c>
      <c r="CL593" s="98">
        <v>0</v>
      </c>
      <c r="CM593" s="98">
        <v>0</v>
      </c>
      <c r="CN593" s="98">
        <v>0</v>
      </c>
      <c r="CO593" s="98">
        <v>0</v>
      </c>
      <c r="CP593" s="98">
        <v>0</v>
      </c>
      <c r="CQ593" s="98">
        <v>0</v>
      </c>
      <c r="CR593" s="98">
        <v>0</v>
      </c>
      <c r="CS593" s="98">
        <v>0</v>
      </c>
      <c r="CT593" s="99">
        <f t="shared" si="65"/>
        <v>0</v>
      </c>
      <c r="CU593" s="98">
        <v>0</v>
      </c>
      <c r="CV593" s="98">
        <v>0</v>
      </c>
      <c r="CW593" s="98">
        <v>0</v>
      </c>
      <c r="CX593" s="98">
        <v>0</v>
      </c>
      <c r="CY593" s="98">
        <v>0</v>
      </c>
      <c r="CZ593" s="98">
        <v>0</v>
      </c>
      <c r="DA593" s="98">
        <v>0</v>
      </c>
      <c r="DB593" s="98">
        <v>0</v>
      </c>
      <c r="DC593" s="98">
        <v>0</v>
      </c>
      <c r="DD593" s="98">
        <v>0</v>
      </c>
      <c r="DE593" s="98">
        <v>0</v>
      </c>
      <c r="DF593" s="98">
        <v>0</v>
      </c>
      <c r="DG593" s="98">
        <v>0</v>
      </c>
      <c r="DH593" s="98">
        <v>0</v>
      </c>
      <c r="DI593" s="98">
        <v>0</v>
      </c>
      <c r="DJ593" s="99">
        <f t="shared" si="66"/>
        <v>0</v>
      </c>
      <c r="DK593" s="100">
        <f t="shared" si="67"/>
        <v>0</v>
      </c>
    </row>
    <row r="594" spans="1:116" s="2" customFormat="1" ht="90" x14ac:dyDescent="0.25">
      <c r="A594" s="1"/>
      <c r="B594" s="40" t="s">
        <v>650</v>
      </c>
      <c r="C594" s="41" t="s">
        <v>1447</v>
      </c>
      <c r="D594" s="30" t="s">
        <v>1425</v>
      </c>
      <c r="E594" s="30" t="s">
        <v>999</v>
      </c>
      <c r="F594" s="30" t="s">
        <v>1438</v>
      </c>
      <c r="G594" s="30" t="s">
        <v>2396</v>
      </c>
      <c r="H594" s="41" t="s">
        <v>1000</v>
      </c>
      <c r="I594" s="41">
        <v>10</v>
      </c>
      <c r="J594" s="41" t="s">
        <v>650</v>
      </c>
      <c r="K594" s="41">
        <v>2019</v>
      </c>
      <c r="L594" s="41">
        <v>12</v>
      </c>
      <c r="M594" s="42">
        <v>2</v>
      </c>
      <c r="N594" s="42">
        <v>4</v>
      </c>
      <c r="O594" s="42">
        <v>3</v>
      </c>
      <c r="P594" s="42">
        <v>3</v>
      </c>
      <c r="Q594" s="42" t="s">
        <v>130</v>
      </c>
      <c r="R594" s="41" t="s">
        <v>112</v>
      </c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 t="s">
        <v>999</v>
      </c>
      <c r="AI594" s="52" t="s">
        <v>1483</v>
      </c>
      <c r="AJ594" s="40">
        <v>3202</v>
      </c>
      <c r="AK594" s="17" t="s">
        <v>2079</v>
      </c>
      <c r="AL594" s="17" t="s">
        <v>1002</v>
      </c>
      <c r="AM594" s="42" t="s">
        <v>2477</v>
      </c>
      <c r="AN594" s="42">
        <v>1903015</v>
      </c>
      <c r="AO594" s="42" t="s">
        <v>2479</v>
      </c>
      <c r="AP594" s="41">
        <v>10</v>
      </c>
      <c r="AQ594" s="41">
        <v>40</v>
      </c>
      <c r="AR594" s="42" t="s">
        <v>130</v>
      </c>
      <c r="AS594" s="42" t="s">
        <v>650</v>
      </c>
      <c r="AT594" s="42">
        <v>6</v>
      </c>
      <c r="AU594" s="42">
        <v>12</v>
      </c>
      <c r="AV594" s="42">
        <v>12</v>
      </c>
      <c r="AW594" s="42">
        <v>10</v>
      </c>
      <c r="AX594" s="43">
        <v>0</v>
      </c>
      <c r="AY594" s="43">
        <v>0</v>
      </c>
      <c r="AZ594" s="43">
        <v>0</v>
      </c>
      <c r="BA594" s="43">
        <v>0</v>
      </c>
      <c r="BB594" s="43">
        <v>0</v>
      </c>
      <c r="BC594" s="43">
        <v>0</v>
      </c>
      <c r="BD594" s="43">
        <v>0</v>
      </c>
      <c r="BE594" s="43">
        <v>0</v>
      </c>
      <c r="BF594" s="43">
        <v>0</v>
      </c>
      <c r="BG594" s="43">
        <v>0</v>
      </c>
      <c r="BH594" s="43">
        <v>0</v>
      </c>
      <c r="BI594" s="43">
        <v>0</v>
      </c>
      <c r="BJ594" s="43">
        <v>34240000</v>
      </c>
      <c r="BK594" s="43">
        <v>0</v>
      </c>
      <c r="BL594" s="43">
        <v>0</v>
      </c>
      <c r="BM594" s="43">
        <v>0</v>
      </c>
      <c r="BN594" s="44">
        <f t="shared" si="63"/>
        <v>34240000</v>
      </c>
      <c r="BO594" s="43">
        <v>0</v>
      </c>
      <c r="BP594" s="43">
        <v>0</v>
      </c>
      <c r="BQ594" s="43">
        <v>0</v>
      </c>
      <c r="BR594" s="43">
        <v>0</v>
      </c>
      <c r="BS594" s="43">
        <v>0</v>
      </c>
      <c r="BT594" s="43">
        <v>0</v>
      </c>
      <c r="BU594" s="43">
        <v>0</v>
      </c>
      <c r="BV594" s="43">
        <v>0</v>
      </c>
      <c r="BW594" s="43">
        <v>0</v>
      </c>
      <c r="BX594" s="43">
        <v>0</v>
      </c>
      <c r="BY594" s="43">
        <v>0</v>
      </c>
      <c r="BZ594" s="43">
        <v>34240000</v>
      </c>
      <c r="CA594" s="43">
        <v>0</v>
      </c>
      <c r="CB594" s="43">
        <v>0</v>
      </c>
      <c r="CC594" s="43">
        <v>0</v>
      </c>
      <c r="CD594" s="44">
        <f t="shared" si="64"/>
        <v>34240000</v>
      </c>
      <c r="CE594" s="43">
        <v>0</v>
      </c>
      <c r="CF594" s="43">
        <v>0</v>
      </c>
      <c r="CG594" s="43">
        <v>0</v>
      </c>
      <c r="CH594" s="43">
        <v>0</v>
      </c>
      <c r="CI594" s="43">
        <v>0</v>
      </c>
      <c r="CJ594" s="43">
        <v>0</v>
      </c>
      <c r="CK594" s="43">
        <v>0</v>
      </c>
      <c r="CL594" s="43">
        <v>0</v>
      </c>
      <c r="CM594" s="43">
        <v>0</v>
      </c>
      <c r="CN594" s="43">
        <v>0</v>
      </c>
      <c r="CO594" s="43">
        <v>0</v>
      </c>
      <c r="CP594" s="43">
        <v>34240000</v>
      </c>
      <c r="CQ594" s="43">
        <v>0</v>
      </c>
      <c r="CR594" s="43">
        <v>0</v>
      </c>
      <c r="CS594" s="43">
        <v>0</v>
      </c>
      <c r="CT594" s="44">
        <f t="shared" si="65"/>
        <v>34240000</v>
      </c>
      <c r="CU594" s="43">
        <v>0</v>
      </c>
      <c r="CV594" s="43">
        <v>0</v>
      </c>
      <c r="CW594" s="43">
        <v>0</v>
      </c>
      <c r="CX594" s="43">
        <v>0</v>
      </c>
      <c r="CY594" s="43">
        <v>0</v>
      </c>
      <c r="CZ594" s="43">
        <v>0</v>
      </c>
      <c r="DA594" s="43">
        <v>0</v>
      </c>
      <c r="DB594" s="43">
        <v>0</v>
      </c>
      <c r="DC594" s="43">
        <v>0</v>
      </c>
      <c r="DD594" s="43">
        <v>0</v>
      </c>
      <c r="DE594" s="43">
        <v>0</v>
      </c>
      <c r="DF594" s="43">
        <v>34240000</v>
      </c>
      <c r="DG594" s="43">
        <v>0</v>
      </c>
      <c r="DH594" s="43">
        <v>0</v>
      </c>
      <c r="DI594" s="43">
        <v>0</v>
      </c>
      <c r="DJ594" s="44">
        <f t="shared" si="66"/>
        <v>34240000</v>
      </c>
      <c r="DK594" s="45">
        <f t="shared" si="67"/>
        <v>136960000</v>
      </c>
    </row>
    <row r="595" spans="1:116" s="2" customFormat="1" ht="60" x14ac:dyDescent="0.25">
      <c r="A595" s="1"/>
      <c r="B595" s="40" t="s">
        <v>650</v>
      </c>
      <c r="C595" s="41" t="s">
        <v>1447</v>
      </c>
      <c r="D595" s="30" t="s">
        <v>1425</v>
      </c>
      <c r="E595" s="30" t="s">
        <v>999</v>
      </c>
      <c r="F595" s="30" t="s">
        <v>1438</v>
      </c>
      <c r="G595" s="30" t="s">
        <v>2396</v>
      </c>
      <c r="H595" s="41" t="s">
        <v>1000</v>
      </c>
      <c r="I595" s="41">
        <v>10</v>
      </c>
      <c r="J595" s="41" t="s">
        <v>650</v>
      </c>
      <c r="K595" s="41">
        <v>2019</v>
      </c>
      <c r="L595" s="41">
        <v>12</v>
      </c>
      <c r="M595" s="42">
        <v>2</v>
      </c>
      <c r="N595" s="42">
        <v>4</v>
      </c>
      <c r="O595" s="42">
        <v>3</v>
      </c>
      <c r="P595" s="42">
        <v>3</v>
      </c>
      <c r="Q595" s="42" t="s">
        <v>130</v>
      </c>
      <c r="R595" s="41" t="s">
        <v>112</v>
      </c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 t="s">
        <v>999</v>
      </c>
      <c r="AI595" s="52" t="s">
        <v>1483</v>
      </c>
      <c r="AJ595" s="40">
        <v>3202</v>
      </c>
      <c r="AK595" s="17" t="s">
        <v>2080</v>
      </c>
      <c r="AL595" s="17" t="s">
        <v>1003</v>
      </c>
      <c r="AM595" s="42" t="s">
        <v>2775</v>
      </c>
      <c r="AN595" s="42">
        <v>4501009</v>
      </c>
      <c r="AO595" s="42" t="s">
        <v>2776</v>
      </c>
      <c r="AP595" s="41">
        <v>300</v>
      </c>
      <c r="AQ595" s="41">
        <v>2000</v>
      </c>
      <c r="AR595" s="42" t="s">
        <v>130</v>
      </c>
      <c r="AS595" s="42" t="s">
        <v>650</v>
      </c>
      <c r="AT595" s="42">
        <v>200</v>
      </c>
      <c r="AU595" s="42">
        <v>650</v>
      </c>
      <c r="AV595" s="42">
        <v>650</v>
      </c>
      <c r="AW595" s="42">
        <v>500</v>
      </c>
      <c r="AX595" s="43">
        <v>0</v>
      </c>
      <c r="AY595" s="43">
        <v>0</v>
      </c>
      <c r="AZ595" s="43">
        <v>0</v>
      </c>
      <c r="BA595" s="43">
        <v>0</v>
      </c>
      <c r="BB595" s="43">
        <v>0</v>
      </c>
      <c r="BC595" s="43">
        <v>0</v>
      </c>
      <c r="BD595" s="43">
        <v>0</v>
      </c>
      <c r="BE595" s="43">
        <v>0</v>
      </c>
      <c r="BF595" s="43">
        <v>0</v>
      </c>
      <c r="BG595" s="43">
        <v>0</v>
      </c>
      <c r="BH595" s="43">
        <v>0</v>
      </c>
      <c r="BI595" s="43">
        <v>0</v>
      </c>
      <c r="BJ595" s="43">
        <v>22200000</v>
      </c>
      <c r="BK595" s="43">
        <v>0</v>
      </c>
      <c r="BL595" s="43">
        <v>0</v>
      </c>
      <c r="BM595" s="43">
        <v>0</v>
      </c>
      <c r="BN595" s="44">
        <f t="shared" si="63"/>
        <v>22200000</v>
      </c>
      <c r="BO595" s="43">
        <v>0</v>
      </c>
      <c r="BP595" s="43">
        <v>0</v>
      </c>
      <c r="BQ595" s="43">
        <v>0</v>
      </c>
      <c r="BR595" s="43">
        <v>0</v>
      </c>
      <c r="BS595" s="43">
        <v>0</v>
      </c>
      <c r="BT595" s="43">
        <v>0</v>
      </c>
      <c r="BU595" s="43">
        <v>0</v>
      </c>
      <c r="BV595" s="43">
        <v>0</v>
      </c>
      <c r="BW595" s="43">
        <v>0</v>
      </c>
      <c r="BX595" s="43">
        <v>0</v>
      </c>
      <c r="BY595" s="43">
        <v>0</v>
      </c>
      <c r="BZ595" s="43">
        <v>22200000</v>
      </c>
      <c r="CA595" s="43">
        <v>0</v>
      </c>
      <c r="CB595" s="43">
        <v>0</v>
      </c>
      <c r="CC595" s="43">
        <v>0</v>
      </c>
      <c r="CD595" s="44">
        <f t="shared" si="64"/>
        <v>22200000</v>
      </c>
      <c r="CE595" s="43">
        <v>0</v>
      </c>
      <c r="CF595" s="43">
        <v>0</v>
      </c>
      <c r="CG595" s="43">
        <v>0</v>
      </c>
      <c r="CH595" s="43">
        <v>0</v>
      </c>
      <c r="CI595" s="43">
        <v>0</v>
      </c>
      <c r="CJ595" s="43">
        <v>0</v>
      </c>
      <c r="CK595" s="43">
        <v>0</v>
      </c>
      <c r="CL595" s="43">
        <v>0</v>
      </c>
      <c r="CM595" s="43">
        <v>0</v>
      </c>
      <c r="CN595" s="43">
        <v>0</v>
      </c>
      <c r="CO595" s="43">
        <v>0</v>
      </c>
      <c r="CP595" s="43">
        <v>22200000</v>
      </c>
      <c r="CQ595" s="43">
        <v>0</v>
      </c>
      <c r="CR595" s="43">
        <v>0</v>
      </c>
      <c r="CS595" s="43">
        <v>0</v>
      </c>
      <c r="CT595" s="44">
        <f t="shared" si="65"/>
        <v>22200000</v>
      </c>
      <c r="CU595" s="43">
        <v>0</v>
      </c>
      <c r="CV595" s="43">
        <v>0</v>
      </c>
      <c r="CW595" s="43">
        <v>0</v>
      </c>
      <c r="CX595" s="43">
        <v>0</v>
      </c>
      <c r="CY595" s="43">
        <v>0</v>
      </c>
      <c r="CZ595" s="43">
        <v>0</v>
      </c>
      <c r="DA595" s="43">
        <v>0</v>
      </c>
      <c r="DB595" s="43">
        <v>0</v>
      </c>
      <c r="DC595" s="43">
        <v>0</v>
      </c>
      <c r="DD595" s="43">
        <v>0</v>
      </c>
      <c r="DE595" s="43">
        <v>0</v>
      </c>
      <c r="DF595" s="43">
        <v>22200000</v>
      </c>
      <c r="DG595" s="43">
        <v>0</v>
      </c>
      <c r="DH595" s="43">
        <v>0</v>
      </c>
      <c r="DI595" s="43">
        <v>0</v>
      </c>
      <c r="DJ595" s="44">
        <f t="shared" si="66"/>
        <v>22200000</v>
      </c>
      <c r="DK595" s="45">
        <f t="shared" si="67"/>
        <v>88800000</v>
      </c>
    </row>
    <row r="596" spans="1:116" s="2" customFormat="1" ht="60" x14ac:dyDescent="0.25">
      <c r="A596" s="1"/>
      <c r="B596" s="40" t="s">
        <v>650</v>
      </c>
      <c r="C596" s="41" t="s">
        <v>1447</v>
      </c>
      <c r="D596" s="30" t="s">
        <v>1425</v>
      </c>
      <c r="E596" s="30" t="s">
        <v>999</v>
      </c>
      <c r="F596" s="30" t="s">
        <v>1438</v>
      </c>
      <c r="G596" s="30" t="s">
        <v>2396</v>
      </c>
      <c r="H596" s="41" t="s">
        <v>1000</v>
      </c>
      <c r="I596" s="41">
        <v>10</v>
      </c>
      <c r="J596" s="41" t="s">
        <v>650</v>
      </c>
      <c r="K596" s="41">
        <v>2019</v>
      </c>
      <c r="L596" s="41">
        <v>12</v>
      </c>
      <c r="M596" s="42">
        <v>2</v>
      </c>
      <c r="N596" s="42">
        <v>4</v>
      </c>
      <c r="O596" s="42">
        <v>3</v>
      </c>
      <c r="P596" s="42">
        <v>3</v>
      </c>
      <c r="Q596" s="42" t="s">
        <v>130</v>
      </c>
      <c r="R596" s="41" t="s">
        <v>112</v>
      </c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 t="s">
        <v>999</v>
      </c>
      <c r="AI596" s="52" t="s">
        <v>1483</v>
      </c>
      <c r="AJ596" s="40">
        <v>3202</v>
      </c>
      <c r="AK596" s="17" t="s">
        <v>2081</v>
      </c>
      <c r="AL596" s="17" t="s">
        <v>1004</v>
      </c>
      <c r="AM596" s="42" t="s">
        <v>2775</v>
      </c>
      <c r="AN596" s="42">
        <v>4501009</v>
      </c>
      <c r="AO596" s="42" t="s">
        <v>2776</v>
      </c>
      <c r="AP596" s="41">
        <v>1</v>
      </c>
      <c r="AQ596" s="41">
        <v>4</v>
      </c>
      <c r="AR596" s="42" t="s">
        <v>130</v>
      </c>
      <c r="AS596" s="42" t="s">
        <v>650</v>
      </c>
      <c r="AT596" s="42">
        <v>1</v>
      </c>
      <c r="AU596" s="42">
        <v>1</v>
      </c>
      <c r="AV596" s="42">
        <v>1</v>
      </c>
      <c r="AW596" s="42">
        <v>1</v>
      </c>
      <c r="AX596" s="43">
        <v>0</v>
      </c>
      <c r="AY596" s="43">
        <v>0</v>
      </c>
      <c r="AZ596" s="43">
        <v>0</v>
      </c>
      <c r="BA596" s="43">
        <v>0</v>
      </c>
      <c r="BB596" s="43">
        <v>0</v>
      </c>
      <c r="BC596" s="43">
        <v>74000000</v>
      </c>
      <c r="BD596" s="43">
        <v>0</v>
      </c>
      <c r="BE596" s="43">
        <v>0</v>
      </c>
      <c r="BF596" s="43">
        <v>0</v>
      </c>
      <c r="BG596" s="43">
        <v>0</v>
      </c>
      <c r="BH596" s="43">
        <v>0</v>
      </c>
      <c r="BI596" s="43">
        <v>0</v>
      </c>
      <c r="BJ596" s="43"/>
      <c r="BK596" s="43">
        <v>0</v>
      </c>
      <c r="BL596" s="43">
        <v>0</v>
      </c>
      <c r="BM596" s="43">
        <v>0</v>
      </c>
      <c r="BN596" s="44">
        <f t="shared" si="63"/>
        <v>74000000</v>
      </c>
      <c r="BO596" s="43">
        <v>0</v>
      </c>
      <c r="BP596" s="43">
        <v>0</v>
      </c>
      <c r="BQ596" s="43">
        <v>0</v>
      </c>
      <c r="BR596" s="43">
        <v>0</v>
      </c>
      <c r="BS596" s="43">
        <v>74000000</v>
      </c>
      <c r="BT596" s="43">
        <v>0</v>
      </c>
      <c r="BU596" s="43">
        <v>0</v>
      </c>
      <c r="BV596" s="43">
        <v>0</v>
      </c>
      <c r="BW596" s="43">
        <v>0</v>
      </c>
      <c r="BX596" s="43">
        <v>0</v>
      </c>
      <c r="BY596" s="43">
        <v>0</v>
      </c>
      <c r="BZ596" s="43">
        <v>0</v>
      </c>
      <c r="CA596" s="43">
        <v>0</v>
      </c>
      <c r="CB596" s="43">
        <v>0</v>
      </c>
      <c r="CC596" s="43">
        <v>0</v>
      </c>
      <c r="CD596" s="44">
        <f t="shared" si="64"/>
        <v>74000000</v>
      </c>
      <c r="CE596" s="43">
        <v>0</v>
      </c>
      <c r="CF596" s="43">
        <v>0</v>
      </c>
      <c r="CG596" s="43">
        <v>0</v>
      </c>
      <c r="CH596" s="43">
        <v>0</v>
      </c>
      <c r="CI596" s="43">
        <v>74000000</v>
      </c>
      <c r="CJ596" s="43">
        <v>0</v>
      </c>
      <c r="CK596" s="43">
        <v>0</v>
      </c>
      <c r="CL596" s="43">
        <v>0</v>
      </c>
      <c r="CM596" s="43">
        <v>0</v>
      </c>
      <c r="CN596" s="43">
        <v>0</v>
      </c>
      <c r="CO596" s="43">
        <v>0</v>
      </c>
      <c r="CP596" s="43">
        <v>0</v>
      </c>
      <c r="CQ596" s="43">
        <v>0</v>
      </c>
      <c r="CR596" s="43">
        <v>0</v>
      </c>
      <c r="CS596" s="43">
        <v>0</v>
      </c>
      <c r="CT596" s="44">
        <f t="shared" si="65"/>
        <v>74000000</v>
      </c>
      <c r="CU596" s="43">
        <v>0</v>
      </c>
      <c r="CV596" s="43">
        <v>0</v>
      </c>
      <c r="CW596" s="43">
        <v>0</v>
      </c>
      <c r="CX596" s="43">
        <v>0</v>
      </c>
      <c r="CY596" s="43">
        <v>74000000</v>
      </c>
      <c r="CZ596" s="43">
        <v>0</v>
      </c>
      <c r="DA596" s="43">
        <v>0</v>
      </c>
      <c r="DB596" s="43">
        <v>0</v>
      </c>
      <c r="DC596" s="43">
        <v>0</v>
      </c>
      <c r="DD596" s="43">
        <v>0</v>
      </c>
      <c r="DE596" s="43">
        <v>0</v>
      </c>
      <c r="DF596" s="43">
        <v>0</v>
      </c>
      <c r="DG596" s="43">
        <v>0</v>
      </c>
      <c r="DH596" s="43">
        <v>0</v>
      </c>
      <c r="DI596" s="43">
        <v>0</v>
      </c>
      <c r="DJ596" s="44">
        <f t="shared" si="66"/>
        <v>74000000</v>
      </c>
      <c r="DK596" s="45">
        <f t="shared" si="67"/>
        <v>296000000</v>
      </c>
    </row>
    <row r="597" spans="1:116" s="2" customFormat="1" ht="60" x14ac:dyDescent="0.25">
      <c r="A597" s="1"/>
      <c r="B597" s="40" t="s">
        <v>650</v>
      </c>
      <c r="C597" s="41" t="s">
        <v>1447</v>
      </c>
      <c r="D597" s="30" t="s">
        <v>1425</v>
      </c>
      <c r="E597" s="30" t="s">
        <v>999</v>
      </c>
      <c r="F597" s="30" t="s">
        <v>1438</v>
      </c>
      <c r="G597" s="30" t="s">
        <v>2396</v>
      </c>
      <c r="H597" s="41" t="s">
        <v>1000</v>
      </c>
      <c r="I597" s="41">
        <v>10</v>
      </c>
      <c r="J597" s="41" t="s">
        <v>650</v>
      </c>
      <c r="K597" s="41">
        <v>2019</v>
      </c>
      <c r="L597" s="41">
        <v>12</v>
      </c>
      <c r="M597" s="42">
        <v>2</v>
      </c>
      <c r="N597" s="42">
        <v>4</v>
      </c>
      <c r="O597" s="42">
        <v>3</v>
      </c>
      <c r="P597" s="42">
        <v>3</v>
      </c>
      <c r="Q597" s="42" t="s">
        <v>130</v>
      </c>
      <c r="R597" s="41" t="s">
        <v>112</v>
      </c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 t="s">
        <v>999</v>
      </c>
      <c r="AI597" s="52" t="s">
        <v>1483</v>
      </c>
      <c r="AJ597" s="40">
        <v>3202</v>
      </c>
      <c r="AK597" s="17" t="s">
        <v>2082</v>
      </c>
      <c r="AL597" s="17" t="s">
        <v>1005</v>
      </c>
      <c r="AM597" s="42" t="s">
        <v>2775</v>
      </c>
      <c r="AN597" s="42">
        <v>4501009</v>
      </c>
      <c r="AO597" s="42" t="s">
        <v>2776</v>
      </c>
      <c r="AP597" s="41">
        <v>858</v>
      </c>
      <c r="AQ597" s="41">
        <v>600</v>
      </c>
      <c r="AR597" s="42" t="s">
        <v>130</v>
      </c>
      <c r="AS597" s="42" t="s">
        <v>650</v>
      </c>
      <c r="AT597" s="42">
        <v>150</v>
      </c>
      <c r="AU597" s="42">
        <v>150</v>
      </c>
      <c r="AV597" s="42">
        <v>150</v>
      </c>
      <c r="AW597" s="42">
        <v>150</v>
      </c>
      <c r="AX597" s="43">
        <v>0</v>
      </c>
      <c r="AY597" s="43">
        <v>0</v>
      </c>
      <c r="AZ597" s="43">
        <v>0</v>
      </c>
      <c r="BA597" s="43">
        <v>0</v>
      </c>
      <c r="BB597" s="43">
        <v>0</v>
      </c>
      <c r="BC597" s="43">
        <v>0</v>
      </c>
      <c r="BD597" s="43">
        <v>0</v>
      </c>
      <c r="BE597" s="43">
        <v>0</v>
      </c>
      <c r="BF597" s="43">
        <v>0</v>
      </c>
      <c r="BG597" s="43">
        <v>0</v>
      </c>
      <c r="BH597" s="43">
        <v>0</v>
      </c>
      <c r="BI597" s="43">
        <v>0</v>
      </c>
      <c r="BJ597" s="43">
        <v>143560000</v>
      </c>
      <c r="BK597" s="43">
        <v>0</v>
      </c>
      <c r="BL597" s="43">
        <v>0</v>
      </c>
      <c r="BM597" s="43">
        <v>0</v>
      </c>
      <c r="BN597" s="44">
        <f t="shared" si="63"/>
        <v>143560000</v>
      </c>
      <c r="BO597" s="43">
        <v>0</v>
      </c>
      <c r="BP597" s="43">
        <v>0</v>
      </c>
      <c r="BQ597" s="43">
        <v>0</v>
      </c>
      <c r="BR597" s="43">
        <v>0</v>
      </c>
      <c r="BS597" s="43"/>
      <c r="BT597" s="43">
        <v>0</v>
      </c>
      <c r="BU597" s="43">
        <v>0</v>
      </c>
      <c r="BV597" s="43">
        <v>0</v>
      </c>
      <c r="BW597" s="43">
        <v>0</v>
      </c>
      <c r="BX597" s="43">
        <v>0</v>
      </c>
      <c r="BY597" s="43">
        <v>0</v>
      </c>
      <c r="BZ597" s="43">
        <v>143560000</v>
      </c>
      <c r="CA597" s="43">
        <v>0</v>
      </c>
      <c r="CB597" s="43">
        <v>0</v>
      </c>
      <c r="CC597" s="43">
        <v>0</v>
      </c>
      <c r="CD597" s="44">
        <f t="shared" si="64"/>
        <v>143560000</v>
      </c>
      <c r="CE597" s="43">
        <v>0</v>
      </c>
      <c r="CF597" s="43">
        <v>0</v>
      </c>
      <c r="CG597" s="43">
        <v>0</v>
      </c>
      <c r="CH597" s="43">
        <v>0</v>
      </c>
      <c r="CI597" s="43"/>
      <c r="CJ597" s="43">
        <v>0</v>
      </c>
      <c r="CK597" s="43">
        <v>0</v>
      </c>
      <c r="CL597" s="43">
        <v>0</v>
      </c>
      <c r="CM597" s="43">
        <v>0</v>
      </c>
      <c r="CN597" s="43">
        <v>0</v>
      </c>
      <c r="CO597" s="43">
        <v>0</v>
      </c>
      <c r="CP597" s="43">
        <v>143560000</v>
      </c>
      <c r="CQ597" s="43">
        <v>0</v>
      </c>
      <c r="CR597" s="43">
        <v>0</v>
      </c>
      <c r="CS597" s="43">
        <v>0</v>
      </c>
      <c r="CT597" s="44">
        <f t="shared" si="65"/>
        <v>143560000</v>
      </c>
      <c r="CU597" s="43">
        <v>0</v>
      </c>
      <c r="CV597" s="43">
        <v>0</v>
      </c>
      <c r="CW597" s="43">
        <v>0</v>
      </c>
      <c r="CX597" s="43">
        <v>0</v>
      </c>
      <c r="CY597" s="43"/>
      <c r="CZ597" s="43">
        <v>0</v>
      </c>
      <c r="DA597" s="43">
        <v>0</v>
      </c>
      <c r="DB597" s="43">
        <v>0</v>
      </c>
      <c r="DC597" s="43">
        <v>0</v>
      </c>
      <c r="DD597" s="43">
        <v>0</v>
      </c>
      <c r="DE597" s="43">
        <v>0</v>
      </c>
      <c r="DF597" s="43">
        <v>143560000</v>
      </c>
      <c r="DG597" s="43">
        <v>0</v>
      </c>
      <c r="DH597" s="43">
        <v>0</v>
      </c>
      <c r="DI597" s="43">
        <v>0</v>
      </c>
      <c r="DJ597" s="44">
        <f t="shared" si="66"/>
        <v>143560000</v>
      </c>
      <c r="DK597" s="45">
        <f t="shared" si="67"/>
        <v>574240000</v>
      </c>
    </row>
    <row r="598" spans="1:116" s="2" customFormat="1" ht="105" x14ac:dyDescent="0.25">
      <c r="A598" s="1"/>
      <c r="B598" s="40" t="s">
        <v>650</v>
      </c>
      <c r="C598" s="41" t="s">
        <v>1447</v>
      </c>
      <c r="D598" s="30" t="s">
        <v>1425</v>
      </c>
      <c r="E598" s="30" t="s">
        <v>999</v>
      </c>
      <c r="F598" s="30" t="s">
        <v>1438</v>
      </c>
      <c r="G598" s="30" t="s">
        <v>2396</v>
      </c>
      <c r="H598" s="41" t="s">
        <v>1000</v>
      </c>
      <c r="I598" s="41">
        <v>10</v>
      </c>
      <c r="J598" s="41" t="s">
        <v>650</v>
      </c>
      <c r="K598" s="41">
        <v>2019</v>
      </c>
      <c r="L598" s="41">
        <v>12</v>
      </c>
      <c r="M598" s="42">
        <v>2</v>
      </c>
      <c r="N598" s="42">
        <v>4</v>
      </c>
      <c r="O598" s="42">
        <v>3</v>
      </c>
      <c r="P598" s="42">
        <v>3</v>
      </c>
      <c r="Q598" s="42" t="s">
        <v>130</v>
      </c>
      <c r="R598" s="41" t="s">
        <v>112</v>
      </c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 t="s">
        <v>999</v>
      </c>
      <c r="AI598" s="52" t="s">
        <v>1483</v>
      </c>
      <c r="AJ598" s="40">
        <v>3202</v>
      </c>
      <c r="AK598" s="17" t="s">
        <v>2083</v>
      </c>
      <c r="AL598" s="17" t="s">
        <v>1006</v>
      </c>
      <c r="AM598" s="42" t="s">
        <v>2523</v>
      </c>
      <c r="AN598" s="42">
        <v>3204010</v>
      </c>
      <c r="AO598" s="42" t="s">
        <v>2525</v>
      </c>
      <c r="AP598" s="41">
        <v>0</v>
      </c>
      <c r="AQ598" s="41">
        <v>15</v>
      </c>
      <c r="AR598" s="42" t="s">
        <v>130</v>
      </c>
      <c r="AS598" s="42" t="s">
        <v>650</v>
      </c>
      <c r="AT598" s="42">
        <v>2</v>
      </c>
      <c r="AU598" s="42">
        <v>4</v>
      </c>
      <c r="AV598" s="42">
        <v>5</v>
      </c>
      <c r="AW598" s="42">
        <v>4</v>
      </c>
      <c r="AX598" s="43">
        <v>0</v>
      </c>
      <c r="AY598" s="43">
        <v>0</v>
      </c>
      <c r="AZ598" s="43">
        <v>0</v>
      </c>
      <c r="BA598" s="43">
        <v>0</v>
      </c>
      <c r="BB598" s="43">
        <v>0</v>
      </c>
      <c r="BC598" s="43">
        <v>2200000</v>
      </c>
      <c r="BD598" s="43">
        <v>0</v>
      </c>
      <c r="BE598" s="43">
        <v>0</v>
      </c>
      <c r="BF598" s="43">
        <v>0</v>
      </c>
      <c r="BG598" s="43">
        <v>0</v>
      </c>
      <c r="BH598" s="43">
        <v>0</v>
      </c>
      <c r="BI598" s="43">
        <v>0</v>
      </c>
      <c r="BJ598" s="43">
        <v>0</v>
      </c>
      <c r="BK598" s="43">
        <v>0</v>
      </c>
      <c r="BL598" s="43">
        <v>0</v>
      </c>
      <c r="BM598" s="43">
        <v>0</v>
      </c>
      <c r="BN598" s="44">
        <f t="shared" si="63"/>
        <v>2200000</v>
      </c>
      <c r="BO598" s="43">
        <v>0</v>
      </c>
      <c r="BP598" s="43">
        <v>0</v>
      </c>
      <c r="BQ598" s="43">
        <v>0</v>
      </c>
      <c r="BR598" s="43">
        <v>0</v>
      </c>
      <c r="BS598" s="43">
        <v>2200000</v>
      </c>
      <c r="BT598" s="43">
        <v>0</v>
      </c>
      <c r="BU598" s="43">
        <v>0</v>
      </c>
      <c r="BV598" s="43">
        <v>0</v>
      </c>
      <c r="BW598" s="43">
        <v>0</v>
      </c>
      <c r="BX598" s="43">
        <v>0</v>
      </c>
      <c r="BY598" s="43">
        <v>0</v>
      </c>
      <c r="BZ598" s="43">
        <v>0</v>
      </c>
      <c r="CA598" s="43">
        <v>0</v>
      </c>
      <c r="CB598" s="43">
        <v>0</v>
      </c>
      <c r="CC598" s="43">
        <v>0</v>
      </c>
      <c r="CD598" s="44">
        <f t="shared" si="64"/>
        <v>2200000</v>
      </c>
      <c r="CE598" s="43">
        <v>0</v>
      </c>
      <c r="CF598" s="43">
        <v>0</v>
      </c>
      <c r="CG598" s="43">
        <v>0</v>
      </c>
      <c r="CH598" s="43">
        <v>0</v>
      </c>
      <c r="CI598" s="43">
        <v>2200000</v>
      </c>
      <c r="CJ598" s="43">
        <v>0</v>
      </c>
      <c r="CK598" s="43">
        <v>0</v>
      </c>
      <c r="CL598" s="43">
        <v>0</v>
      </c>
      <c r="CM598" s="43">
        <v>0</v>
      </c>
      <c r="CN598" s="43">
        <v>0</v>
      </c>
      <c r="CO598" s="43">
        <v>0</v>
      </c>
      <c r="CP598" s="43">
        <v>0</v>
      </c>
      <c r="CQ598" s="43">
        <v>0</v>
      </c>
      <c r="CR598" s="43">
        <v>0</v>
      </c>
      <c r="CS598" s="43">
        <v>0</v>
      </c>
      <c r="CT598" s="44">
        <f t="shared" si="65"/>
        <v>2200000</v>
      </c>
      <c r="CU598" s="43">
        <v>0</v>
      </c>
      <c r="CV598" s="43">
        <v>0</v>
      </c>
      <c r="CW598" s="43">
        <v>0</v>
      </c>
      <c r="CX598" s="43">
        <v>0</v>
      </c>
      <c r="CY598" s="43">
        <v>2200000</v>
      </c>
      <c r="CZ598" s="43">
        <v>0</v>
      </c>
      <c r="DA598" s="43">
        <v>0</v>
      </c>
      <c r="DB598" s="43">
        <v>0</v>
      </c>
      <c r="DC598" s="43">
        <v>0</v>
      </c>
      <c r="DD598" s="43">
        <v>0</v>
      </c>
      <c r="DE598" s="43">
        <v>0</v>
      </c>
      <c r="DF598" s="43">
        <v>0</v>
      </c>
      <c r="DG598" s="43">
        <v>0</v>
      </c>
      <c r="DH598" s="43">
        <v>0</v>
      </c>
      <c r="DI598" s="43">
        <v>0</v>
      </c>
      <c r="DJ598" s="44">
        <f t="shared" si="66"/>
        <v>2200000</v>
      </c>
      <c r="DK598" s="45">
        <f t="shared" si="67"/>
        <v>8800000</v>
      </c>
    </row>
    <row r="599" spans="1:116" s="2" customFormat="1" ht="60" x14ac:dyDescent="0.25">
      <c r="A599" s="1"/>
      <c r="B599" s="40" t="s">
        <v>650</v>
      </c>
      <c r="C599" s="41" t="s">
        <v>1447</v>
      </c>
      <c r="D599" s="30" t="s">
        <v>1425</v>
      </c>
      <c r="E599" s="30" t="s">
        <v>999</v>
      </c>
      <c r="F599" s="30" t="s">
        <v>1438</v>
      </c>
      <c r="G599" s="30" t="s">
        <v>2396</v>
      </c>
      <c r="H599" s="41" t="s">
        <v>1000</v>
      </c>
      <c r="I599" s="41">
        <v>10</v>
      </c>
      <c r="J599" s="41" t="s">
        <v>650</v>
      </c>
      <c r="K599" s="41">
        <v>2019</v>
      </c>
      <c r="L599" s="41">
        <v>12</v>
      </c>
      <c r="M599" s="42">
        <v>2</v>
      </c>
      <c r="N599" s="42">
        <v>4</v>
      </c>
      <c r="O599" s="42">
        <v>3</v>
      </c>
      <c r="P599" s="42">
        <v>3</v>
      </c>
      <c r="Q599" s="42" t="s">
        <v>130</v>
      </c>
      <c r="R599" s="41" t="s">
        <v>112</v>
      </c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 t="s">
        <v>999</v>
      </c>
      <c r="AI599" s="52" t="s">
        <v>1483</v>
      </c>
      <c r="AJ599" s="40">
        <v>3202</v>
      </c>
      <c r="AK599" s="17" t="s">
        <v>2084</v>
      </c>
      <c r="AL599" s="17" t="s">
        <v>1007</v>
      </c>
      <c r="AM599" s="42" t="s">
        <v>2807</v>
      </c>
      <c r="AN599" s="42">
        <v>1903011</v>
      </c>
      <c r="AO599" s="42" t="s">
        <v>2808</v>
      </c>
      <c r="AP599" s="41">
        <v>0</v>
      </c>
      <c r="AQ599" s="41">
        <v>4</v>
      </c>
      <c r="AR599" s="42" t="s">
        <v>130</v>
      </c>
      <c r="AS599" s="42" t="s">
        <v>650</v>
      </c>
      <c r="AT599" s="42">
        <v>1</v>
      </c>
      <c r="AU599" s="42">
        <v>1</v>
      </c>
      <c r="AV599" s="42">
        <v>1</v>
      </c>
      <c r="AW599" s="42">
        <v>1</v>
      </c>
      <c r="AX599" s="43">
        <v>0</v>
      </c>
      <c r="AY599" s="43">
        <v>0</v>
      </c>
      <c r="AZ599" s="43">
        <v>0</v>
      </c>
      <c r="BA599" s="43">
        <v>0</v>
      </c>
      <c r="BB599" s="43">
        <v>0</v>
      </c>
      <c r="BC599" s="43">
        <v>4400000</v>
      </c>
      <c r="BD599" s="43">
        <v>0</v>
      </c>
      <c r="BE599" s="43">
        <v>0</v>
      </c>
      <c r="BF599" s="43">
        <v>0</v>
      </c>
      <c r="BG599" s="43">
        <v>0</v>
      </c>
      <c r="BH599" s="43">
        <v>0</v>
      </c>
      <c r="BI599" s="43">
        <v>0</v>
      </c>
      <c r="BJ599" s="43">
        <v>0</v>
      </c>
      <c r="BK599" s="43">
        <v>0</v>
      </c>
      <c r="BL599" s="43">
        <v>0</v>
      </c>
      <c r="BM599" s="43">
        <v>0</v>
      </c>
      <c r="BN599" s="44">
        <f t="shared" si="63"/>
        <v>4400000</v>
      </c>
      <c r="BO599" s="43">
        <v>0</v>
      </c>
      <c r="BP599" s="43">
        <v>0</v>
      </c>
      <c r="BQ599" s="43">
        <v>0</v>
      </c>
      <c r="BR599" s="43">
        <v>0</v>
      </c>
      <c r="BS599" s="43">
        <v>4400000</v>
      </c>
      <c r="BT599" s="43">
        <v>0</v>
      </c>
      <c r="BU599" s="43">
        <v>0</v>
      </c>
      <c r="BV599" s="43">
        <v>0</v>
      </c>
      <c r="BW599" s="43">
        <v>0</v>
      </c>
      <c r="BX599" s="43">
        <v>0</v>
      </c>
      <c r="BY599" s="43">
        <v>0</v>
      </c>
      <c r="BZ599" s="43">
        <v>0</v>
      </c>
      <c r="CA599" s="43">
        <v>0</v>
      </c>
      <c r="CB599" s="43">
        <v>0</v>
      </c>
      <c r="CC599" s="43">
        <v>0</v>
      </c>
      <c r="CD599" s="44">
        <f t="shared" si="64"/>
        <v>4400000</v>
      </c>
      <c r="CE599" s="43">
        <v>0</v>
      </c>
      <c r="CF599" s="43">
        <v>0</v>
      </c>
      <c r="CG599" s="43">
        <v>0</v>
      </c>
      <c r="CH599" s="43">
        <v>0</v>
      </c>
      <c r="CI599" s="43">
        <v>4400000</v>
      </c>
      <c r="CJ599" s="43">
        <v>0</v>
      </c>
      <c r="CK599" s="43">
        <v>0</v>
      </c>
      <c r="CL599" s="43">
        <v>0</v>
      </c>
      <c r="CM599" s="43">
        <v>0</v>
      </c>
      <c r="CN599" s="43">
        <v>0</v>
      </c>
      <c r="CO599" s="43">
        <v>0</v>
      </c>
      <c r="CP599" s="43">
        <v>0</v>
      </c>
      <c r="CQ599" s="43">
        <v>0</v>
      </c>
      <c r="CR599" s="43">
        <v>0</v>
      </c>
      <c r="CS599" s="43">
        <v>0</v>
      </c>
      <c r="CT599" s="44">
        <f t="shared" si="65"/>
        <v>4400000</v>
      </c>
      <c r="CU599" s="43">
        <v>0</v>
      </c>
      <c r="CV599" s="43">
        <v>0</v>
      </c>
      <c r="CW599" s="43">
        <v>0</v>
      </c>
      <c r="CX599" s="43">
        <v>0</v>
      </c>
      <c r="CY599" s="43">
        <v>4400000</v>
      </c>
      <c r="CZ599" s="43">
        <v>0</v>
      </c>
      <c r="DA599" s="43">
        <v>0</v>
      </c>
      <c r="DB599" s="43">
        <v>0</v>
      </c>
      <c r="DC599" s="43">
        <v>0</v>
      </c>
      <c r="DD599" s="43">
        <v>0</v>
      </c>
      <c r="DE599" s="43">
        <v>0</v>
      </c>
      <c r="DF599" s="43">
        <v>0</v>
      </c>
      <c r="DG599" s="43">
        <v>0</v>
      </c>
      <c r="DH599" s="43">
        <v>0</v>
      </c>
      <c r="DI599" s="43">
        <v>0</v>
      </c>
      <c r="DJ599" s="44">
        <f t="shared" si="66"/>
        <v>4400000</v>
      </c>
      <c r="DK599" s="45">
        <f t="shared" si="67"/>
        <v>17600000</v>
      </c>
    </row>
    <row r="600" spans="1:116" s="2" customFormat="1" ht="120" x14ac:dyDescent="0.25">
      <c r="A600" s="1"/>
      <c r="B600" s="40" t="s">
        <v>650</v>
      </c>
      <c r="C600" s="41" t="s">
        <v>1447</v>
      </c>
      <c r="D600" s="30" t="s">
        <v>1425</v>
      </c>
      <c r="E600" s="30" t="s">
        <v>999</v>
      </c>
      <c r="F600" s="30" t="s">
        <v>1438</v>
      </c>
      <c r="G600" s="30" t="s">
        <v>2397</v>
      </c>
      <c r="H600" s="41" t="s">
        <v>1008</v>
      </c>
      <c r="I600" s="41">
        <v>5</v>
      </c>
      <c r="J600" s="41" t="s">
        <v>650</v>
      </c>
      <c r="K600" s="41">
        <v>2019</v>
      </c>
      <c r="L600" s="41">
        <v>25</v>
      </c>
      <c r="M600" s="42">
        <v>0</v>
      </c>
      <c r="N600" s="42">
        <v>12.5</v>
      </c>
      <c r="O600" s="42">
        <v>12.5</v>
      </c>
      <c r="P600" s="42">
        <v>0</v>
      </c>
      <c r="Q600" s="42" t="s">
        <v>130</v>
      </c>
      <c r="R600" s="41" t="s">
        <v>112</v>
      </c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 t="s">
        <v>999</v>
      </c>
      <c r="AI600" s="52" t="s">
        <v>1483</v>
      </c>
      <c r="AJ600" s="40">
        <v>3202</v>
      </c>
      <c r="AK600" s="17" t="s">
        <v>2085</v>
      </c>
      <c r="AL600" s="17" t="s">
        <v>1009</v>
      </c>
      <c r="AM600" s="42" t="s">
        <v>2587</v>
      </c>
      <c r="AN600" s="42">
        <v>3904020</v>
      </c>
      <c r="AO600" s="42" t="s">
        <v>2809</v>
      </c>
      <c r="AP600" s="41">
        <v>0</v>
      </c>
      <c r="AQ600" s="41">
        <v>1</v>
      </c>
      <c r="AR600" s="42" t="s">
        <v>130</v>
      </c>
      <c r="AS600" s="42" t="s">
        <v>650</v>
      </c>
      <c r="AT600" s="42">
        <v>0</v>
      </c>
      <c r="AU600" s="42">
        <v>0</v>
      </c>
      <c r="AV600" s="42">
        <v>1</v>
      </c>
      <c r="AW600" s="42">
        <v>0</v>
      </c>
      <c r="AX600" s="43">
        <v>0</v>
      </c>
      <c r="AY600" s="43">
        <v>0</v>
      </c>
      <c r="AZ600" s="43">
        <v>0</v>
      </c>
      <c r="BA600" s="43">
        <v>0</v>
      </c>
      <c r="BB600" s="43">
        <v>0</v>
      </c>
      <c r="BC600" s="43">
        <v>2200000</v>
      </c>
      <c r="BD600" s="43">
        <v>0</v>
      </c>
      <c r="BE600" s="43">
        <v>0</v>
      </c>
      <c r="BF600" s="43">
        <v>0</v>
      </c>
      <c r="BG600" s="43">
        <v>0</v>
      </c>
      <c r="BH600" s="43">
        <v>0</v>
      </c>
      <c r="BI600" s="43">
        <v>0</v>
      </c>
      <c r="BJ600" s="43">
        <v>0</v>
      </c>
      <c r="BK600" s="43">
        <v>0</v>
      </c>
      <c r="BL600" s="43">
        <v>0</v>
      </c>
      <c r="BM600" s="43">
        <v>0</v>
      </c>
      <c r="BN600" s="44">
        <f t="shared" si="63"/>
        <v>2200000</v>
      </c>
      <c r="BO600" s="43">
        <v>0</v>
      </c>
      <c r="BP600" s="43">
        <v>0</v>
      </c>
      <c r="BQ600" s="43">
        <v>0</v>
      </c>
      <c r="BR600" s="43">
        <v>0</v>
      </c>
      <c r="BS600" s="43">
        <v>2200000</v>
      </c>
      <c r="BT600" s="43">
        <v>0</v>
      </c>
      <c r="BU600" s="43">
        <v>0</v>
      </c>
      <c r="BV600" s="43">
        <v>0</v>
      </c>
      <c r="BW600" s="43">
        <v>0</v>
      </c>
      <c r="BX600" s="43">
        <v>0</v>
      </c>
      <c r="BY600" s="43">
        <v>0</v>
      </c>
      <c r="BZ600" s="43">
        <v>0</v>
      </c>
      <c r="CA600" s="43">
        <v>0</v>
      </c>
      <c r="CB600" s="43">
        <v>0</v>
      </c>
      <c r="CC600" s="43">
        <v>0</v>
      </c>
      <c r="CD600" s="44">
        <f t="shared" si="64"/>
        <v>2200000</v>
      </c>
      <c r="CE600" s="43">
        <v>0</v>
      </c>
      <c r="CF600" s="43">
        <v>0</v>
      </c>
      <c r="CG600" s="43">
        <v>0</v>
      </c>
      <c r="CH600" s="43">
        <v>0</v>
      </c>
      <c r="CI600" s="43">
        <v>2200000</v>
      </c>
      <c r="CJ600" s="43">
        <v>0</v>
      </c>
      <c r="CK600" s="43">
        <v>0</v>
      </c>
      <c r="CL600" s="43">
        <v>0</v>
      </c>
      <c r="CM600" s="43">
        <v>0</v>
      </c>
      <c r="CN600" s="43">
        <v>0</v>
      </c>
      <c r="CO600" s="43">
        <v>0</v>
      </c>
      <c r="CP600" s="43">
        <v>0</v>
      </c>
      <c r="CQ600" s="43">
        <v>0</v>
      </c>
      <c r="CR600" s="43">
        <v>0</v>
      </c>
      <c r="CS600" s="43">
        <v>0</v>
      </c>
      <c r="CT600" s="44">
        <f t="shared" si="65"/>
        <v>2200000</v>
      </c>
      <c r="CU600" s="43">
        <v>0</v>
      </c>
      <c r="CV600" s="43">
        <v>0</v>
      </c>
      <c r="CW600" s="43">
        <v>0</v>
      </c>
      <c r="CX600" s="43">
        <v>0</v>
      </c>
      <c r="CY600" s="43">
        <v>2200000</v>
      </c>
      <c r="CZ600" s="43">
        <v>0</v>
      </c>
      <c r="DA600" s="43">
        <v>0</v>
      </c>
      <c r="DB600" s="43">
        <v>0</v>
      </c>
      <c r="DC600" s="43">
        <v>0</v>
      </c>
      <c r="DD600" s="43">
        <v>0</v>
      </c>
      <c r="DE600" s="43">
        <v>0</v>
      </c>
      <c r="DF600" s="43">
        <v>0</v>
      </c>
      <c r="DG600" s="43">
        <v>0</v>
      </c>
      <c r="DH600" s="43">
        <v>0</v>
      </c>
      <c r="DI600" s="43">
        <v>0</v>
      </c>
      <c r="DJ600" s="44">
        <f t="shared" si="66"/>
        <v>2200000</v>
      </c>
      <c r="DK600" s="45">
        <f t="shared" si="67"/>
        <v>8800000</v>
      </c>
    </row>
    <row r="601" spans="1:116" s="2" customFormat="1" ht="105" x14ac:dyDescent="0.25">
      <c r="A601" s="1"/>
      <c r="B601" s="40" t="s">
        <v>650</v>
      </c>
      <c r="C601" s="41" t="s">
        <v>1447</v>
      </c>
      <c r="D601" s="30" t="s">
        <v>1425</v>
      </c>
      <c r="E601" s="30" t="s">
        <v>999</v>
      </c>
      <c r="F601" s="30" t="s">
        <v>1438</v>
      </c>
      <c r="G601" s="30" t="s">
        <v>2397</v>
      </c>
      <c r="H601" s="41" t="s">
        <v>1008</v>
      </c>
      <c r="I601" s="41">
        <v>5</v>
      </c>
      <c r="J601" s="41" t="s">
        <v>650</v>
      </c>
      <c r="K601" s="41">
        <v>2019</v>
      </c>
      <c r="L601" s="41">
        <v>25</v>
      </c>
      <c r="M601" s="42">
        <v>5</v>
      </c>
      <c r="N601" s="42">
        <v>6.66</v>
      </c>
      <c r="O601" s="42">
        <v>6.66</v>
      </c>
      <c r="P601" s="42">
        <v>6.67</v>
      </c>
      <c r="Q601" s="42" t="s">
        <v>130</v>
      </c>
      <c r="R601" s="41" t="s">
        <v>112</v>
      </c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 t="s">
        <v>999</v>
      </c>
      <c r="AI601" s="52" t="s">
        <v>1483</v>
      </c>
      <c r="AJ601" s="40">
        <v>3202</v>
      </c>
      <c r="AK601" s="17" t="s">
        <v>2086</v>
      </c>
      <c r="AL601" s="17" t="s">
        <v>1010</v>
      </c>
      <c r="AM601" s="42" t="s">
        <v>2612</v>
      </c>
      <c r="AN601" s="42">
        <v>3204011</v>
      </c>
      <c r="AO601" s="42" t="s">
        <v>2810</v>
      </c>
      <c r="AP601" s="41">
        <v>10</v>
      </c>
      <c r="AQ601" s="41">
        <v>40</v>
      </c>
      <c r="AR601" s="42" t="s">
        <v>130</v>
      </c>
      <c r="AS601" s="42" t="s">
        <v>650</v>
      </c>
      <c r="AT601" s="42">
        <v>6</v>
      </c>
      <c r="AU601" s="42">
        <v>12</v>
      </c>
      <c r="AV601" s="42">
        <v>12</v>
      </c>
      <c r="AW601" s="42">
        <v>10</v>
      </c>
      <c r="AX601" s="43">
        <v>0</v>
      </c>
      <c r="AY601" s="43">
        <v>0</v>
      </c>
      <c r="AZ601" s="43">
        <v>0</v>
      </c>
      <c r="BA601" s="43">
        <v>0</v>
      </c>
      <c r="BB601" s="43">
        <v>0</v>
      </c>
      <c r="BC601" s="43">
        <v>4400000</v>
      </c>
      <c r="BD601" s="43">
        <v>0</v>
      </c>
      <c r="BE601" s="43">
        <v>0</v>
      </c>
      <c r="BF601" s="43">
        <v>0</v>
      </c>
      <c r="BG601" s="43">
        <v>0</v>
      </c>
      <c r="BH601" s="43">
        <v>0</v>
      </c>
      <c r="BI601" s="43">
        <v>0</v>
      </c>
      <c r="BJ601" s="43">
        <v>0</v>
      </c>
      <c r="BK601" s="43">
        <v>0</v>
      </c>
      <c r="BL601" s="43">
        <v>0</v>
      </c>
      <c r="BM601" s="43">
        <v>0</v>
      </c>
      <c r="BN601" s="44">
        <f t="shared" si="63"/>
        <v>4400000</v>
      </c>
      <c r="BO601" s="43">
        <v>0</v>
      </c>
      <c r="BP601" s="43">
        <v>0</v>
      </c>
      <c r="BQ601" s="43">
        <v>0</v>
      </c>
      <c r="BR601" s="43">
        <v>0</v>
      </c>
      <c r="BS601" s="43">
        <v>2200000</v>
      </c>
      <c r="BT601" s="43">
        <v>0</v>
      </c>
      <c r="BU601" s="43">
        <v>0</v>
      </c>
      <c r="BV601" s="43">
        <v>0</v>
      </c>
      <c r="BW601" s="43">
        <v>0</v>
      </c>
      <c r="BX601" s="43">
        <v>0</v>
      </c>
      <c r="BY601" s="43">
        <v>0</v>
      </c>
      <c r="BZ601" s="43">
        <v>0</v>
      </c>
      <c r="CA601" s="43">
        <v>0</v>
      </c>
      <c r="CB601" s="43">
        <v>0</v>
      </c>
      <c r="CC601" s="43">
        <v>0</v>
      </c>
      <c r="CD601" s="44">
        <f t="shared" si="64"/>
        <v>2200000</v>
      </c>
      <c r="CE601" s="43">
        <v>0</v>
      </c>
      <c r="CF601" s="43">
        <v>0</v>
      </c>
      <c r="CG601" s="43">
        <v>0</v>
      </c>
      <c r="CH601" s="43">
        <v>0</v>
      </c>
      <c r="CI601" s="43">
        <v>2200000</v>
      </c>
      <c r="CJ601" s="43">
        <v>0</v>
      </c>
      <c r="CK601" s="43">
        <v>0</v>
      </c>
      <c r="CL601" s="43">
        <v>0</v>
      </c>
      <c r="CM601" s="43">
        <v>0</v>
      </c>
      <c r="CN601" s="43">
        <v>0</v>
      </c>
      <c r="CO601" s="43">
        <v>0</v>
      </c>
      <c r="CP601" s="43">
        <v>0</v>
      </c>
      <c r="CQ601" s="43">
        <v>0</v>
      </c>
      <c r="CR601" s="43">
        <v>0</v>
      </c>
      <c r="CS601" s="43">
        <v>0</v>
      </c>
      <c r="CT601" s="44">
        <f t="shared" si="65"/>
        <v>2200000</v>
      </c>
      <c r="CU601" s="43">
        <v>0</v>
      </c>
      <c r="CV601" s="43">
        <v>0</v>
      </c>
      <c r="CW601" s="43">
        <v>0</v>
      </c>
      <c r="CX601" s="43">
        <v>0</v>
      </c>
      <c r="CY601" s="43">
        <v>2200000</v>
      </c>
      <c r="CZ601" s="43">
        <v>0</v>
      </c>
      <c r="DA601" s="43">
        <v>0</v>
      </c>
      <c r="DB601" s="43">
        <v>0</v>
      </c>
      <c r="DC601" s="43">
        <v>0</v>
      </c>
      <c r="DD601" s="43">
        <v>0</v>
      </c>
      <c r="DE601" s="43">
        <v>0</v>
      </c>
      <c r="DF601" s="43">
        <v>0</v>
      </c>
      <c r="DG601" s="43">
        <v>0</v>
      </c>
      <c r="DH601" s="43">
        <v>0</v>
      </c>
      <c r="DI601" s="43">
        <v>0</v>
      </c>
      <c r="DJ601" s="44">
        <f t="shared" si="66"/>
        <v>2200000</v>
      </c>
      <c r="DK601" s="45">
        <f t="shared" si="67"/>
        <v>11000000</v>
      </c>
    </row>
    <row r="602" spans="1:116" s="2" customFormat="1" ht="90" x14ac:dyDescent="0.25">
      <c r="A602" s="1"/>
      <c r="B602" s="40" t="s">
        <v>650</v>
      </c>
      <c r="C602" s="41" t="s">
        <v>1447</v>
      </c>
      <c r="D602" s="30" t="s">
        <v>1425</v>
      </c>
      <c r="E602" s="30" t="s">
        <v>999</v>
      </c>
      <c r="F602" s="30" t="s">
        <v>1438</v>
      </c>
      <c r="G602" s="30" t="s">
        <v>2397</v>
      </c>
      <c r="H602" s="41" t="s">
        <v>1008</v>
      </c>
      <c r="I602" s="41">
        <v>5</v>
      </c>
      <c r="J602" s="41" t="s">
        <v>650</v>
      </c>
      <c r="K602" s="41">
        <v>2019</v>
      </c>
      <c r="L602" s="41">
        <v>25</v>
      </c>
      <c r="M602" s="42">
        <v>6.25</v>
      </c>
      <c r="N602" s="42">
        <v>6.25</v>
      </c>
      <c r="O602" s="42">
        <v>6.25</v>
      </c>
      <c r="P602" s="42">
        <v>6.25</v>
      </c>
      <c r="Q602" s="42" t="s">
        <v>130</v>
      </c>
      <c r="R602" s="41" t="s">
        <v>112</v>
      </c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 t="s">
        <v>999</v>
      </c>
      <c r="AI602" s="52" t="s">
        <v>1483</v>
      </c>
      <c r="AJ602" s="40">
        <v>3202</v>
      </c>
      <c r="AK602" s="17" t="s">
        <v>2087</v>
      </c>
      <c r="AL602" s="17" t="s">
        <v>1011</v>
      </c>
      <c r="AM602" s="42" t="s">
        <v>2811</v>
      </c>
      <c r="AN602" s="42">
        <v>3605009</v>
      </c>
      <c r="AO602" s="42" t="s">
        <v>2812</v>
      </c>
      <c r="AP602" s="41">
        <v>0</v>
      </c>
      <c r="AQ602" s="41">
        <v>4</v>
      </c>
      <c r="AR602" s="42" t="s">
        <v>130</v>
      </c>
      <c r="AS602" s="42" t="s">
        <v>650</v>
      </c>
      <c r="AT602" s="42">
        <v>1</v>
      </c>
      <c r="AU602" s="42">
        <v>1</v>
      </c>
      <c r="AV602" s="42">
        <v>1</v>
      </c>
      <c r="AW602" s="42">
        <v>1</v>
      </c>
      <c r="AX602" s="43">
        <v>0</v>
      </c>
      <c r="AY602" s="43">
        <v>0</v>
      </c>
      <c r="AZ602" s="43">
        <v>0</v>
      </c>
      <c r="BA602" s="43">
        <v>0</v>
      </c>
      <c r="BB602" s="43">
        <v>0</v>
      </c>
      <c r="BC602" s="43">
        <v>12800000</v>
      </c>
      <c r="BD602" s="43">
        <v>0</v>
      </c>
      <c r="BE602" s="43">
        <v>0</v>
      </c>
      <c r="BF602" s="43">
        <v>0</v>
      </c>
      <c r="BG602" s="43">
        <v>0</v>
      </c>
      <c r="BH602" s="43">
        <v>0</v>
      </c>
      <c r="BI602" s="43">
        <v>0</v>
      </c>
      <c r="BJ602" s="43">
        <v>0</v>
      </c>
      <c r="BK602" s="43">
        <v>0</v>
      </c>
      <c r="BL602" s="43">
        <v>0</v>
      </c>
      <c r="BM602" s="43">
        <v>0</v>
      </c>
      <c r="BN602" s="44">
        <f t="shared" si="63"/>
        <v>12800000</v>
      </c>
      <c r="BO602" s="43">
        <v>0</v>
      </c>
      <c r="BP602" s="43">
        <v>0</v>
      </c>
      <c r="BQ602" s="43">
        <v>0</v>
      </c>
      <c r="BR602" s="43">
        <v>0</v>
      </c>
      <c r="BS602" s="43">
        <v>12800000</v>
      </c>
      <c r="BT602" s="43">
        <v>0</v>
      </c>
      <c r="BU602" s="43">
        <v>0</v>
      </c>
      <c r="BV602" s="43">
        <v>0</v>
      </c>
      <c r="BW602" s="43">
        <v>0</v>
      </c>
      <c r="BX602" s="43">
        <v>0</v>
      </c>
      <c r="BY602" s="43">
        <v>0</v>
      </c>
      <c r="BZ602" s="43">
        <v>0</v>
      </c>
      <c r="CA602" s="43">
        <v>0</v>
      </c>
      <c r="CB602" s="43">
        <v>0</v>
      </c>
      <c r="CC602" s="43">
        <v>0</v>
      </c>
      <c r="CD602" s="44">
        <f t="shared" si="64"/>
        <v>12800000</v>
      </c>
      <c r="CE602" s="43">
        <v>0</v>
      </c>
      <c r="CF602" s="43">
        <v>0</v>
      </c>
      <c r="CG602" s="43">
        <v>0</v>
      </c>
      <c r="CH602" s="43">
        <v>0</v>
      </c>
      <c r="CI602" s="43">
        <v>12800000</v>
      </c>
      <c r="CJ602" s="43">
        <v>0</v>
      </c>
      <c r="CK602" s="43">
        <v>0</v>
      </c>
      <c r="CL602" s="43">
        <v>0</v>
      </c>
      <c r="CM602" s="43">
        <v>0</v>
      </c>
      <c r="CN602" s="43">
        <v>0</v>
      </c>
      <c r="CO602" s="43">
        <v>0</v>
      </c>
      <c r="CP602" s="43">
        <v>0</v>
      </c>
      <c r="CQ602" s="43">
        <v>0</v>
      </c>
      <c r="CR602" s="43">
        <v>0</v>
      </c>
      <c r="CS602" s="43">
        <v>0</v>
      </c>
      <c r="CT602" s="44">
        <f t="shared" si="65"/>
        <v>12800000</v>
      </c>
      <c r="CU602" s="43">
        <v>0</v>
      </c>
      <c r="CV602" s="43">
        <v>0</v>
      </c>
      <c r="CW602" s="43">
        <v>0</v>
      </c>
      <c r="CX602" s="43">
        <v>0</v>
      </c>
      <c r="CY602" s="43">
        <v>12800000</v>
      </c>
      <c r="CZ602" s="43">
        <v>0</v>
      </c>
      <c r="DA602" s="43">
        <v>0</v>
      </c>
      <c r="DB602" s="43">
        <v>0</v>
      </c>
      <c r="DC602" s="43">
        <v>0</v>
      </c>
      <c r="DD602" s="43">
        <v>0</v>
      </c>
      <c r="DE602" s="43">
        <v>0</v>
      </c>
      <c r="DF602" s="43">
        <v>0</v>
      </c>
      <c r="DG602" s="43">
        <v>0</v>
      </c>
      <c r="DH602" s="43">
        <v>0</v>
      </c>
      <c r="DI602" s="43">
        <v>0</v>
      </c>
      <c r="DJ602" s="44">
        <f t="shared" si="66"/>
        <v>12800000</v>
      </c>
      <c r="DK602" s="45">
        <f t="shared" si="67"/>
        <v>51200000</v>
      </c>
    </row>
    <row r="603" spans="1:116" s="2" customFormat="1" ht="60" x14ac:dyDescent="0.25">
      <c r="A603" s="1"/>
      <c r="B603" s="40" t="s">
        <v>650</v>
      </c>
      <c r="C603" s="41" t="s">
        <v>1447</v>
      </c>
      <c r="D603" s="30" t="s">
        <v>1425</v>
      </c>
      <c r="E603" s="30" t="s">
        <v>999</v>
      </c>
      <c r="F603" s="30" t="s">
        <v>1438</v>
      </c>
      <c r="G603" s="30" t="s">
        <v>2397</v>
      </c>
      <c r="H603" s="41" t="s">
        <v>1008</v>
      </c>
      <c r="I603" s="41">
        <v>5</v>
      </c>
      <c r="J603" s="41" t="s">
        <v>650</v>
      </c>
      <c r="K603" s="41">
        <v>2019</v>
      </c>
      <c r="L603" s="41">
        <v>25</v>
      </c>
      <c r="M603" s="42">
        <v>0</v>
      </c>
      <c r="N603" s="42">
        <v>0</v>
      </c>
      <c r="O603" s="42">
        <v>25</v>
      </c>
      <c r="P603" s="42">
        <v>0</v>
      </c>
      <c r="Q603" s="42" t="s">
        <v>130</v>
      </c>
      <c r="R603" s="41" t="s">
        <v>112</v>
      </c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 t="s">
        <v>999</v>
      </c>
      <c r="AI603" s="52" t="s">
        <v>1483</v>
      </c>
      <c r="AJ603" s="40">
        <v>3202</v>
      </c>
      <c r="AK603" s="17" t="s">
        <v>2088</v>
      </c>
      <c r="AL603" s="17" t="s">
        <v>1012</v>
      </c>
      <c r="AM603" s="42" t="s">
        <v>2813</v>
      </c>
      <c r="AN603" s="42">
        <v>401001</v>
      </c>
      <c r="AO603" s="42" t="s">
        <v>2814</v>
      </c>
      <c r="AP603" s="41">
        <v>0</v>
      </c>
      <c r="AQ603" s="41">
        <v>1</v>
      </c>
      <c r="AR603" s="42" t="s">
        <v>130</v>
      </c>
      <c r="AS603" s="42" t="s">
        <v>650</v>
      </c>
      <c r="AT603" s="42">
        <v>0</v>
      </c>
      <c r="AU603" s="42">
        <v>0</v>
      </c>
      <c r="AV603" s="42">
        <v>1</v>
      </c>
      <c r="AW603" s="42">
        <v>0</v>
      </c>
      <c r="AX603" s="43">
        <v>0</v>
      </c>
      <c r="AY603" s="43">
        <v>0</v>
      </c>
      <c r="AZ603" s="43">
        <v>0</v>
      </c>
      <c r="BA603" s="43">
        <v>0</v>
      </c>
      <c r="BB603" s="43">
        <v>0</v>
      </c>
      <c r="BC603" s="43">
        <v>0</v>
      </c>
      <c r="BD603" s="43">
        <v>0</v>
      </c>
      <c r="BE603" s="43">
        <v>0</v>
      </c>
      <c r="BF603" s="43">
        <v>0</v>
      </c>
      <c r="BG603" s="43">
        <v>0</v>
      </c>
      <c r="BH603" s="43">
        <v>0</v>
      </c>
      <c r="BI603" s="43">
        <v>0</v>
      </c>
      <c r="BJ603" s="43">
        <v>0</v>
      </c>
      <c r="BK603" s="43">
        <v>0</v>
      </c>
      <c r="BL603" s="43">
        <v>0</v>
      </c>
      <c r="BM603" s="43">
        <v>0</v>
      </c>
      <c r="BN603" s="44">
        <f t="shared" si="63"/>
        <v>0</v>
      </c>
      <c r="BO603" s="43">
        <v>0</v>
      </c>
      <c r="BP603" s="43">
        <v>0</v>
      </c>
      <c r="BQ603" s="43">
        <v>0</v>
      </c>
      <c r="BR603" s="43">
        <v>0</v>
      </c>
      <c r="BS603" s="43">
        <v>2200000</v>
      </c>
      <c r="BT603" s="43">
        <v>0</v>
      </c>
      <c r="BU603" s="43">
        <v>0</v>
      </c>
      <c r="BV603" s="43">
        <v>0</v>
      </c>
      <c r="BW603" s="43">
        <v>0</v>
      </c>
      <c r="BX603" s="43">
        <v>0</v>
      </c>
      <c r="BY603" s="43">
        <v>0</v>
      </c>
      <c r="BZ603" s="43">
        <v>0</v>
      </c>
      <c r="CA603" s="43">
        <v>0</v>
      </c>
      <c r="CB603" s="43">
        <v>0</v>
      </c>
      <c r="CC603" s="43">
        <v>0</v>
      </c>
      <c r="CD603" s="44">
        <f t="shared" si="64"/>
        <v>2200000</v>
      </c>
      <c r="CE603" s="43">
        <v>0</v>
      </c>
      <c r="CF603" s="43">
        <v>0</v>
      </c>
      <c r="CG603" s="43">
        <v>0</v>
      </c>
      <c r="CH603" s="43">
        <v>0</v>
      </c>
      <c r="CI603" s="43">
        <v>2200000</v>
      </c>
      <c r="CJ603" s="43">
        <v>0</v>
      </c>
      <c r="CK603" s="43">
        <v>0</v>
      </c>
      <c r="CL603" s="43">
        <v>0</v>
      </c>
      <c r="CM603" s="43">
        <v>0</v>
      </c>
      <c r="CN603" s="43">
        <v>0</v>
      </c>
      <c r="CO603" s="43">
        <v>0</v>
      </c>
      <c r="CP603" s="43">
        <v>0</v>
      </c>
      <c r="CQ603" s="43">
        <v>0</v>
      </c>
      <c r="CR603" s="43">
        <v>0</v>
      </c>
      <c r="CS603" s="43">
        <v>0</v>
      </c>
      <c r="CT603" s="44">
        <f t="shared" si="65"/>
        <v>2200000</v>
      </c>
      <c r="CU603" s="43">
        <v>0</v>
      </c>
      <c r="CV603" s="43">
        <v>0</v>
      </c>
      <c r="CW603" s="43">
        <v>0</v>
      </c>
      <c r="CX603" s="43">
        <v>0</v>
      </c>
      <c r="CY603" s="43">
        <v>2200000</v>
      </c>
      <c r="CZ603" s="43">
        <v>0</v>
      </c>
      <c r="DA603" s="43">
        <v>0</v>
      </c>
      <c r="DB603" s="43">
        <v>0</v>
      </c>
      <c r="DC603" s="43">
        <v>0</v>
      </c>
      <c r="DD603" s="43">
        <v>0</v>
      </c>
      <c r="DE603" s="43">
        <v>0</v>
      </c>
      <c r="DF603" s="43">
        <v>0</v>
      </c>
      <c r="DG603" s="43">
        <v>0</v>
      </c>
      <c r="DH603" s="43">
        <v>0</v>
      </c>
      <c r="DI603" s="43">
        <v>0</v>
      </c>
      <c r="DJ603" s="44">
        <f t="shared" si="66"/>
        <v>2200000</v>
      </c>
      <c r="DK603" s="45">
        <f t="shared" si="67"/>
        <v>6600000</v>
      </c>
    </row>
    <row r="604" spans="1:116" s="2" customFormat="1" ht="75" x14ac:dyDescent="0.25">
      <c r="A604" s="1"/>
      <c r="B604" s="40" t="s">
        <v>1013</v>
      </c>
      <c r="C604" s="41" t="s">
        <v>1450</v>
      </c>
      <c r="D604" s="30" t="s">
        <v>1448</v>
      </c>
      <c r="E604" s="30" t="s">
        <v>1014</v>
      </c>
      <c r="F604" s="30" t="s">
        <v>1439</v>
      </c>
      <c r="G604" s="30" t="s">
        <v>2398</v>
      </c>
      <c r="H604" s="41" t="s">
        <v>1015</v>
      </c>
      <c r="I604" s="41" t="s">
        <v>1298</v>
      </c>
      <c r="J604" s="41" t="s">
        <v>1298</v>
      </c>
      <c r="K604" s="41" t="s">
        <v>1298</v>
      </c>
      <c r="L604" s="41">
        <v>100</v>
      </c>
      <c r="M604" s="42"/>
      <c r="N604" s="42"/>
      <c r="O604" s="42"/>
      <c r="P604" s="42"/>
      <c r="Q604" s="42"/>
      <c r="R604" s="41" t="s">
        <v>108</v>
      </c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 t="s">
        <v>1014</v>
      </c>
      <c r="AI604" s="52" t="s">
        <v>1484</v>
      </c>
      <c r="AJ604" s="40">
        <v>4501</v>
      </c>
      <c r="AK604" s="17" t="s">
        <v>1909</v>
      </c>
      <c r="AL604" s="17" t="s">
        <v>228</v>
      </c>
      <c r="AM604" s="42"/>
      <c r="AN604" s="42"/>
      <c r="AO604" s="42"/>
      <c r="AP604" s="41" t="s">
        <v>1298</v>
      </c>
      <c r="AQ604" s="41">
        <v>1</v>
      </c>
      <c r="AR604" s="42"/>
      <c r="AS604" s="42" t="s">
        <v>1013</v>
      </c>
      <c r="AT604" s="42"/>
      <c r="AU604" s="42"/>
      <c r="AV604" s="42"/>
      <c r="AW604" s="42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4">
        <f t="shared" si="63"/>
        <v>0</v>
      </c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4">
        <f t="shared" si="64"/>
        <v>0</v>
      </c>
      <c r="CE604" s="43"/>
      <c r="CF604" s="43"/>
      <c r="CG604" s="43"/>
      <c r="CH604" s="43"/>
      <c r="CI604" s="43"/>
      <c r="CJ604" s="43"/>
      <c r="CK604" s="43"/>
      <c r="CL604" s="43"/>
      <c r="CM604" s="43"/>
      <c r="CN604" s="43"/>
      <c r="CO604" s="43"/>
      <c r="CP604" s="43"/>
      <c r="CQ604" s="43"/>
      <c r="CR604" s="43"/>
      <c r="CS604" s="43"/>
      <c r="CT604" s="44">
        <f t="shared" si="65"/>
        <v>0</v>
      </c>
      <c r="CU604" s="43"/>
      <c r="CV604" s="43"/>
      <c r="CW604" s="43"/>
      <c r="CX604" s="43"/>
      <c r="CY604" s="43"/>
      <c r="CZ604" s="43"/>
      <c r="DA604" s="43"/>
      <c r="DB604" s="43"/>
      <c r="DC604" s="43"/>
      <c r="DD604" s="43"/>
      <c r="DE604" s="43"/>
      <c r="DF604" s="43"/>
      <c r="DG604" s="43"/>
      <c r="DH604" s="43"/>
      <c r="DI604" s="43"/>
      <c r="DJ604" s="44">
        <f t="shared" si="66"/>
        <v>0</v>
      </c>
      <c r="DK604" s="45">
        <f t="shared" si="67"/>
        <v>0</v>
      </c>
      <c r="DL604" s="78">
        <v>0</v>
      </c>
    </row>
    <row r="605" spans="1:116" s="2" customFormat="1" ht="75" x14ac:dyDescent="0.25">
      <c r="A605" s="1"/>
      <c r="B605" s="40" t="s">
        <v>1013</v>
      </c>
      <c r="C605" s="41" t="s">
        <v>1450</v>
      </c>
      <c r="D605" s="30" t="s">
        <v>1448</v>
      </c>
      <c r="E605" s="30" t="s">
        <v>1014</v>
      </c>
      <c r="F605" s="30" t="s">
        <v>1439</v>
      </c>
      <c r="G605" s="30" t="s">
        <v>2398</v>
      </c>
      <c r="H605" s="41" t="s">
        <v>1015</v>
      </c>
      <c r="I605" s="41" t="s">
        <v>1298</v>
      </c>
      <c r="J605" s="41" t="s">
        <v>1298</v>
      </c>
      <c r="K605" s="41" t="s">
        <v>1298</v>
      </c>
      <c r="L605" s="41">
        <v>100</v>
      </c>
      <c r="M605" s="42"/>
      <c r="N605" s="42"/>
      <c r="O605" s="42"/>
      <c r="P605" s="42"/>
      <c r="Q605" s="42"/>
      <c r="R605" s="41" t="s">
        <v>108</v>
      </c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 t="s">
        <v>1014</v>
      </c>
      <c r="AI605" s="52" t="s">
        <v>1484</v>
      </c>
      <c r="AJ605" s="40">
        <v>4501</v>
      </c>
      <c r="AK605" s="17" t="s">
        <v>1910</v>
      </c>
      <c r="AL605" s="17" t="s">
        <v>229</v>
      </c>
      <c r="AM605" s="42"/>
      <c r="AN605" s="42"/>
      <c r="AO605" s="42"/>
      <c r="AP605" s="41" t="s">
        <v>1298</v>
      </c>
      <c r="AQ605" s="41">
        <v>1</v>
      </c>
      <c r="AR605" s="42"/>
      <c r="AS605" s="42" t="s">
        <v>1013</v>
      </c>
      <c r="AT605" s="42"/>
      <c r="AU605" s="42"/>
      <c r="AV605" s="42"/>
      <c r="AW605" s="42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4">
        <f t="shared" si="63"/>
        <v>0</v>
      </c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4">
        <f t="shared" si="64"/>
        <v>0</v>
      </c>
      <c r="CE605" s="43"/>
      <c r="CF605" s="43"/>
      <c r="CG605" s="43"/>
      <c r="CH605" s="43"/>
      <c r="CI605" s="43"/>
      <c r="CJ605" s="4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4">
        <f t="shared" si="65"/>
        <v>0</v>
      </c>
      <c r="CU605" s="43"/>
      <c r="CV605" s="43"/>
      <c r="CW605" s="43"/>
      <c r="CX605" s="43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4">
        <f t="shared" si="66"/>
        <v>0</v>
      </c>
      <c r="DK605" s="45">
        <f t="shared" si="67"/>
        <v>0</v>
      </c>
      <c r="DL605" s="78">
        <v>0</v>
      </c>
    </row>
    <row r="606" spans="1:116" s="2" customFormat="1" ht="75" x14ac:dyDescent="0.25">
      <c r="A606" s="1"/>
      <c r="B606" s="40" t="s">
        <v>1013</v>
      </c>
      <c r="C606" s="41" t="s">
        <v>1450</v>
      </c>
      <c r="D606" s="30" t="s">
        <v>1448</v>
      </c>
      <c r="E606" s="30" t="s">
        <v>1014</v>
      </c>
      <c r="F606" s="30" t="s">
        <v>1439</v>
      </c>
      <c r="G606" s="30" t="s">
        <v>2398</v>
      </c>
      <c r="H606" s="41" t="s">
        <v>1015</v>
      </c>
      <c r="I606" s="41" t="s">
        <v>1298</v>
      </c>
      <c r="J606" s="41" t="s">
        <v>1298</v>
      </c>
      <c r="K606" s="41" t="s">
        <v>1298</v>
      </c>
      <c r="L606" s="41">
        <v>100</v>
      </c>
      <c r="M606" s="42"/>
      <c r="N606" s="42"/>
      <c r="O606" s="42"/>
      <c r="P606" s="42"/>
      <c r="Q606" s="42"/>
      <c r="R606" s="41" t="s">
        <v>108</v>
      </c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 t="s">
        <v>1014</v>
      </c>
      <c r="AI606" s="52" t="s">
        <v>1484</v>
      </c>
      <c r="AJ606" s="40">
        <v>4501</v>
      </c>
      <c r="AK606" s="17" t="s">
        <v>2089</v>
      </c>
      <c r="AL606" s="17" t="s">
        <v>1016</v>
      </c>
      <c r="AM606" s="42"/>
      <c r="AN606" s="42"/>
      <c r="AO606" s="42"/>
      <c r="AP606" s="41" t="s">
        <v>1298</v>
      </c>
      <c r="AQ606" s="41">
        <v>1</v>
      </c>
      <c r="AR606" s="42"/>
      <c r="AS606" s="42" t="s">
        <v>1013</v>
      </c>
      <c r="AT606" s="42"/>
      <c r="AU606" s="42"/>
      <c r="AV606" s="42"/>
      <c r="AW606" s="42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4">
        <f t="shared" si="63"/>
        <v>0</v>
      </c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4">
        <f t="shared" si="64"/>
        <v>0</v>
      </c>
      <c r="CE606" s="43"/>
      <c r="CF606" s="43"/>
      <c r="CG606" s="43"/>
      <c r="CH606" s="43"/>
      <c r="CI606" s="43"/>
      <c r="CJ606" s="4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4">
        <f t="shared" si="65"/>
        <v>0</v>
      </c>
      <c r="CU606" s="43"/>
      <c r="CV606" s="43"/>
      <c r="CW606" s="43"/>
      <c r="CX606" s="43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4">
        <f t="shared" si="66"/>
        <v>0</v>
      </c>
      <c r="DK606" s="45">
        <f t="shared" si="67"/>
        <v>0</v>
      </c>
      <c r="DL606" s="78">
        <v>0</v>
      </c>
    </row>
    <row r="607" spans="1:116" s="2" customFormat="1" ht="75" x14ac:dyDescent="0.25">
      <c r="A607" s="1"/>
      <c r="B607" s="40" t="s">
        <v>1013</v>
      </c>
      <c r="C607" s="41" t="s">
        <v>1450</v>
      </c>
      <c r="D607" s="30" t="s">
        <v>1448</v>
      </c>
      <c r="E607" s="30" t="s">
        <v>1014</v>
      </c>
      <c r="F607" s="30" t="s">
        <v>1439</v>
      </c>
      <c r="G607" s="30" t="s">
        <v>2398</v>
      </c>
      <c r="H607" s="41" t="s">
        <v>1015</v>
      </c>
      <c r="I607" s="41" t="s">
        <v>1298</v>
      </c>
      <c r="J607" s="41" t="s">
        <v>1298</v>
      </c>
      <c r="K607" s="41" t="s">
        <v>1298</v>
      </c>
      <c r="L607" s="41">
        <v>100</v>
      </c>
      <c r="M607" s="42"/>
      <c r="N607" s="42"/>
      <c r="O607" s="42"/>
      <c r="P607" s="42"/>
      <c r="Q607" s="42"/>
      <c r="R607" s="41" t="s">
        <v>108</v>
      </c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 t="s">
        <v>1014</v>
      </c>
      <c r="AI607" s="52" t="s">
        <v>1484</v>
      </c>
      <c r="AJ607" s="40">
        <v>4501</v>
      </c>
      <c r="AK607" s="17" t="s">
        <v>2090</v>
      </c>
      <c r="AL607" s="17" t="s">
        <v>1017</v>
      </c>
      <c r="AM607" s="42"/>
      <c r="AN607" s="42"/>
      <c r="AO607" s="42"/>
      <c r="AP607" s="41" t="s">
        <v>1298</v>
      </c>
      <c r="AQ607" s="41">
        <v>1</v>
      </c>
      <c r="AR607" s="42"/>
      <c r="AS607" s="42" t="s">
        <v>1013</v>
      </c>
      <c r="AT607" s="42"/>
      <c r="AU607" s="42"/>
      <c r="AV607" s="42"/>
      <c r="AW607" s="42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4">
        <f t="shared" si="63"/>
        <v>0</v>
      </c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4">
        <f t="shared" si="64"/>
        <v>0</v>
      </c>
      <c r="CE607" s="43"/>
      <c r="CF607" s="43"/>
      <c r="CG607" s="43"/>
      <c r="CH607" s="43"/>
      <c r="CI607" s="43"/>
      <c r="CJ607" s="4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4">
        <f t="shared" si="65"/>
        <v>0</v>
      </c>
      <c r="CU607" s="43"/>
      <c r="CV607" s="43"/>
      <c r="CW607" s="43"/>
      <c r="CX607" s="43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4">
        <f t="shared" si="66"/>
        <v>0</v>
      </c>
      <c r="DK607" s="45">
        <f t="shared" si="67"/>
        <v>0</v>
      </c>
      <c r="DL607" s="78">
        <v>0</v>
      </c>
    </row>
    <row r="608" spans="1:116" s="2" customFormat="1" ht="75" x14ac:dyDescent="0.25">
      <c r="A608" s="1"/>
      <c r="B608" s="40" t="s">
        <v>1013</v>
      </c>
      <c r="C608" s="41" t="s">
        <v>1450</v>
      </c>
      <c r="D608" s="30" t="s">
        <v>1448</v>
      </c>
      <c r="E608" s="30" t="s">
        <v>1014</v>
      </c>
      <c r="F608" s="30" t="s">
        <v>1439</v>
      </c>
      <c r="G608" s="30" t="s">
        <v>2398</v>
      </c>
      <c r="H608" s="41" t="s">
        <v>1015</v>
      </c>
      <c r="I608" s="41" t="s">
        <v>1298</v>
      </c>
      <c r="J608" s="41" t="s">
        <v>1298</v>
      </c>
      <c r="K608" s="41" t="s">
        <v>1298</v>
      </c>
      <c r="L608" s="41">
        <v>100</v>
      </c>
      <c r="M608" s="42"/>
      <c r="N608" s="42"/>
      <c r="O608" s="42"/>
      <c r="P608" s="42"/>
      <c r="Q608" s="42"/>
      <c r="R608" s="41" t="s">
        <v>108</v>
      </c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 t="s">
        <v>1014</v>
      </c>
      <c r="AI608" s="52" t="s">
        <v>1484</v>
      </c>
      <c r="AJ608" s="40">
        <v>4501</v>
      </c>
      <c r="AK608" s="17" t="s">
        <v>2091</v>
      </c>
      <c r="AL608" s="17" t="s">
        <v>1018</v>
      </c>
      <c r="AM608" s="42"/>
      <c r="AN608" s="42"/>
      <c r="AO608" s="42"/>
      <c r="AP608" s="41" t="s">
        <v>1298</v>
      </c>
      <c r="AQ608" s="41">
        <v>3</v>
      </c>
      <c r="AR608" s="42"/>
      <c r="AS608" s="42" t="s">
        <v>1013</v>
      </c>
      <c r="AT608" s="42"/>
      <c r="AU608" s="42"/>
      <c r="AV608" s="42"/>
      <c r="AW608" s="42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4">
        <f t="shared" si="63"/>
        <v>0</v>
      </c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4">
        <f t="shared" si="64"/>
        <v>0</v>
      </c>
      <c r="CE608" s="43"/>
      <c r="CF608" s="43"/>
      <c r="CG608" s="43"/>
      <c r="CH608" s="43"/>
      <c r="CI608" s="43"/>
      <c r="CJ608" s="43"/>
      <c r="CK608" s="43"/>
      <c r="CL608" s="43"/>
      <c r="CM608" s="43"/>
      <c r="CN608" s="43"/>
      <c r="CO608" s="43"/>
      <c r="CP608" s="43"/>
      <c r="CQ608" s="43"/>
      <c r="CR608" s="43"/>
      <c r="CS608" s="43"/>
      <c r="CT608" s="44">
        <f t="shared" si="65"/>
        <v>0</v>
      </c>
      <c r="CU608" s="43"/>
      <c r="CV608" s="43"/>
      <c r="CW608" s="43"/>
      <c r="CX608" s="43"/>
      <c r="CY608" s="43"/>
      <c r="CZ608" s="43"/>
      <c r="DA608" s="43"/>
      <c r="DB608" s="43"/>
      <c r="DC608" s="43"/>
      <c r="DD608" s="43"/>
      <c r="DE608" s="43"/>
      <c r="DF608" s="43"/>
      <c r="DG608" s="43"/>
      <c r="DH608" s="43"/>
      <c r="DI608" s="43"/>
      <c r="DJ608" s="44">
        <f t="shared" si="66"/>
        <v>0</v>
      </c>
      <c r="DK608" s="45">
        <f t="shared" si="67"/>
        <v>0</v>
      </c>
      <c r="DL608" s="78">
        <v>0</v>
      </c>
    </row>
    <row r="609" spans="1:116" s="2" customFormat="1" ht="75" x14ac:dyDescent="0.25">
      <c r="A609" s="1"/>
      <c r="B609" s="40" t="s">
        <v>1019</v>
      </c>
      <c r="C609" s="41" t="s">
        <v>1450</v>
      </c>
      <c r="D609" s="30" t="s">
        <v>1420</v>
      </c>
      <c r="E609" s="30" t="s">
        <v>1020</v>
      </c>
      <c r="F609" s="30" t="s">
        <v>1440</v>
      </c>
      <c r="G609" s="30" t="s">
        <v>2399</v>
      </c>
      <c r="H609" s="41" t="s">
        <v>1021</v>
      </c>
      <c r="I609" s="41" t="s">
        <v>1303</v>
      </c>
      <c r="J609" s="41" t="s">
        <v>1382</v>
      </c>
      <c r="K609" s="41">
        <v>2019</v>
      </c>
      <c r="L609" s="41">
        <v>12</v>
      </c>
      <c r="M609" s="42">
        <v>13</v>
      </c>
      <c r="N609" s="42">
        <v>12.75</v>
      </c>
      <c r="O609" s="42">
        <v>12.5</v>
      </c>
      <c r="P609" s="42">
        <v>12</v>
      </c>
      <c r="Q609" s="42" t="s">
        <v>131</v>
      </c>
      <c r="R609" s="41" t="s">
        <v>113</v>
      </c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 t="s">
        <v>1020</v>
      </c>
      <c r="AI609" s="52" t="s">
        <v>1484</v>
      </c>
      <c r="AJ609" s="40">
        <v>4501</v>
      </c>
      <c r="AK609" s="17" t="s">
        <v>2092</v>
      </c>
      <c r="AL609" s="17" t="s">
        <v>1022</v>
      </c>
      <c r="AM609" s="42" t="s">
        <v>2918</v>
      </c>
      <c r="AN609" s="42">
        <v>401023</v>
      </c>
      <c r="AO609" s="42" t="s">
        <v>2919</v>
      </c>
      <c r="AP609" s="41">
        <v>1</v>
      </c>
      <c r="AQ609" s="41">
        <v>1</v>
      </c>
      <c r="AR609" s="42" t="s">
        <v>130</v>
      </c>
      <c r="AS609" s="42" t="s">
        <v>1019</v>
      </c>
      <c r="AT609" s="42">
        <v>1</v>
      </c>
      <c r="AU609" s="42">
        <v>1</v>
      </c>
      <c r="AV609" s="42">
        <v>1</v>
      </c>
      <c r="AW609" s="42">
        <v>1</v>
      </c>
      <c r="AX609" s="43">
        <v>0</v>
      </c>
      <c r="AY609" s="43">
        <v>0</v>
      </c>
      <c r="AZ609" s="43">
        <v>0</v>
      </c>
      <c r="BA609" s="43">
        <v>0</v>
      </c>
      <c r="BB609" s="43">
        <v>0</v>
      </c>
      <c r="BC609" s="43">
        <v>1072541152</v>
      </c>
      <c r="BD609" s="43">
        <v>0</v>
      </c>
      <c r="BE609" s="43">
        <v>0</v>
      </c>
      <c r="BF609" s="43">
        <v>0</v>
      </c>
      <c r="BG609" s="43">
        <v>0</v>
      </c>
      <c r="BH609" s="43">
        <v>0</v>
      </c>
      <c r="BI609" s="43">
        <v>0</v>
      </c>
      <c r="BJ609" s="43">
        <v>0</v>
      </c>
      <c r="BK609" s="43">
        <v>0</v>
      </c>
      <c r="BL609" s="43">
        <v>0</v>
      </c>
      <c r="BM609" s="43">
        <v>0</v>
      </c>
      <c r="BN609" s="44">
        <f t="shared" si="63"/>
        <v>1072541152</v>
      </c>
      <c r="BO609" s="43">
        <v>500000000</v>
      </c>
      <c r="BP609" s="43">
        <v>0</v>
      </c>
      <c r="BQ609" s="43">
        <v>689729118.49287379</v>
      </c>
      <c r="BR609" s="43">
        <v>0</v>
      </c>
      <c r="BS609" s="43">
        <v>900786228.75169313</v>
      </c>
      <c r="BT609" s="43">
        <v>0</v>
      </c>
      <c r="BU609" s="43">
        <v>0</v>
      </c>
      <c r="BV609" s="43">
        <v>0</v>
      </c>
      <c r="BW609" s="43">
        <v>0</v>
      </c>
      <c r="BX609" s="43">
        <v>0</v>
      </c>
      <c r="BY609" s="43">
        <v>0</v>
      </c>
      <c r="BZ609" s="43">
        <v>0</v>
      </c>
      <c r="CA609" s="43">
        <v>0</v>
      </c>
      <c r="CB609" s="43">
        <v>0</v>
      </c>
      <c r="CC609" s="43">
        <v>0</v>
      </c>
      <c r="CD609" s="44">
        <f t="shared" si="64"/>
        <v>2090515347.2445669</v>
      </c>
      <c r="CE609" s="43">
        <v>500000000</v>
      </c>
      <c r="CF609" s="43">
        <v>0</v>
      </c>
      <c r="CG609" s="43">
        <v>0</v>
      </c>
      <c r="CH609" s="43">
        <v>0</v>
      </c>
      <c r="CI609" s="43">
        <v>1038732052.4502679</v>
      </c>
      <c r="CJ609" s="43">
        <v>0</v>
      </c>
      <c r="CK609" s="43">
        <v>0</v>
      </c>
      <c r="CL609" s="43">
        <v>0</v>
      </c>
      <c r="CM609" s="43">
        <v>0</v>
      </c>
      <c r="CN609" s="43">
        <v>0</v>
      </c>
      <c r="CO609" s="43">
        <v>0</v>
      </c>
      <c r="CP609" s="43">
        <v>0</v>
      </c>
      <c r="CQ609" s="43">
        <v>0</v>
      </c>
      <c r="CR609" s="43">
        <v>0</v>
      </c>
      <c r="CS609" s="43">
        <v>0</v>
      </c>
      <c r="CT609" s="44">
        <f t="shared" si="65"/>
        <v>1538732052.4502678</v>
      </c>
      <c r="CU609" s="43">
        <v>500000000</v>
      </c>
      <c r="CV609" s="43">
        <v>0</v>
      </c>
      <c r="CW609" s="43">
        <v>0</v>
      </c>
      <c r="CX609" s="43">
        <v>0</v>
      </c>
      <c r="CY609" s="43">
        <v>1124488372.8495486</v>
      </c>
      <c r="CZ609" s="43">
        <v>0</v>
      </c>
      <c r="DA609" s="43">
        <v>0</v>
      </c>
      <c r="DB609" s="43">
        <v>0</v>
      </c>
      <c r="DC609" s="43">
        <v>0</v>
      </c>
      <c r="DD609" s="43">
        <v>0</v>
      </c>
      <c r="DE609" s="43">
        <v>0</v>
      </c>
      <c r="DF609" s="43">
        <v>0</v>
      </c>
      <c r="DG609" s="43">
        <v>0</v>
      </c>
      <c r="DH609" s="43">
        <v>0</v>
      </c>
      <c r="DI609" s="43">
        <v>0</v>
      </c>
      <c r="DJ609" s="44">
        <f t="shared" si="66"/>
        <v>1624488372.8495486</v>
      </c>
      <c r="DK609" s="45">
        <f t="shared" si="67"/>
        <v>6326276924.544383</v>
      </c>
      <c r="DL609" s="78">
        <v>6326276924.544383</v>
      </c>
    </row>
    <row r="610" spans="1:116" s="2" customFormat="1" ht="90" x14ac:dyDescent="0.25">
      <c r="A610" s="1"/>
      <c r="B610" s="40" t="s">
        <v>1019</v>
      </c>
      <c r="C610" s="41" t="s">
        <v>1450</v>
      </c>
      <c r="D610" s="30" t="s">
        <v>1420</v>
      </c>
      <c r="E610" s="30" t="s">
        <v>1020</v>
      </c>
      <c r="F610" s="30" t="s">
        <v>1441</v>
      </c>
      <c r="G610" s="30" t="s">
        <v>2400</v>
      </c>
      <c r="H610" s="41" t="s">
        <v>1023</v>
      </c>
      <c r="I610" s="41">
        <v>409.4</v>
      </c>
      <c r="J610" s="41" t="s">
        <v>1382</v>
      </c>
      <c r="K610" s="41">
        <v>2019</v>
      </c>
      <c r="L610" s="41">
        <v>381.2</v>
      </c>
      <c r="M610" s="42">
        <v>402.4</v>
      </c>
      <c r="N610" s="42">
        <v>395.5</v>
      </c>
      <c r="O610" s="42">
        <v>388.3</v>
      </c>
      <c r="P610" s="42">
        <v>381.2</v>
      </c>
      <c r="Q610" s="42" t="s">
        <v>131</v>
      </c>
      <c r="R610" s="41" t="s">
        <v>113</v>
      </c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 t="s">
        <v>1020</v>
      </c>
      <c r="AI610" s="52" t="s">
        <v>1484</v>
      </c>
      <c r="AJ610" s="40">
        <v>4501</v>
      </c>
      <c r="AK610" s="17" t="s">
        <v>2093</v>
      </c>
      <c r="AL610" s="17" t="s">
        <v>1024</v>
      </c>
      <c r="AM610" s="42" t="s">
        <v>2920</v>
      </c>
      <c r="AN610" s="42">
        <v>1206005</v>
      </c>
      <c r="AO610" s="42" t="s">
        <v>2921</v>
      </c>
      <c r="AP610" s="41">
        <v>5</v>
      </c>
      <c r="AQ610" s="41">
        <v>5</v>
      </c>
      <c r="AR610" s="42" t="s">
        <v>2471</v>
      </c>
      <c r="AS610" s="42" t="s">
        <v>1019</v>
      </c>
      <c r="AT610" s="42">
        <v>1</v>
      </c>
      <c r="AU610" s="42">
        <v>1</v>
      </c>
      <c r="AV610" s="42">
        <v>1</v>
      </c>
      <c r="AW610" s="42">
        <v>2</v>
      </c>
      <c r="AX610" s="43">
        <v>0</v>
      </c>
      <c r="AY610" s="43">
        <v>0</v>
      </c>
      <c r="AZ610" s="43">
        <v>0</v>
      </c>
      <c r="BA610" s="43">
        <v>0</v>
      </c>
      <c r="BB610" s="43">
        <v>0</v>
      </c>
      <c r="BC610" s="43">
        <v>350000000</v>
      </c>
      <c r="BD610" s="43">
        <v>0</v>
      </c>
      <c r="BE610" s="43">
        <v>0</v>
      </c>
      <c r="BF610" s="43">
        <v>0</v>
      </c>
      <c r="BG610" s="43">
        <v>0</v>
      </c>
      <c r="BH610" s="43">
        <v>0</v>
      </c>
      <c r="BI610" s="43">
        <v>0</v>
      </c>
      <c r="BJ610" s="43">
        <v>0</v>
      </c>
      <c r="BK610" s="43">
        <v>0</v>
      </c>
      <c r="BL610" s="43">
        <v>0</v>
      </c>
      <c r="BM610" s="43">
        <v>0</v>
      </c>
      <c r="BN610" s="44">
        <f t="shared" si="63"/>
        <v>350000000</v>
      </c>
      <c r="BO610" s="43">
        <v>0</v>
      </c>
      <c r="BP610" s="43">
        <v>0</v>
      </c>
      <c r="BQ610" s="43">
        <v>172789960.0241673</v>
      </c>
      <c r="BR610" s="43">
        <v>0</v>
      </c>
      <c r="BS610" s="43">
        <v>225663687.79156247</v>
      </c>
      <c r="BT610" s="43">
        <v>0</v>
      </c>
      <c r="BU610" s="43">
        <v>0</v>
      </c>
      <c r="BV610" s="43">
        <v>0</v>
      </c>
      <c r="BW610" s="43">
        <v>0</v>
      </c>
      <c r="BX610" s="43">
        <v>0</v>
      </c>
      <c r="BY610" s="43">
        <v>0</v>
      </c>
      <c r="BZ610" s="43">
        <v>0</v>
      </c>
      <c r="CA610" s="43">
        <v>0</v>
      </c>
      <c r="CB610" s="43">
        <v>0</v>
      </c>
      <c r="CC610" s="43">
        <v>0</v>
      </c>
      <c r="CD610" s="44">
        <f t="shared" si="64"/>
        <v>398453647.81572974</v>
      </c>
      <c r="CE610" s="43">
        <v>0</v>
      </c>
      <c r="CF610" s="43">
        <v>0</v>
      </c>
      <c r="CG610" s="43">
        <v>0</v>
      </c>
      <c r="CH610" s="43">
        <v>0</v>
      </c>
      <c r="CI610" s="43">
        <v>260221679.79639593</v>
      </c>
      <c r="CJ610" s="43">
        <v>0</v>
      </c>
      <c r="CK610" s="43">
        <v>0</v>
      </c>
      <c r="CL610" s="43">
        <v>0</v>
      </c>
      <c r="CM610" s="43">
        <v>0</v>
      </c>
      <c r="CN610" s="43">
        <v>0</v>
      </c>
      <c r="CO610" s="43">
        <v>0</v>
      </c>
      <c r="CP610" s="43">
        <v>0</v>
      </c>
      <c r="CQ610" s="43">
        <v>0</v>
      </c>
      <c r="CR610" s="43">
        <v>0</v>
      </c>
      <c r="CS610" s="43">
        <v>0</v>
      </c>
      <c r="CT610" s="44">
        <f t="shared" si="65"/>
        <v>260221679.79639593</v>
      </c>
      <c r="CU610" s="43">
        <v>0</v>
      </c>
      <c r="CV610" s="43">
        <v>0</v>
      </c>
      <c r="CW610" s="43">
        <v>0</v>
      </c>
      <c r="CX610" s="43">
        <v>0</v>
      </c>
      <c r="CY610" s="43">
        <v>281705231.49273407</v>
      </c>
      <c r="CZ610" s="43">
        <v>0</v>
      </c>
      <c r="DA610" s="43">
        <v>0</v>
      </c>
      <c r="DB610" s="43">
        <v>0</v>
      </c>
      <c r="DC610" s="43">
        <v>0</v>
      </c>
      <c r="DD610" s="43">
        <v>0</v>
      </c>
      <c r="DE610" s="43">
        <v>0</v>
      </c>
      <c r="DF610" s="43">
        <v>0</v>
      </c>
      <c r="DG610" s="43">
        <v>0</v>
      </c>
      <c r="DH610" s="43">
        <v>0</v>
      </c>
      <c r="DI610" s="43">
        <v>0</v>
      </c>
      <c r="DJ610" s="44">
        <f t="shared" si="66"/>
        <v>281705231.49273407</v>
      </c>
      <c r="DK610" s="45">
        <f t="shared" si="67"/>
        <v>1290380559.1048598</v>
      </c>
      <c r="DL610" s="78">
        <v>1290380559.1048598</v>
      </c>
    </row>
    <row r="611" spans="1:116" s="2" customFormat="1" ht="75" x14ac:dyDescent="0.25">
      <c r="A611" s="1"/>
      <c r="B611" s="40" t="s">
        <v>1019</v>
      </c>
      <c r="C611" s="41" t="s">
        <v>1450</v>
      </c>
      <c r="D611" s="30" t="s">
        <v>1420</v>
      </c>
      <c r="E611" s="30" t="s">
        <v>1020</v>
      </c>
      <c r="F611" s="30" t="s">
        <v>1441</v>
      </c>
      <c r="G611" s="30" t="s">
        <v>2401</v>
      </c>
      <c r="H611" s="41" t="s">
        <v>1025</v>
      </c>
      <c r="I611" s="41">
        <v>1499.9</v>
      </c>
      <c r="J611" s="41" t="s">
        <v>1382</v>
      </c>
      <c r="K611" s="41">
        <v>2019</v>
      </c>
      <c r="L611" s="41">
        <v>1395.5</v>
      </c>
      <c r="M611" s="42">
        <v>1473.8</v>
      </c>
      <c r="N611" s="42">
        <v>1447.7</v>
      </c>
      <c r="O611" s="42">
        <v>1421.6</v>
      </c>
      <c r="P611" s="42">
        <v>1395.5</v>
      </c>
      <c r="Q611" s="42" t="s">
        <v>131</v>
      </c>
      <c r="R611" s="41" t="s">
        <v>113</v>
      </c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 t="s">
        <v>1020</v>
      </c>
      <c r="AI611" s="52" t="s">
        <v>1484</v>
      </c>
      <c r="AJ611" s="40">
        <v>4501</v>
      </c>
      <c r="AK611" s="17" t="s">
        <v>2094</v>
      </c>
      <c r="AL611" s="17" t="s">
        <v>1026</v>
      </c>
      <c r="AM611" s="42" t="s">
        <v>2918</v>
      </c>
      <c r="AN611" s="42">
        <v>401023</v>
      </c>
      <c r="AO611" s="42" t="s">
        <v>2919</v>
      </c>
      <c r="AP611" s="41">
        <v>300</v>
      </c>
      <c r="AQ611" s="41">
        <v>1200</v>
      </c>
      <c r="AR611" s="42" t="s">
        <v>2471</v>
      </c>
      <c r="AS611" s="42" t="s">
        <v>1019</v>
      </c>
      <c r="AT611" s="42">
        <v>210</v>
      </c>
      <c r="AU611" s="42">
        <v>320</v>
      </c>
      <c r="AV611" s="42">
        <v>330</v>
      </c>
      <c r="AW611" s="42">
        <v>340</v>
      </c>
      <c r="AX611" s="43">
        <v>0</v>
      </c>
      <c r="AY611" s="43">
        <v>0</v>
      </c>
      <c r="AZ611" s="43">
        <v>0</v>
      </c>
      <c r="BA611" s="43">
        <v>0</v>
      </c>
      <c r="BB611" s="43">
        <v>0</v>
      </c>
      <c r="BC611" s="43">
        <v>180133333.33333299</v>
      </c>
      <c r="BD611" s="43">
        <v>0</v>
      </c>
      <c r="BE611" s="43">
        <v>0</v>
      </c>
      <c r="BF611" s="43">
        <v>0</v>
      </c>
      <c r="BG611" s="43">
        <v>0</v>
      </c>
      <c r="BH611" s="43">
        <v>0</v>
      </c>
      <c r="BI611" s="43">
        <v>0</v>
      </c>
      <c r="BJ611" s="43">
        <v>0</v>
      </c>
      <c r="BK611" s="43">
        <v>0</v>
      </c>
      <c r="BL611" s="43">
        <v>0</v>
      </c>
      <c r="BM611" s="43">
        <v>0</v>
      </c>
      <c r="BN611" s="44">
        <f t="shared" si="63"/>
        <v>180133333.33333299</v>
      </c>
      <c r="BO611" s="43">
        <v>0</v>
      </c>
      <c r="BP611" s="43">
        <v>0</v>
      </c>
      <c r="BQ611" s="43">
        <v>76119737.05597958</v>
      </c>
      <c r="BR611" s="43">
        <v>0</v>
      </c>
      <c r="BS611" s="43">
        <v>99412376.595109329</v>
      </c>
      <c r="BT611" s="43">
        <v>0</v>
      </c>
      <c r="BU611" s="43">
        <v>0</v>
      </c>
      <c r="BV611" s="43">
        <v>0</v>
      </c>
      <c r="BW611" s="43">
        <v>0</v>
      </c>
      <c r="BX611" s="43">
        <v>0</v>
      </c>
      <c r="BY611" s="43">
        <v>0</v>
      </c>
      <c r="BZ611" s="43">
        <v>0</v>
      </c>
      <c r="CA611" s="43">
        <v>0</v>
      </c>
      <c r="CB611" s="43">
        <v>0</v>
      </c>
      <c r="CC611" s="43">
        <v>0</v>
      </c>
      <c r="CD611" s="44">
        <f t="shared" si="64"/>
        <v>175532113.65108889</v>
      </c>
      <c r="CE611" s="43">
        <v>0</v>
      </c>
      <c r="CF611" s="43">
        <v>0</v>
      </c>
      <c r="CG611" s="43">
        <v>0</v>
      </c>
      <c r="CH611" s="43">
        <v>0</v>
      </c>
      <c r="CI611" s="43">
        <v>114636324.00630525</v>
      </c>
      <c r="CJ611" s="43">
        <v>0</v>
      </c>
      <c r="CK611" s="43">
        <v>0</v>
      </c>
      <c r="CL611" s="43">
        <v>0</v>
      </c>
      <c r="CM611" s="43">
        <v>0</v>
      </c>
      <c r="CN611" s="43">
        <v>0</v>
      </c>
      <c r="CO611" s="43">
        <v>0</v>
      </c>
      <c r="CP611" s="43">
        <v>0</v>
      </c>
      <c r="CQ611" s="43">
        <v>0</v>
      </c>
      <c r="CR611" s="43">
        <v>0</v>
      </c>
      <c r="CS611" s="43">
        <v>0</v>
      </c>
      <c r="CT611" s="44">
        <f t="shared" si="65"/>
        <v>114636324.00630525</v>
      </c>
      <c r="CU611" s="43">
        <v>0</v>
      </c>
      <c r="CV611" s="43">
        <v>0</v>
      </c>
      <c r="CW611" s="43">
        <v>0</v>
      </c>
      <c r="CX611" s="43">
        <v>0</v>
      </c>
      <c r="CY611" s="43">
        <v>124100544.64693205</v>
      </c>
      <c r="CZ611" s="43">
        <v>0</v>
      </c>
      <c r="DA611" s="43">
        <v>0</v>
      </c>
      <c r="DB611" s="43">
        <v>0</v>
      </c>
      <c r="DC611" s="43">
        <v>0</v>
      </c>
      <c r="DD611" s="43">
        <v>0</v>
      </c>
      <c r="DE611" s="43">
        <v>0</v>
      </c>
      <c r="DF611" s="43">
        <v>0</v>
      </c>
      <c r="DG611" s="43">
        <v>0</v>
      </c>
      <c r="DH611" s="43">
        <v>0</v>
      </c>
      <c r="DI611" s="43">
        <v>0</v>
      </c>
      <c r="DJ611" s="44">
        <f t="shared" si="66"/>
        <v>124100544.64693205</v>
      </c>
      <c r="DK611" s="45">
        <f t="shared" si="67"/>
        <v>594402315.63765907</v>
      </c>
      <c r="DL611" s="78">
        <v>594402315.63765907</v>
      </c>
    </row>
    <row r="612" spans="1:116" s="2" customFormat="1" ht="75" x14ac:dyDescent="0.25">
      <c r="A612" s="1"/>
      <c r="B612" s="40" t="s">
        <v>1019</v>
      </c>
      <c r="C612" s="41" t="s">
        <v>1450</v>
      </c>
      <c r="D612" s="30" t="s">
        <v>1420</v>
      </c>
      <c r="E612" s="30" t="s">
        <v>1020</v>
      </c>
      <c r="F612" s="30" t="s">
        <v>1441</v>
      </c>
      <c r="G612" s="30" t="s">
        <v>2401</v>
      </c>
      <c r="H612" s="41" t="s">
        <v>1025</v>
      </c>
      <c r="I612" s="41">
        <v>1499.9</v>
      </c>
      <c r="J612" s="41" t="s">
        <v>1382</v>
      </c>
      <c r="K612" s="41">
        <v>2019</v>
      </c>
      <c r="L612" s="41">
        <v>1395.5</v>
      </c>
      <c r="M612" s="42">
        <v>1473.8</v>
      </c>
      <c r="N612" s="42">
        <v>1447.7</v>
      </c>
      <c r="O612" s="42">
        <v>1421.6</v>
      </c>
      <c r="P612" s="42">
        <v>1395.5</v>
      </c>
      <c r="Q612" s="42" t="s">
        <v>131</v>
      </c>
      <c r="R612" s="41" t="s">
        <v>113</v>
      </c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 t="s">
        <v>1020</v>
      </c>
      <c r="AI612" s="52" t="s">
        <v>1484</v>
      </c>
      <c r="AJ612" s="40">
        <v>4501</v>
      </c>
      <c r="AK612" s="17" t="s">
        <v>2095</v>
      </c>
      <c r="AL612" s="17" t="s">
        <v>1027</v>
      </c>
      <c r="AM612" s="42" t="s">
        <v>2918</v>
      </c>
      <c r="AN612" s="42">
        <v>401023</v>
      </c>
      <c r="AO612" s="42" t="s">
        <v>2919</v>
      </c>
      <c r="AP612" s="41">
        <v>4</v>
      </c>
      <c r="AQ612" s="41">
        <v>4</v>
      </c>
      <c r="AR612" s="42" t="s">
        <v>2471</v>
      </c>
      <c r="AS612" s="42" t="s">
        <v>1019</v>
      </c>
      <c r="AT612" s="42">
        <v>1</v>
      </c>
      <c r="AU612" s="42">
        <v>1</v>
      </c>
      <c r="AV612" s="42">
        <v>1</v>
      </c>
      <c r="AW612" s="42">
        <v>1</v>
      </c>
      <c r="AX612" s="43">
        <v>0</v>
      </c>
      <c r="AY612" s="43">
        <v>0</v>
      </c>
      <c r="AZ612" s="43">
        <v>0</v>
      </c>
      <c r="BA612" s="43">
        <v>0</v>
      </c>
      <c r="BB612" s="43">
        <v>0</v>
      </c>
      <c r="BC612" s="43">
        <v>63600000</v>
      </c>
      <c r="BD612" s="43">
        <v>0</v>
      </c>
      <c r="BE612" s="43">
        <v>0</v>
      </c>
      <c r="BF612" s="43">
        <v>0</v>
      </c>
      <c r="BG612" s="43">
        <v>0</v>
      </c>
      <c r="BH612" s="43">
        <v>0</v>
      </c>
      <c r="BI612" s="43">
        <v>0</v>
      </c>
      <c r="BJ612" s="43">
        <v>0</v>
      </c>
      <c r="BK612" s="43">
        <v>0</v>
      </c>
      <c r="BL612" s="43">
        <v>0</v>
      </c>
      <c r="BM612" s="43">
        <v>0</v>
      </c>
      <c r="BN612" s="44">
        <f t="shared" si="63"/>
        <v>63600000</v>
      </c>
      <c r="BO612" s="43">
        <v>0</v>
      </c>
      <c r="BP612" s="43">
        <v>0</v>
      </c>
      <c r="BQ612" s="43">
        <v>43957765.830148153</v>
      </c>
      <c r="BR612" s="43">
        <v>0</v>
      </c>
      <c r="BS612" s="43">
        <v>57408842.174173489</v>
      </c>
      <c r="BT612" s="43">
        <v>0</v>
      </c>
      <c r="BU612" s="43">
        <v>0</v>
      </c>
      <c r="BV612" s="43">
        <v>0</v>
      </c>
      <c r="BW612" s="43">
        <v>0</v>
      </c>
      <c r="BX612" s="43">
        <v>0</v>
      </c>
      <c r="BY612" s="43">
        <v>0</v>
      </c>
      <c r="BZ612" s="43">
        <v>0</v>
      </c>
      <c r="CA612" s="43">
        <v>0</v>
      </c>
      <c r="CB612" s="43">
        <v>0</v>
      </c>
      <c r="CC612" s="43">
        <v>0</v>
      </c>
      <c r="CD612" s="44">
        <f t="shared" si="64"/>
        <v>101366608.00432163</v>
      </c>
      <c r="CE612" s="43">
        <v>0</v>
      </c>
      <c r="CF612" s="43">
        <v>0</v>
      </c>
      <c r="CG612" s="43">
        <v>0</v>
      </c>
      <c r="CH612" s="43">
        <v>0</v>
      </c>
      <c r="CI612" s="43">
        <v>66200395.340203121</v>
      </c>
      <c r="CJ612" s="43">
        <v>0</v>
      </c>
      <c r="CK612" s="43">
        <v>0</v>
      </c>
      <c r="CL612" s="43">
        <v>0</v>
      </c>
      <c r="CM612" s="43">
        <v>0</v>
      </c>
      <c r="CN612" s="43">
        <v>0</v>
      </c>
      <c r="CO612" s="43">
        <v>0</v>
      </c>
      <c r="CP612" s="43">
        <v>0</v>
      </c>
      <c r="CQ612" s="43">
        <v>0</v>
      </c>
      <c r="CR612" s="43">
        <v>0</v>
      </c>
      <c r="CS612" s="43">
        <v>0</v>
      </c>
      <c r="CT612" s="44">
        <f t="shared" si="65"/>
        <v>66200395.340203121</v>
      </c>
      <c r="CU612" s="43">
        <v>0</v>
      </c>
      <c r="CV612" s="43">
        <v>0</v>
      </c>
      <c r="CW612" s="43">
        <v>0</v>
      </c>
      <c r="CX612" s="43">
        <v>0</v>
      </c>
      <c r="CY612" s="43">
        <v>71665810.891751543</v>
      </c>
      <c r="CZ612" s="43">
        <v>0</v>
      </c>
      <c r="DA612" s="43">
        <v>0</v>
      </c>
      <c r="DB612" s="43">
        <v>0</v>
      </c>
      <c r="DC612" s="43">
        <v>0</v>
      </c>
      <c r="DD612" s="43">
        <v>0</v>
      </c>
      <c r="DE612" s="43">
        <v>0</v>
      </c>
      <c r="DF612" s="43">
        <v>0</v>
      </c>
      <c r="DG612" s="43">
        <v>0</v>
      </c>
      <c r="DH612" s="43">
        <v>0</v>
      </c>
      <c r="DI612" s="43">
        <v>0</v>
      </c>
      <c r="DJ612" s="44">
        <f t="shared" si="66"/>
        <v>71665810.891751543</v>
      </c>
      <c r="DK612" s="45">
        <f t="shared" si="67"/>
        <v>302832814.23627627</v>
      </c>
      <c r="DL612" s="78">
        <v>302832814.23627627</v>
      </c>
    </row>
    <row r="613" spans="1:116" s="2" customFormat="1" ht="75" x14ac:dyDescent="0.25">
      <c r="A613" s="1"/>
      <c r="B613" s="40" t="s">
        <v>1019</v>
      </c>
      <c r="C613" s="41" t="s">
        <v>1450</v>
      </c>
      <c r="D613" s="30" t="s">
        <v>1420</v>
      </c>
      <c r="E613" s="30" t="s">
        <v>1020</v>
      </c>
      <c r="F613" s="30" t="s">
        <v>1441</v>
      </c>
      <c r="G613" s="30" t="s">
        <v>2401</v>
      </c>
      <c r="H613" s="41" t="s">
        <v>1025</v>
      </c>
      <c r="I613" s="41">
        <v>1499.9</v>
      </c>
      <c r="J613" s="41" t="s">
        <v>1382</v>
      </c>
      <c r="K613" s="41">
        <v>2019</v>
      </c>
      <c r="L613" s="41">
        <v>1395.5</v>
      </c>
      <c r="M613" s="42">
        <v>1473.8</v>
      </c>
      <c r="N613" s="42">
        <v>1447.7</v>
      </c>
      <c r="O613" s="42">
        <v>1421.6</v>
      </c>
      <c r="P613" s="42">
        <v>1395.5</v>
      </c>
      <c r="Q613" s="42" t="s">
        <v>131</v>
      </c>
      <c r="R613" s="41" t="s">
        <v>113</v>
      </c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 t="s">
        <v>1020</v>
      </c>
      <c r="AI613" s="52" t="s">
        <v>1484</v>
      </c>
      <c r="AJ613" s="40">
        <v>4501</v>
      </c>
      <c r="AK613" s="17" t="s">
        <v>2096</v>
      </c>
      <c r="AL613" s="17" t="s">
        <v>1028</v>
      </c>
      <c r="AM613" s="42" t="s">
        <v>2918</v>
      </c>
      <c r="AN613" s="42">
        <v>401023</v>
      </c>
      <c r="AO613" s="42" t="s">
        <v>2919</v>
      </c>
      <c r="AP613" s="41">
        <v>4</v>
      </c>
      <c r="AQ613" s="41">
        <v>48</v>
      </c>
      <c r="AR613" s="42" t="s">
        <v>2471</v>
      </c>
      <c r="AS613" s="42" t="s">
        <v>1019</v>
      </c>
      <c r="AT613" s="42">
        <v>12</v>
      </c>
      <c r="AU613" s="42">
        <v>12</v>
      </c>
      <c r="AV613" s="42">
        <v>12</v>
      </c>
      <c r="AW613" s="42">
        <v>12</v>
      </c>
      <c r="AX613" s="43">
        <v>0</v>
      </c>
      <c r="AY613" s="43">
        <v>0</v>
      </c>
      <c r="AZ613" s="43">
        <v>0</v>
      </c>
      <c r="BA613" s="43">
        <v>0</v>
      </c>
      <c r="BB613" s="43">
        <v>0</v>
      </c>
      <c r="BC613" s="43">
        <v>54000000</v>
      </c>
      <c r="BD613" s="43">
        <v>0</v>
      </c>
      <c r="BE613" s="43">
        <v>0</v>
      </c>
      <c r="BF613" s="43">
        <v>0</v>
      </c>
      <c r="BG613" s="43">
        <v>0</v>
      </c>
      <c r="BH613" s="43">
        <v>0</v>
      </c>
      <c r="BI613" s="43">
        <v>0</v>
      </c>
      <c r="BJ613" s="43">
        <v>0</v>
      </c>
      <c r="BK613" s="43">
        <v>0</v>
      </c>
      <c r="BL613" s="43">
        <v>0</v>
      </c>
      <c r="BM613" s="43">
        <v>0</v>
      </c>
      <c r="BN613" s="44">
        <f t="shared" si="63"/>
        <v>54000000</v>
      </c>
      <c r="BO613" s="43">
        <v>0</v>
      </c>
      <c r="BP613" s="43">
        <v>0</v>
      </c>
      <c r="BQ613" s="43">
        <v>37322631.365220137</v>
      </c>
      <c r="BR613" s="43">
        <v>0</v>
      </c>
      <c r="BS613" s="43">
        <v>48743356.562977493</v>
      </c>
      <c r="BT613" s="43">
        <v>0</v>
      </c>
      <c r="BU613" s="43">
        <v>0</v>
      </c>
      <c r="BV613" s="43">
        <v>0</v>
      </c>
      <c r="BW613" s="43">
        <v>0</v>
      </c>
      <c r="BX613" s="43">
        <v>0</v>
      </c>
      <c r="BY613" s="43">
        <v>0</v>
      </c>
      <c r="BZ613" s="43">
        <v>0</v>
      </c>
      <c r="CA613" s="43">
        <v>0</v>
      </c>
      <c r="CB613" s="43">
        <v>0</v>
      </c>
      <c r="CC613" s="43">
        <v>0</v>
      </c>
      <c r="CD613" s="44">
        <f t="shared" si="64"/>
        <v>86065987.928197622</v>
      </c>
      <c r="CE613" s="43">
        <v>0</v>
      </c>
      <c r="CF613" s="43">
        <v>0</v>
      </c>
      <c r="CG613" s="43">
        <v>0</v>
      </c>
      <c r="CH613" s="43">
        <v>0</v>
      </c>
      <c r="CI613" s="43">
        <v>56207882.83602152</v>
      </c>
      <c r="CJ613" s="43">
        <v>0</v>
      </c>
      <c r="CK613" s="43">
        <v>0</v>
      </c>
      <c r="CL613" s="43">
        <v>0</v>
      </c>
      <c r="CM613" s="43">
        <v>0</v>
      </c>
      <c r="CN613" s="43">
        <v>0</v>
      </c>
      <c r="CO613" s="43">
        <v>0</v>
      </c>
      <c r="CP613" s="43">
        <v>0</v>
      </c>
      <c r="CQ613" s="43">
        <v>0</v>
      </c>
      <c r="CR613" s="43">
        <v>0</v>
      </c>
      <c r="CS613" s="43">
        <v>0</v>
      </c>
      <c r="CT613" s="44">
        <f t="shared" si="65"/>
        <v>56207882.83602152</v>
      </c>
      <c r="CU613" s="43">
        <v>0</v>
      </c>
      <c r="CV613" s="43">
        <v>0</v>
      </c>
      <c r="CW613" s="43">
        <v>0</v>
      </c>
      <c r="CX613" s="43">
        <v>0</v>
      </c>
      <c r="CY613" s="43">
        <v>60848330.002430558</v>
      </c>
      <c r="CZ613" s="43">
        <v>0</v>
      </c>
      <c r="DA613" s="43">
        <v>0</v>
      </c>
      <c r="DB613" s="43">
        <v>0</v>
      </c>
      <c r="DC613" s="43">
        <v>0</v>
      </c>
      <c r="DD613" s="43">
        <v>0</v>
      </c>
      <c r="DE613" s="43">
        <v>0</v>
      </c>
      <c r="DF613" s="43">
        <v>0</v>
      </c>
      <c r="DG613" s="43">
        <v>0</v>
      </c>
      <c r="DH613" s="43">
        <v>0</v>
      </c>
      <c r="DI613" s="43">
        <v>0</v>
      </c>
      <c r="DJ613" s="44">
        <f t="shared" si="66"/>
        <v>60848330.002430558</v>
      </c>
      <c r="DK613" s="45">
        <f t="shared" si="67"/>
        <v>257122200.76664969</v>
      </c>
      <c r="DL613" s="78">
        <v>257122200.76664969</v>
      </c>
    </row>
    <row r="614" spans="1:116" s="2" customFormat="1" ht="75" x14ac:dyDescent="0.25">
      <c r="A614" s="1"/>
      <c r="B614" s="40" t="s">
        <v>1019</v>
      </c>
      <c r="C614" s="41" t="s">
        <v>1450</v>
      </c>
      <c r="D614" s="30" t="s">
        <v>1420</v>
      </c>
      <c r="E614" s="30" t="s">
        <v>1020</v>
      </c>
      <c r="F614" s="30" t="s">
        <v>1441</v>
      </c>
      <c r="G614" s="30" t="s">
        <v>2401</v>
      </c>
      <c r="H614" s="41" t="s">
        <v>1025</v>
      </c>
      <c r="I614" s="41">
        <v>1499.9</v>
      </c>
      <c r="J614" s="41" t="s">
        <v>1382</v>
      </c>
      <c r="K614" s="41">
        <v>2019</v>
      </c>
      <c r="L614" s="41">
        <v>1395.5</v>
      </c>
      <c r="M614" s="42">
        <v>1473.8</v>
      </c>
      <c r="N614" s="42">
        <v>1447.7</v>
      </c>
      <c r="O614" s="42">
        <v>1421.6</v>
      </c>
      <c r="P614" s="42">
        <v>1395.5</v>
      </c>
      <c r="Q614" s="42" t="s">
        <v>131</v>
      </c>
      <c r="R614" s="41" t="s">
        <v>113</v>
      </c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 t="s">
        <v>1020</v>
      </c>
      <c r="AI614" s="52" t="s">
        <v>1484</v>
      </c>
      <c r="AJ614" s="40">
        <v>4501</v>
      </c>
      <c r="AK614" s="17" t="s">
        <v>2097</v>
      </c>
      <c r="AL614" s="17" t="s">
        <v>1029</v>
      </c>
      <c r="AM614" s="42" t="s">
        <v>2918</v>
      </c>
      <c r="AN614" s="42">
        <v>401023</v>
      </c>
      <c r="AO614" s="42" t="s">
        <v>2919</v>
      </c>
      <c r="AP614" s="41">
        <v>10</v>
      </c>
      <c r="AQ614" s="41">
        <v>40</v>
      </c>
      <c r="AR614" s="42" t="s">
        <v>2471</v>
      </c>
      <c r="AS614" s="42" t="s">
        <v>1019</v>
      </c>
      <c r="AT614" s="42">
        <v>10</v>
      </c>
      <c r="AU614" s="42">
        <v>10</v>
      </c>
      <c r="AV614" s="42">
        <v>10</v>
      </c>
      <c r="AW614" s="42">
        <v>10</v>
      </c>
      <c r="AX614" s="43">
        <v>0</v>
      </c>
      <c r="AY614" s="43">
        <v>0</v>
      </c>
      <c r="AZ614" s="43">
        <v>0</v>
      </c>
      <c r="BA614" s="43">
        <v>0</v>
      </c>
      <c r="BB614" s="43">
        <v>0</v>
      </c>
      <c r="BC614" s="43">
        <v>112583333.33333333</v>
      </c>
      <c r="BD614" s="43">
        <v>0</v>
      </c>
      <c r="BE614" s="43">
        <v>0</v>
      </c>
      <c r="BF614" s="43">
        <v>0</v>
      </c>
      <c r="BG614" s="43">
        <v>0</v>
      </c>
      <c r="BH614" s="43">
        <v>0</v>
      </c>
      <c r="BI614" s="43">
        <v>0</v>
      </c>
      <c r="BJ614" s="43">
        <v>0</v>
      </c>
      <c r="BK614" s="43">
        <v>0</v>
      </c>
      <c r="BL614" s="43">
        <v>0</v>
      </c>
      <c r="BM614" s="43">
        <v>0</v>
      </c>
      <c r="BN614" s="44">
        <f t="shared" si="63"/>
        <v>112583333.33333333</v>
      </c>
      <c r="BO614" s="43">
        <v>0</v>
      </c>
      <c r="BP614" s="43">
        <v>0</v>
      </c>
      <c r="BQ614" s="43">
        <v>77813078.664216667</v>
      </c>
      <c r="BR614" s="43">
        <v>0</v>
      </c>
      <c r="BS614" s="43">
        <v>101623880.73546697</v>
      </c>
      <c r="BT614" s="43">
        <v>0</v>
      </c>
      <c r="BU614" s="43">
        <v>0</v>
      </c>
      <c r="BV614" s="43">
        <v>0</v>
      </c>
      <c r="BW614" s="43">
        <v>0</v>
      </c>
      <c r="BX614" s="43">
        <v>0</v>
      </c>
      <c r="BY614" s="43">
        <v>0</v>
      </c>
      <c r="BZ614" s="43">
        <v>0</v>
      </c>
      <c r="CA614" s="43">
        <v>0</v>
      </c>
      <c r="CB614" s="43">
        <v>0</v>
      </c>
      <c r="CC614" s="43">
        <v>0</v>
      </c>
      <c r="CD614" s="44">
        <f t="shared" si="64"/>
        <v>179436959.39968365</v>
      </c>
      <c r="CE614" s="43">
        <v>0</v>
      </c>
      <c r="CF614" s="43">
        <v>0</v>
      </c>
      <c r="CG614" s="43">
        <v>0</v>
      </c>
      <c r="CH614" s="43">
        <v>0</v>
      </c>
      <c r="CI614" s="43">
        <v>117186496.4683103</v>
      </c>
      <c r="CJ614" s="43">
        <v>0</v>
      </c>
      <c r="CK614" s="43">
        <v>0</v>
      </c>
      <c r="CL614" s="43">
        <v>0</v>
      </c>
      <c r="CM614" s="43">
        <v>0</v>
      </c>
      <c r="CN614" s="43">
        <v>0</v>
      </c>
      <c r="CO614" s="43">
        <v>0</v>
      </c>
      <c r="CP614" s="43">
        <v>0</v>
      </c>
      <c r="CQ614" s="43">
        <v>0</v>
      </c>
      <c r="CR614" s="43">
        <v>0</v>
      </c>
      <c r="CS614" s="43">
        <v>0</v>
      </c>
      <c r="CT614" s="44">
        <f t="shared" si="65"/>
        <v>117186496.4683103</v>
      </c>
      <c r="CU614" s="43">
        <v>0</v>
      </c>
      <c r="CV614" s="43">
        <v>0</v>
      </c>
      <c r="CW614" s="43">
        <v>0</v>
      </c>
      <c r="CX614" s="43">
        <v>0</v>
      </c>
      <c r="CY614" s="43">
        <v>126861255.91556123</v>
      </c>
      <c r="CZ614" s="43">
        <v>0</v>
      </c>
      <c r="DA614" s="43">
        <v>0</v>
      </c>
      <c r="DB614" s="43">
        <v>0</v>
      </c>
      <c r="DC614" s="43">
        <v>0</v>
      </c>
      <c r="DD614" s="43">
        <v>0</v>
      </c>
      <c r="DE614" s="43">
        <v>0</v>
      </c>
      <c r="DF614" s="43">
        <v>0</v>
      </c>
      <c r="DG614" s="43">
        <v>0</v>
      </c>
      <c r="DH614" s="43">
        <v>0</v>
      </c>
      <c r="DI614" s="43">
        <v>0</v>
      </c>
      <c r="DJ614" s="44">
        <f t="shared" si="66"/>
        <v>126861255.91556123</v>
      </c>
      <c r="DK614" s="45">
        <f t="shared" si="67"/>
        <v>536068045.11688852</v>
      </c>
      <c r="DL614" s="78">
        <v>536068045.11688852</v>
      </c>
    </row>
    <row r="615" spans="1:116" s="2" customFormat="1" ht="45" x14ac:dyDescent="0.25">
      <c r="A615" s="1"/>
      <c r="B615" s="40" t="s">
        <v>1019</v>
      </c>
      <c r="C615" s="41" t="s">
        <v>1450</v>
      </c>
      <c r="D615" s="30" t="s">
        <v>1420</v>
      </c>
      <c r="E615" s="30" t="s">
        <v>1020</v>
      </c>
      <c r="F615" s="30" t="s">
        <v>1441</v>
      </c>
      <c r="G615" s="30" t="s">
        <v>2401</v>
      </c>
      <c r="H615" s="41" t="s">
        <v>1025</v>
      </c>
      <c r="I615" s="41">
        <v>1499.9</v>
      </c>
      <c r="J615" s="41" t="s">
        <v>1382</v>
      </c>
      <c r="K615" s="41">
        <v>2019</v>
      </c>
      <c r="L615" s="41">
        <v>1395.5</v>
      </c>
      <c r="M615" s="42">
        <v>1473.8</v>
      </c>
      <c r="N615" s="42">
        <v>1447.7</v>
      </c>
      <c r="O615" s="42">
        <v>1421.6</v>
      </c>
      <c r="P615" s="42">
        <v>1395.5</v>
      </c>
      <c r="Q615" s="42" t="s">
        <v>131</v>
      </c>
      <c r="R615" s="41" t="s">
        <v>113</v>
      </c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 t="s">
        <v>1020</v>
      </c>
      <c r="AI615" s="52" t="s">
        <v>1484</v>
      </c>
      <c r="AJ615" s="40">
        <v>4501</v>
      </c>
      <c r="AK615" s="17" t="s">
        <v>2098</v>
      </c>
      <c r="AL615" s="17" t="s">
        <v>1030</v>
      </c>
      <c r="AM615" s="42" t="s">
        <v>2922</v>
      </c>
      <c r="AN615" s="42">
        <v>4599007</v>
      </c>
      <c r="AO615" s="42" t="s">
        <v>2923</v>
      </c>
      <c r="AP615" s="41">
        <v>2</v>
      </c>
      <c r="AQ615" s="41">
        <v>2</v>
      </c>
      <c r="AR615" s="42" t="s">
        <v>130</v>
      </c>
      <c r="AS615" s="42" t="s">
        <v>1019</v>
      </c>
      <c r="AT615" s="42">
        <v>2</v>
      </c>
      <c r="AU615" s="42">
        <v>2</v>
      </c>
      <c r="AV615" s="42">
        <v>2</v>
      </c>
      <c r="AW615" s="42">
        <v>2</v>
      </c>
      <c r="AX615" s="43">
        <v>287167314</v>
      </c>
      <c r="AY615" s="43">
        <v>0</v>
      </c>
      <c r="AZ615" s="43">
        <v>0</v>
      </c>
      <c r="BA615" s="43">
        <v>0</v>
      </c>
      <c r="BB615" s="43">
        <v>0</v>
      </c>
      <c r="BC615" s="43">
        <v>710000000</v>
      </c>
      <c r="BD615" s="43">
        <v>0</v>
      </c>
      <c r="BE615" s="43">
        <v>0</v>
      </c>
      <c r="BF615" s="43">
        <v>0</v>
      </c>
      <c r="BG615" s="43">
        <v>0</v>
      </c>
      <c r="BH615" s="43">
        <v>0</v>
      </c>
      <c r="BI615" s="43">
        <v>0</v>
      </c>
      <c r="BJ615" s="43">
        <v>0</v>
      </c>
      <c r="BK615" s="43">
        <v>0</v>
      </c>
      <c r="BL615" s="43">
        <v>0</v>
      </c>
      <c r="BM615" s="43">
        <v>0</v>
      </c>
      <c r="BN615" s="44">
        <f t="shared" si="63"/>
        <v>997167314</v>
      </c>
      <c r="BO615" s="43">
        <v>500000000</v>
      </c>
      <c r="BP615" s="43">
        <v>0</v>
      </c>
      <c r="BQ615" s="43">
        <v>490723486.46863508</v>
      </c>
      <c r="BR615" s="43">
        <v>0</v>
      </c>
      <c r="BS615" s="43">
        <v>640884873.32803738</v>
      </c>
      <c r="BT615" s="43">
        <v>0</v>
      </c>
      <c r="BU615" s="43">
        <v>0</v>
      </c>
      <c r="BV615" s="43">
        <v>0</v>
      </c>
      <c r="BW615" s="43">
        <v>0</v>
      </c>
      <c r="BX615" s="43">
        <v>0</v>
      </c>
      <c r="BY615" s="43">
        <v>0</v>
      </c>
      <c r="BZ615" s="43">
        <v>0</v>
      </c>
      <c r="CA615" s="43">
        <v>0</v>
      </c>
      <c r="CB615" s="43">
        <v>0</v>
      </c>
      <c r="CC615" s="43">
        <v>0</v>
      </c>
      <c r="CD615" s="44">
        <f t="shared" si="64"/>
        <v>1631608359.7966723</v>
      </c>
      <c r="CE615" s="43">
        <v>500000000</v>
      </c>
      <c r="CF615" s="43">
        <v>0</v>
      </c>
      <c r="CG615" s="43">
        <v>0</v>
      </c>
      <c r="CH615" s="43">
        <v>0</v>
      </c>
      <c r="CI615" s="43">
        <v>739029570.62176442</v>
      </c>
      <c r="CJ615" s="43">
        <v>0</v>
      </c>
      <c r="CK615" s="43">
        <v>0</v>
      </c>
      <c r="CL615" s="43">
        <v>0</v>
      </c>
      <c r="CM615" s="43">
        <v>0</v>
      </c>
      <c r="CN615" s="43">
        <v>0</v>
      </c>
      <c r="CO615" s="43">
        <v>0</v>
      </c>
      <c r="CP615" s="43">
        <v>0</v>
      </c>
      <c r="CQ615" s="43">
        <v>0</v>
      </c>
      <c r="CR615" s="43">
        <v>0</v>
      </c>
      <c r="CS615" s="43">
        <v>0</v>
      </c>
      <c r="CT615" s="44">
        <f t="shared" si="65"/>
        <v>1239029570.6217644</v>
      </c>
      <c r="CU615" s="43">
        <v>500000000</v>
      </c>
      <c r="CV615" s="43">
        <v>0</v>
      </c>
      <c r="CW615" s="43">
        <v>0</v>
      </c>
      <c r="CX615" s="43">
        <v>0</v>
      </c>
      <c r="CY615" s="43">
        <v>800042857.43936479</v>
      </c>
      <c r="CZ615" s="43">
        <v>0</v>
      </c>
      <c r="DA615" s="43">
        <v>0</v>
      </c>
      <c r="DB615" s="43">
        <v>0</v>
      </c>
      <c r="DC615" s="43">
        <v>0</v>
      </c>
      <c r="DD615" s="43">
        <v>0</v>
      </c>
      <c r="DE615" s="43">
        <v>0</v>
      </c>
      <c r="DF615" s="43">
        <v>0</v>
      </c>
      <c r="DG615" s="43">
        <v>0</v>
      </c>
      <c r="DH615" s="43">
        <v>0</v>
      </c>
      <c r="DI615" s="43">
        <v>0</v>
      </c>
      <c r="DJ615" s="44">
        <f t="shared" si="66"/>
        <v>1300042857.4393649</v>
      </c>
      <c r="DK615" s="45">
        <f t="shared" si="67"/>
        <v>5167848101.8578014</v>
      </c>
      <c r="DL615" s="78">
        <v>5167848101.8578014</v>
      </c>
    </row>
    <row r="616" spans="1:116" s="2" customFormat="1" ht="120" x14ac:dyDescent="0.25">
      <c r="A616" s="1"/>
      <c r="B616" s="40" t="s">
        <v>1019</v>
      </c>
      <c r="C616" s="41" t="s">
        <v>1450</v>
      </c>
      <c r="D616" s="30" t="s">
        <v>1420</v>
      </c>
      <c r="E616" s="30" t="s">
        <v>1020</v>
      </c>
      <c r="F616" s="30" t="s">
        <v>1441</v>
      </c>
      <c r="G616" s="30" t="s">
        <v>2402</v>
      </c>
      <c r="H616" s="41" t="s">
        <v>1031</v>
      </c>
      <c r="I616" s="41">
        <v>60</v>
      </c>
      <c r="J616" s="41" t="s">
        <v>1383</v>
      </c>
      <c r="K616" s="41">
        <v>2019</v>
      </c>
      <c r="L616" s="41">
        <v>70</v>
      </c>
      <c r="M616" s="42">
        <v>62.5</v>
      </c>
      <c r="N616" s="42">
        <v>65</v>
      </c>
      <c r="O616" s="42">
        <v>67.5</v>
      </c>
      <c r="P616" s="42">
        <v>70</v>
      </c>
      <c r="Q616" s="42" t="s">
        <v>2570</v>
      </c>
      <c r="R616" s="41" t="s">
        <v>113</v>
      </c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 t="s">
        <v>1020</v>
      </c>
      <c r="AI616" s="52" t="s">
        <v>1484</v>
      </c>
      <c r="AJ616" s="40">
        <v>4501</v>
      </c>
      <c r="AK616" s="17" t="s">
        <v>2099</v>
      </c>
      <c r="AL616" s="17" t="s">
        <v>1032</v>
      </c>
      <c r="AM616" s="42" t="s">
        <v>2579</v>
      </c>
      <c r="AN616" s="42">
        <v>1903020</v>
      </c>
      <c r="AO616" s="42" t="s">
        <v>2580</v>
      </c>
      <c r="AP616" s="41" t="s">
        <v>1298</v>
      </c>
      <c r="AQ616" s="41">
        <v>1</v>
      </c>
      <c r="AR616" s="42" t="s">
        <v>130</v>
      </c>
      <c r="AS616" s="42" t="s">
        <v>1019</v>
      </c>
      <c r="AT616" s="42">
        <v>1</v>
      </c>
      <c r="AU616" s="42">
        <v>1</v>
      </c>
      <c r="AV616" s="42">
        <v>1</v>
      </c>
      <c r="AW616" s="42">
        <v>1</v>
      </c>
      <c r="AX616" s="43">
        <v>0</v>
      </c>
      <c r="AY616" s="43">
        <v>0</v>
      </c>
      <c r="AZ616" s="43">
        <v>0</v>
      </c>
      <c r="BA616" s="43">
        <v>0</v>
      </c>
      <c r="BB616" s="43">
        <v>0</v>
      </c>
      <c r="BC616" s="43">
        <v>317950000</v>
      </c>
      <c r="BD616" s="43">
        <v>0</v>
      </c>
      <c r="BE616" s="43">
        <v>0</v>
      </c>
      <c r="BF616" s="43">
        <v>0</v>
      </c>
      <c r="BG616" s="43">
        <v>0</v>
      </c>
      <c r="BH616" s="43">
        <v>0</v>
      </c>
      <c r="BI616" s="43">
        <v>0</v>
      </c>
      <c r="BJ616" s="43">
        <v>0</v>
      </c>
      <c r="BK616" s="43">
        <v>0</v>
      </c>
      <c r="BL616" s="43">
        <v>0</v>
      </c>
      <c r="BM616" s="43">
        <v>0</v>
      </c>
      <c r="BN616" s="44">
        <f t="shared" si="63"/>
        <v>317950000</v>
      </c>
      <c r="BO616" s="43">
        <v>0</v>
      </c>
      <c r="BP616" s="43">
        <v>0</v>
      </c>
      <c r="BQ616" s="43">
        <v>219754271.15873593</v>
      </c>
      <c r="BR616" s="43">
        <v>0</v>
      </c>
      <c r="BS616" s="43">
        <v>286999078.13330913</v>
      </c>
      <c r="BT616" s="43">
        <v>0</v>
      </c>
      <c r="BU616" s="43">
        <v>0</v>
      </c>
      <c r="BV616" s="43">
        <v>0</v>
      </c>
      <c r="BW616" s="43">
        <v>0</v>
      </c>
      <c r="BX616" s="43">
        <v>0</v>
      </c>
      <c r="BY616" s="43">
        <v>0</v>
      </c>
      <c r="BZ616" s="43">
        <v>0</v>
      </c>
      <c r="CA616" s="43">
        <v>0</v>
      </c>
      <c r="CB616" s="43">
        <v>0</v>
      </c>
      <c r="CC616" s="43">
        <v>0</v>
      </c>
      <c r="CD616" s="44">
        <f t="shared" si="64"/>
        <v>506753349.29204506</v>
      </c>
      <c r="CE616" s="43">
        <v>0</v>
      </c>
      <c r="CF616" s="43">
        <v>0</v>
      </c>
      <c r="CG616" s="43">
        <v>0</v>
      </c>
      <c r="CH616" s="43">
        <v>0</v>
      </c>
      <c r="CI616" s="43">
        <v>330949932.36505634</v>
      </c>
      <c r="CJ616" s="43">
        <v>0</v>
      </c>
      <c r="CK616" s="43">
        <v>0</v>
      </c>
      <c r="CL616" s="43">
        <v>0</v>
      </c>
      <c r="CM616" s="43">
        <v>0</v>
      </c>
      <c r="CN616" s="43">
        <v>0</v>
      </c>
      <c r="CO616" s="43">
        <v>0</v>
      </c>
      <c r="CP616" s="43">
        <v>0</v>
      </c>
      <c r="CQ616" s="43">
        <v>0</v>
      </c>
      <c r="CR616" s="43">
        <v>0</v>
      </c>
      <c r="CS616" s="43">
        <v>0</v>
      </c>
      <c r="CT616" s="44">
        <f t="shared" si="65"/>
        <v>330949932.36505634</v>
      </c>
      <c r="CU616" s="43">
        <v>0</v>
      </c>
      <c r="CV616" s="43">
        <v>0</v>
      </c>
      <c r="CW616" s="43">
        <v>0</v>
      </c>
      <c r="CX616" s="43">
        <v>0</v>
      </c>
      <c r="CY616" s="43">
        <v>358272713.41245914</v>
      </c>
      <c r="CZ616" s="43">
        <v>0</v>
      </c>
      <c r="DA616" s="43">
        <v>0</v>
      </c>
      <c r="DB616" s="43">
        <v>0</v>
      </c>
      <c r="DC616" s="43">
        <v>0</v>
      </c>
      <c r="DD616" s="43">
        <v>0</v>
      </c>
      <c r="DE616" s="43">
        <v>0</v>
      </c>
      <c r="DF616" s="43">
        <v>0</v>
      </c>
      <c r="DG616" s="43">
        <v>0</v>
      </c>
      <c r="DH616" s="43">
        <v>0</v>
      </c>
      <c r="DI616" s="43">
        <v>0</v>
      </c>
      <c r="DJ616" s="44">
        <f t="shared" si="66"/>
        <v>358272713.41245914</v>
      </c>
      <c r="DK616" s="45">
        <f t="shared" si="67"/>
        <v>1513925995.0695605</v>
      </c>
      <c r="DL616" s="78">
        <v>1513925995.0695605</v>
      </c>
    </row>
    <row r="617" spans="1:116" s="2" customFormat="1" ht="120" x14ac:dyDescent="0.25">
      <c r="A617" s="1"/>
      <c r="B617" s="40" t="s">
        <v>1019</v>
      </c>
      <c r="C617" s="41" t="s">
        <v>1450</v>
      </c>
      <c r="D617" s="30" t="s">
        <v>1420</v>
      </c>
      <c r="E617" s="30" t="s">
        <v>1020</v>
      </c>
      <c r="F617" s="30" t="s">
        <v>1441</v>
      </c>
      <c r="G617" s="30" t="s">
        <v>2402</v>
      </c>
      <c r="H617" s="41" t="s">
        <v>1031</v>
      </c>
      <c r="I617" s="41">
        <v>60</v>
      </c>
      <c r="J617" s="41" t="s">
        <v>1383</v>
      </c>
      <c r="K617" s="41">
        <v>2019</v>
      </c>
      <c r="L617" s="41">
        <v>70</v>
      </c>
      <c r="M617" s="42">
        <v>62.5</v>
      </c>
      <c r="N617" s="42">
        <v>65</v>
      </c>
      <c r="O617" s="42">
        <v>67.5</v>
      </c>
      <c r="P617" s="42">
        <v>70</v>
      </c>
      <c r="Q617" s="42" t="s">
        <v>2570</v>
      </c>
      <c r="R617" s="41" t="s">
        <v>113</v>
      </c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 t="s">
        <v>1020</v>
      </c>
      <c r="AI617" s="52" t="s">
        <v>1484</v>
      </c>
      <c r="AJ617" s="40">
        <v>4501</v>
      </c>
      <c r="AK617" s="17" t="s">
        <v>2100</v>
      </c>
      <c r="AL617" s="17" t="s">
        <v>1033</v>
      </c>
      <c r="AM617" s="42" t="s">
        <v>2579</v>
      </c>
      <c r="AN617" s="42">
        <v>1903020</v>
      </c>
      <c r="AO617" s="42" t="s">
        <v>2580</v>
      </c>
      <c r="AP617" s="41">
        <v>2685</v>
      </c>
      <c r="AQ617" s="41">
        <v>40000</v>
      </c>
      <c r="AR617" s="42" t="s">
        <v>2471</v>
      </c>
      <c r="AS617" s="42" t="s">
        <v>1019</v>
      </c>
      <c r="AT617" s="42">
        <v>7000</v>
      </c>
      <c r="AU617" s="42">
        <v>10000</v>
      </c>
      <c r="AV617" s="42">
        <v>11000</v>
      </c>
      <c r="AW617" s="42">
        <v>12000</v>
      </c>
      <c r="AX617" s="43">
        <v>0</v>
      </c>
      <c r="AY617" s="43">
        <v>0</v>
      </c>
      <c r="AZ617" s="43">
        <v>0</v>
      </c>
      <c r="BA617" s="43">
        <v>0</v>
      </c>
      <c r="BB617" s="43">
        <v>0</v>
      </c>
      <c r="BC617" s="43">
        <v>200900000</v>
      </c>
      <c r="BD617" s="43">
        <v>0</v>
      </c>
      <c r="BE617" s="43">
        <v>0</v>
      </c>
      <c r="BF617" s="43">
        <v>0</v>
      </c>
      <c r="BG617" s="43">
        <v>0</v>
      </c>
      <c r="BH617" s="43">
        <v>0</v>
      </c>
      <c r="BI617" s="43">
        <v>0</v>
      </c>
      <c r="BJ617" s="43">
        <v>0</v>
      </c>
      <c r="BK617" s="43">
        <v>0</v>
      </c>
      <c r="BL617" s="43">
        <v>0</v>
      </c>
      <c r="BM617" s="43">
        <v>0</v>
      </c>
      <c r="BN617" s="44">
        <f t="shared" si="63"/>
        <v>200900000</v>
      </c>
      <c r="BO617" s="43">
        <v>0</v>
      </c>
      <c r="BP617" s="43">
        <v>0</v>
      </c>
      <c r="BQ617" s="43">
        <v>138854011.87542081</v>
      </c>
      <c r="BR617" s="43">
        <v>0</v>
      </c>
      <c r="BS617" s="43">
        <v>181343339.50929958</v>
      </c>
      <c r="BT617" s="43">
        <v>0</v>
      </c>
      <c r="BU617" s="43">
        <v>0</v>
      </c>
      <c r="BV617" s="43">
        <v>0</v>
      </c>
      <c r="BW617" s="43">
        <v>0</v>
      </c>
      <c r="BX617" s="43">
        <v>0</v>
      </c>
      <c r="BY617" s="43">
        <v>0</v>
      </c>
      <c r="BZ617" s="43">
        <v>0</v>
      </c>
      <c r="CA617" s="43">
        <v>0</v>
      </c>
      <c r="CB617" s="43">
        <v>0</v>
      </c>
      <c r="CC617" s="43">
        <v>0</v>
      </c>
      <c r="CD617" s="44">
        <f t="shared" si="64"/>
        <v>320197351.38472039</v>
      </c>
      <c r="CE617" s="43">
        <v>0</v>
      </c>
      <c r="CF617" s="43">
        <v>0</v>
      </c>
      <c r="CG617" s="43">
        <v>0</v>
      </c>
      <c r="CH617" s="43">
        <v>0</v>
      </c>
      <c r="CI617" s="43">
        <v>209114141.88438374</v>
      </c>
      <c r="CJ617" s="43">
        <v>0</v>
      </c>
      <c r="CK617" s="43">
        <v>0</v>
      </c>
      <c r="CL617" s="43">
        <v>0</v>
      </c>
      <c r="CM617" s="43">
        <v>0</v>
      </c>
      <c r="CN617" s="43">
        <v>0</v>
      </c>
      <c r="CO617" s="43">
        <v>0</v>
      </c>
      <c r="CP617" s="43">
        <v>0</v>
      </c>
      <c r="CQ617" s="43">
        <v>0</v>
      </c>
      <c r="CR617" s="43">
        <v>0</v>
      </c>
      <c r="CS617" s="43">
        <v>0</v>
      </c>
      <c r="CT617" s="44">
        <f t="shared" si="65"/>
        <v>209114141.88438374</v>
      </c>
      <c r="CU617" s="43">
        <v>0</v>
      </c>
      <c r="CV617" s="43">
        <v>0</v>
      </c>
      <c r="CW617" s="43">
        <v>0</v>
      </c>
      <c r="CX617" s="43">
        <v>0</v>
      </c>
      <c r="CY617" s="43">
        <v>226378324.02756107</v>
      </c>
      <c r="CZ617" s="43">
        <v>0</v>
      </c>
      <c r="DA617" s="43">
        <v>0</v>
      </c>
      <c r="DB617" s="43">
        <v>0</v>
      </c>
      <c r="DC617" s="43">
        <v>0</v>
      </c>
      <c r="DD617" s="43">
        <v>0</v>
      </c>
      <c r="DE617" s="43">
        <v>0</v>
      </c>
      <c r="DF617" s="43">
        <v>0</v>
      </c>
      <c r="DG617" s="43">
        <v>0</v>
      </c>
      <c r="DH617" s="43">
        <v>0</v>
      </c>
      <c r="DI617" s="43">
        <v>0</v>
      </c>
      <c r="DJ617" s="44">
        <f t="shared" si="66"/>
        <v>226378324.02756107</v>
      </c>
      <c r="DK617" s="45">
        <f t="shared" si="67"/>
        <v>956589817.29666519</v>
      </c>
      <c r="DL617" s="78">
        <v>956589817.29666519</v>
      </c>
    </row>
    <row r="618" spans="1:116" s="2" customFormat="1" ht="120" x14ac:dyDescent="0.25">
      <c r="A618" s="1"/>
      <c r="B618" s="40" t="s">
        <v>1019</v>
      </c>
      <c r="C618" s="41" t="s">
        <v>1450</v>
      </c>
      <c r="D618" s="30" t="s">
        <v>1420</v>
      </c>
      <c r="E618" s="30" t="s">
        <v>1020</v>
      </c>
      <c r="F618" s="30" t="s">
        <v>1441</v>
      </c>
      <c r="G618" s="30" t="s">
        <v>2402</v>
      </c>
      <c r="H618" s="41" t="s">
        <v>1031</v>
      </c>
      <c r="I618" s="41">
        <v>60</v>
      </c>
      <c r="J618" s="41" t="s">
        <v>1383</v>
      </c>
      <c r="K618" s="41">
        <v>2019</v>
      </c>
      <c r="L618" s="41">
        <v>70</v>
      </c>
      <c r="M618" s="42">
        <v>62.5</v>
      </c>
      <c r="N618" s="42">
        <v>65</v>
      </c>
      <c r="O618" s="42">
        <v>67.5</v>
      </c>
      <c r="P618" s="42">
        <v>70</v>
      </c>
      <c r="Q618" s="42" t="s">
        <v>2570</v>
      </c>
      <c r="R618" s="41" t="s">
        <v>113</v>
      </c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 t="s">
        <v>1020</v>
      </c>
      <c r="AI618" s="52" t="s">
        <v>1484</v>
      </c>
      <c r="AJ618" s="40">
        <v>4501</v>
      </c>
      <c r="AK618" s="17" t="s">
        <v>2101</v>
      </c>
      <c r="AL618" s="17" t="s">
        <v>1034</v>
      </c>
      <c r="AM618" s="42" t="s">
        <v>2579</v>
      </c>
      <c r="AN618" s="42">
        <v>1903020</v>
      </c>
      <c r="AO618" s="42" t="s">
        <v>2580</v>
      </c>
      <c r="AP618" s="41" t="s">
        <v>1298</v>
      </c>
      <c r="AQ618" s="41">
        <v>50</v>
      </c>
      <c r="AR618" s="42" t="s">
        <v>2471</v>
      </c>
      <c r="AS618" s="42" t="s">
        <v>1019</v>
      </c>
      <c r="AT618" s="42">
        <v>10</v>
      </c>
      <c r="AU618" s="42">
        <v>12</v>
      </c>
      <c r="AV618" s="42">
        <v>13</v>
      </c>
      <c r="AW618" s="42">
        <v>15</v>
      </c>
      <c r="AX618" s="43">
        <v>0</v>
      </c>
      <c r="AY618" s="43">
        <v>0</v>
      </c>
      <c r="AZ618" s="43">
        <v>0</v>
      </c>
      <c r="BA618" s="43">
        <v>0</v>
      </c>
      <c r="BB618" s="43">
        <v>0</v>
      </c>
      <c r="BC618" s="43">
        <v>8500000</v>
      </c>
      <c r="BD618" s="43">
        <v>0</v>
      </c>
      <c r="BE618" s="43">
        <v>0</v>
      </c>
      <c r="BF618" s="43">
        <v>0</v>
      </c>
      <c r="BG618" s="43">
        <v>0</v>
      </c>
      <c r="BH618" s="43">
        <v>0</v>
      </c>
      <c r="BI618" s="43">
        <v>0</v>
      </c>
      <c r="BJ618" s="43">
        <v>0</v>
      </c>
      <c r="BK618" s="43">
        <v>0</v>
      </c>
      <c r="BL618" s="43">
        <v>0</v>
      </c>
      <c r="BM618" s="43">
        <v>0</v>
      </c>
      <c r="BN618" s="44">
        <f t="shared" si="63"/>
        <v>8500000</v>
      </c>
      <c r="BO618" s="43">
        <v>0</v>
      </c>
      <c r="BP618" s="43">
        <v>0</v>
      </c>
      <c r="BQ618" s="43">
        <v>5874858.6408216879</v>
      </c>
      <c r="BR618" s="43">
        <v>0</v>
      </c>
      <c r="BS618" s="43">
        <v>7672565.3849131241</v>
      </c>
      <c r="BT618" s="43">
        <v>0</v>
      </c>
      <c r="BU618" s="43">
        <v>0</v>
      </c>
      <c r="BV618" s="43">
        <v>0</v>
      </c>
      <c r="BW618" s="43">
        <v>0</v>
      </c>
      <c r="BX618" s="43">
        <v>0</v>
      </c>
      <c r="BY618" s="43">
        <v>0</v>
      </c>
      <c r="BZ618" s="43">
        <v>0</v>
      </c>
      <c r="CA618" s="43">
        <v>0</v>
      </c>
      <c r="CB618" s="43">
        <v>0</v>
      </c>
      <c r="CC618" s="43">
        <v>0</v>
      </c>
      <c r="CD618" s="44">
        <f t="shared" si="64"/>
        <v>13547424.025734812</v>
      </c>
      <c r="CE618" s="43">
        <v>0</v>
      </c>
      <c r="CF618" s="43">
        <v>0</v>
      </c>
      <c r="CG618" s="43">
        <v>0</v>
      </c>
      <c r="CH618" s="43">
        <v>0</v>
      </c>
      <c r="CI618" s="43">
        <v>8847537.1130774617</v>
      </c>
      <c r="CJ618" s="43">
        <v>0</v>
      </c>
      <c r="CK618" s="43">
        <v>0</v>
      </c>
      <c r="CL618" s="43">
        <v>0</v>
      </c>
      <c r="CM618" s="43">
        <v>0</v>
      </c>
      <c r="CN618" s="43">
        <v>0</v>
      </c>
      <c r="CO618" s="43">
        <v>0</v>
      </c>
      <c r="CP618" s="43">
        <v>0</v>
      </c>
      <c r="CQ618" s="43">
        <v>0</v>
      </c>
      <c r="CR618" s="43">
        <v>0</v>
      </c>
      <c r="CS618" s="43">
        <v>0</v>
      </c>
      <c r="CT618" s="44">
        <f t="shared" si="65"/>
        <v>8847537.1130774617</v>
      </c>
      <c r="CU618" s="43">
        <v>0</v>
      </c>
      <c r="CV618" s="43">
        <v>0</v>
      </c>
      <c r="CW618" s="43">
        <v>0</v>
      </c>
      <c r="CX618" s="43">
        <v>0</v>
      </c>
      <c r="CY618" s="43">
        <v>9577977.8707529586</v>
      </c>
      <c r="CZ618" s="43">
        <v>0</v>
      </c>
      <c r="DA618" s="43">
        <v>0</v>
      </c>
      <c r="DB618" s="43">
        <v>0</v>
      </c>
      <c r="DC618" s="43">
        <v>0</v>
      </c>
      <c r="DD618" s="43">
        <v>0</v>
      </c>
      <c r="DE618" s="43">
        <v>0</v>
      </c>
      <c r="DF618" s="43">
        <v>0</v>
      </c>
      <c r="DG618" s="43">
        <v>0</v>
      </c>
      <c r="DH618" s="43">
        <v>0</v>
      </c>
      <c r="DI618" s="43">
        <v>0</v>
      </c>
      <c r="DJ618" s="44">
        <f t="shared" si="66"/>
        <v>9577977.8707529586</v>
      </c>
      <c r="DK618" s="45">
        <f t="shared" si="67"/>
        <v>40472939.009565234</v>
      </c>
      <c r="DL618" s="78">
        <v>40472939.009565234</v>
      </c>
    </row>
    <row r="619" spans="1:116" s="2" customFormat="1" ht="120" x14ac:dyDescent="0.25">
      <c r="A619" s="1"/>
      <c r="B619" s="40" t="s">
        <v>1019</v>
      </c>
      <c r="C619" s="41" t="s">
        <v>1450</v>
      </c>
      <c r="D619" s="30" t="s">
        <v>1420</v>
      </c>
      <c r="E619" s="30" t="s">
        <v>1020</v>
      </c>
      <c r="F619" s="30" t="s">
        <v>1441</v>
      </c>
      <c r="G619" s="30" t="s">
        <v>2402</v>
      </c>
      <c r="H619" s="41" t="s">
        <v>1031</v>
      </c>
      <c r="I619" s="41">
        <v>60</v>
      </c>
      <c r="J619" s="41" t="s">
        <v>1383</v>
      </c>
      <c r="K619" s="41">
        <v>2019</v>
      </c>
      <c r="L619" s="41">
        <v>70</v>
      </c>
      <c r="M619" s="42">
        <v>62.5</v>
      </c>
      <c r="N619" s="42">
        <v>65</v>
      </c>
      <c r="O619" s="42">
        <v>67.5</v>
      </c>
      <c r="P619" s="42">
        <v>70</v>
      </c>
      <c r="Q619" s="42" t="s">
        <v>2570</v>
      </c>
      <c r="R619" s="41" t="s">
        <v>113</v>
      </c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 t="s">
        <v>1020</v>
      </c>
      <c r="AI619" s="52" t="s">
        <v>1484</v>
      </c>
      <c r="AJ619" s="40">
        <v>4501</v>
      </c>
      <c r="AK619" s="17" t="s">
        <v>2102</v>
      </c>
      <c r="AL619" s="17" t="s">
        <v>1035</v>
      </c>
      <c r="AM619" s="42" t="s">
        <v>2579</v>
      </c>
      <c r="AN619" s="42">
        <v>1903020</v>
      </c>
      <c r="AO619" s="42" t="s">
        <v>2580</v>
      </c>
      <c r="AP619" s="41">
        <v>2404</v>
      </c>
      <c r="AQ619" s="41">
        <v>8000</v>
      </c>
      <c r="AR619" s="42" t="s">
        <v>2471</v>
      </c>
      <c r="AS619" s="42" t="s">
        <v>1019</v>
      </c>
      <c r="AT619" s="42">
        <v>1000</v>
      </c>
      <c r="AU619" s="42">
        <v>2200</v>
      </c>
      <c r="AV619" s="42">
        <v>2300</v>
      </c>
      <c r="AW619" s="42">
        <v>2500</v>
      </c>
      <c r="AX619" s="43">
        <v>0</v>
      </c>
      <c r="AY619" s="43">
        <v>0</v>
      </c>
      <c r="AZ619" s="43">
        <v>0</v>
      </c>
      <c r="BA619" s="43">
        <v>0</v>
      </c>
      <c r="BB619" s="43">
        <v>0</v>
      </c>
      <c r="BC619" s="43">
        <v>39850000</v>
      </c>
      <c r="BD619" s="43">
        <v>0</v>
      </c>
      <c r="BE619" s="43">
        <v>0</v>
      </c>
      <c r="BF619" s="43">
        <v>0</v>
      </c>
      <c r="BG619" s="43">
        <v>0</v>
      </c>
      <c r="BH619" s="43">
        <v>0</v>
      </c>
      <c r="BI619" s="43">
        <v>0</v>
      </c>
      <c r="BJ619" s="43">
        <v>0</v>
      </c>
      <c r="BK619" s="43">
        <v>0</v>
      </c>
      <c r="BL619" s="43">
        <v>0</v>
      </c>
      <c r="BM619" s="43">
        <v>0</v>
      </c>
      <c r="BN619" s="44">
        <f t="shared" si="63"/>
        <v>39850000</v>
      </c>
      <c r="BO619" s="43">
        <v>0</v>
      </c>
      <c r="BP619" s="43">
        <v>0</v>
      </c>
      <c r="BQ619" s="43">
        <v>27542719.627852261</v>
      </c>
      <c r="BR619" s="43">
        <v>0</v>
      </c>
      <c r="BS619" s="43">
        <v>35970791.833975054</v>
      </c>
      <c r="BT619" s="43">
        <v>0</v>
      </c>
      <c r="BU619" s="43">
        <v>0</v>
      </c>
      <c r="BV619" s="43">
        <v>0</v>
      </c>
      <c r="BW619" s="43">
        <v>0</v>
      </c>
      <c r="BX619" s="43">
        <v>0</v>
      </c>
      <c r="BY619" s="43">
        <v>0</v>
      </c>
      <c r="BZ619" s="43">
        <v>0</v>
      </c>
      <c r="CA619" s="43">
        <v>0</v>
      </c>
      <c r="CB619" s="43">
        <v>0</v>
      </c>
      <c r="CC619" s="43">
        <v>0</v>
      </c>
      <c r="CD619" s="44">
        <f t="shared" si="64"/>
        <v>63513511.461827315</v>
      </c>
      <c r="CE619" s="43">
        <v>0</v>
      </c>
      <c r="CF619" s="43">
        <v>0</v>
      </c>
      <c r="CG619" s="43">
        <v>0</v>
      </c>
      <c r="CH619" s="43">
        <v>0</v>
      </c>
      <c r="CI619" s="43">
        <v>41479335.759545505</v>
      </c>
      <c r="CJ619" s="43">
        <v>0</v>
      </c>
      <c r="CK619" s="43">
        <v>0</v>
      </c>
      <c r="CL619" s="43">
        <v>0</v>
      </c>
      <c r="CM619" s="43">
        <v>0</v>
      </c>
      <c r="CN619" s="43">
        <v>0</v>
      </c>
      <c r="CO619" s="43">
        <v>0</v>
      </c>
      <c r="CP619" s="43">
        <v>0</v>
      </c>
      <c r="CQ619" s="43">
        <v>0</v>
      </c>
      <c r="CR619" s="43">
        <v>0</v>
      </c>
      <c r="CS619" s="43">
        <v>0</v>
      </c>
      <c r="CT619" s="44">
        <f t="shared" si="65"/>
        <v>41479335.759545505</v>
      </c>
      <c r="CU619" s="43">
        <v>0</v>
      </c>
      <c r="CV619" s="43">
        <v>0</v>
      </c>
      <c r="CW619" s="43">
        <v>0</v>
      </c>
      <c r="CX619" s="43">
        <v>0</v>
      </c>
      <c r="CY619" s="43">
        <v>44903813.899941802</v>
      </c>
      <c r="CZ619" s="43">
        <v>0</v>
      </c>
      <c r="DA619" s="43">
        <v>0</v>
      </c>
      <c r="DB619" s="43">
        <v>0</v>
      </c>
      <c r="DC619" s="43">
        <v>0</v>
      </c>
      <c r="DD619" s="43">
        <v>0</v>
      </c>
      <c r="DE619" s="43">
        <v>0</v>
      </c>
      <c r="DF619" s="43">
        <v>0</v>
      </c>
      <c r="DG619" s="43">
        <v>0</v>
      </c>
      <c r="DH619" s="43">
        <v>0</v>
      </c>
      <c r="DI619" s="43">
        <v>0</v>
      </c>
      <c r="DJ619" s="44">
        <f t="shared" si="66"/>
        <v>44903813.899941802</v>
      </c>
      <c r="DK619" s="45">
        <f t="shared" si="67"/>
        <v>189746661.12131462</v>
      </c>
      <c r="DL619" s="78">
        <v>189746661.12131462</v>
      </c>
    </row>
    <row r="620" spans="1:116" s="2" customFormat="1" ht="120" x14ac:dyDescent="0.25">
      <c r="A620" s="1"/>
      <c r="B620" s="40" t="s">
        <v>1019</v>
      </c>
      <c r="C620" s="41" t="s">
        <v>1450</v>
      </c>
      <c r="D620" s="30" t="s">
        <v>1420</v>
      </c>
      <c r="E620" s="30" t="s">
        <v>1020</v>
      </c>
      <c r="F620" s="30" t="s">
        <v>1441</v>
      </c>
      <c r="G620" s="30" t="s">
        <v>2403</v>
      </c>
      <c r="H620" s="41" t="s">
        <v>1036</v>
      </c>
      <c r="I620" s="41">
        <v>60</v>
      </c>
      <c r="J620" s="41" t="s">
        <v>1383</v>
      </c>
      <c r="K620" s="41">
        <v>2019</v>
      </c>
      <c r="L620" s="41">
        <v>70</v>
      </c>
      <c r="M620" s="42">
        <v>62.5</v>
      </c>
      <c r="N620" s="42">
        <v>65</v>
      </c>
      <c r="O620" s="42">
        <v>67.5</v>
      </c>
      <c r="P620" s="42">
        <v>70</v>
      </c>
      <c r="Q620" s="42" t="s">
        <v>2570</v>
      </c>
      <c r="R620" s="41" t="s">
        <v>113</v>
      </c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 t="s">
        <v>1020</v>
      </c>
      <c r="AI620" s="52" t="s">
        <v>1484</v>
      </c>
      <c r="AJ620" s="40">
        <v>4501</v>
      </c>
      <c r="AK620" s="17" t="s">
        <v>2103</v>
      </c>
      <c r="AL620" s="17" t="s">
        <v>1037</v>
      </c>
      <c r="AM620" s="42" t="s">
        <v>2579</v>
      </c>
      <c r="AN620" s="42">
        <v>1903020</v>
      </c>
      <c r="AO620" s="42" t="s">
        <v>2580</v>
      </c>
      <c r="AP620" s="41" t="s">
        <v>1298</v>
      </c>
      <c r="AQ620" s="41">
        <v>2</v>
      </c>
      <c r="AR620" s="42" t="s">
        <v>130</v>
      </c>
      <c r="AS620" s="42" t="s">
        <v>1019</v>
      </c>
      <c r="AT620" s="42">
        <v>2</v>
      </c>
      <c r="AU620" s="42">
        <v>2</v>
      </c>
      <c r="AV620" s="42">
        <v>2</v>
      </c>
      <c r="AW620" s="42">
        <v>2</v>
      </c>
      <c r="AX620" s="43">
        <v>0</v>
      </c>
      <c r="AY620" s="43">
        <v>0</v>
      </c>
      <c r="AZ620" s="43">
        <v>0</v>
      </c>
      <c r="BA620" s="43">
        <v>0</v>
      </c>
      <c r="BB620" s="43">
        <v>0</v>
      </c>
      <c r="BC620" s="43">
        <v>5200000</v>
      </c>
      <c r="BD620" s="43">
        <v>0</v>
      </c>
      <c r="BE620" s="43">
        <v>0</v>
      </c>
      <c r="BF620" s="43">
        <v>0</v>
      </c>
      <c r="BG620" s="43">
        <v>0</v>
      </c>
      <c r="BH620" s="43">
        <v>0</v>
      </c>
      <c r="BI620" s="43">
        <v>0</v>
      </c>
      <c r="BJ620" s="43">
        <v>0</v>
      </c>
      <c r="BK620" s="43">
        <v>0</v>
      </c>
      <c r="BL620" s="43">
        <v>0</v>
      </c>
      <c r="BM620" s="43">
        <v>0</v>
      </c>
      <c r="BN620" s="44">
        <f t="shared" si="63"/>
        <v>5200000</v>
      </c>
      <c r="BO620" s="43">
        <v>0</v>
      </c>
      <c r="BP620" s="43">
        <v>0</v>
      </c>
      <c r="BQ620" s="43">
        <v>3594031.1685026796</v>
      </c>
      <c r="BR620" s="43">
        <v>0</v>
      </c>
      <c r="BS620" s="43">
        <v>4693804.706064499</v>
      </c>
      <c r="BT620" s="43">
        <v>0</v>
      </c>
      <c r="BU620" s="43">
        <v>0</v>
      </c>
      <c r="BV620" s="43">
        <v>0</v>
      </c>
      <c r="BW620" s="43">
        <v>0</v>
      </c>
      <c r="BX620" s="43">
        <v>0</v>
      </c>
      <c r="BY620" s="43">
        <v>0</v>
      </c>
      <c r="BZ620" s="43">
        <v>0</v>
      </c>
      <c r="CA620" s="43">
        <v>0</v>
      </c>
      <c r="CB620" s="43">
        <v>0</v>
      </c>
      <c r="CC620" s="43">
        <v>0</v>
      </c>
      <c r="CD620" s="44">
        <f t="shared" si="64"/>
        <v>8287835.874567179</v>
      </c>
      <c r="CE620" s="43">
        <v>0</v>
      </c>
      <c r="CF620" s="43">
        <v>0</v>
      </c>
      <c r="CG620" s="43">
        <v>0</v>
      </c>
      <c r="CH620" s="43">
        <v>0</v>
      </c>
      <c r="CI620" s="43">
        <v>5412610.9397650352</v>
      </c>
      <c r="CJ620" s="43">
        <v>0</v>
      </c>
      <c r="CK620" s="43">
        <v>0</v>
      </c>
      <c r="CL620" s="43">
        <v>0</v>
      </c>
      <c r="CM620" s="43">
        <v>0</v>
      </c>
      <c r="CN620" s="43">
        <v>0</v>
      </c>
      <c r="CO620" s="43">
        <v>0</v>
      </c>
      <c r="CP620" s="43">
        <v>0</v>
      </c>
      <c r="CQ620" s="43">
        <v>0</v>
      </c>
      <c r="CR620" s="43">
        <v>0</v>
      </c>
      <c r="CS620" s="43">
        <v>0</v>
      </c>
      <c r="CT620" s="44">
        <f t="shared" si="65"/>
        <v>5412610.9397650352</v>
      </c>
      <c r="CU620" s="43">
        <v>0</v>
      </c>
      <c r="CV620" s="43">
        <v>0</v>
      </c>
      <c r="CW620" s="43">
        <v>0</v>
      </c>
      <c r="CX620" s="43">
        <v>0</v>
      </c>
      <c r="CY620" s="43">
        <v>5859468.8150488688</v>
      </c>
      <c r="CZ620" s="43">
        <v>0</v>
      </c>
      <c r="DA620" s="43">
        <v>0</v>
      </c>
      <c r="DB620" s="43">
        <v>0</v>
      </c>
      <c r="DC620" s="43">
        <v>0</v>
      </c>
      <c r="DD620" s="43">
        <v>0</v>
      </c>
      <c r="DE620" s="43">
        <v>0</v>
      </c>
      <c r="DF620" s="43">
        <v>0</v>
      </c>
      <c r="DG620" s="43">
        <v>0</v>
      </c>
      <c r="DH620" s="43">
        <v>0</v>
      </c>
      <c r="DI620" s="43">
        <v>0</v>
      </c>
      <c r="DJ620" s="44">
        <f t="shared" si="66"/>
        <v>5859468.8150488688</v>
      </c>
      <c r="DK620" s="45">
        <f t="shared" si="67"/>
        <v>24759915.629381083</v>
      </c>
      <c r="DL620" s="78">
        <v>24759915.629381083</v>
      </c>
    </row>
    <row r="621" spans="1:116" s="2" customFormat="1" ht="120" x14ac:dyDescent="0.25">
      <c r="A621" s="1"/>
      <c r="B621" s="40" t="s">
        <v>1019</v>
      </c>
      <c r="C621" s="41" t="s">
        <v>1450</v>
      </c>
      <c r="D621" s="30" t="s">
        <v>1420</v>
      </c>
      <c r="E621" s="30" t="s">
        <v>1020</v>
      </c>
      <c r="F621" s="30" t="s">
        <v>1441</v>
      </c>
      <c r="G621" s="30" t="s">
        <v>2403</v>
      </c>
      <c r="H621" s="41" t="s">
        <v>1036</v>
      </c>
      <c r="I621" s="41">
        <v>60</v>
      </c>
      <c r="J621" s="41" t="s">
        <v>1383</v>
      </c>
      <c r="K621" s="41">
        <v>2019</v>
      </c>
      <c r="L621" s="41">
        <v>70</v>
      </c>
      <c r="M621" s="42">
        <v>62.5</v>
      </c>
      <c r="N621" s="42">
        <v>65</v>
      </c>
      <c r="O621" s="42">
        <v>67.5</v>
      </c>
      <c r="P621" s="42">
        <v>70</v>
      </c>
      <c r="Q621" s="42" t="s">
        <v>2570</v>
      </c>
      <c r="R621" s="41" t="s">
        <v>113</v>
      </c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 t="s">
        <v>1020</v>
      </c>
      <c r="AI621" s="52" t="s">
        <v>1484</v>
      </c>
      <c r="AJ621" s="40">
        <v>4501</v>
      </c>
      <c r="AK621" s="17" t="s">
        <v>2104</v>
      </c>
      <c r="AL621" s="17" t="s">
        <v>1038</v>
      </c>
      <c r="AM621" s="42" t="s">
        <v>2579</v>
      </c>
      <c r="AN621" s="42">
        <v>1903020</v>
      </c>
      <c r="AO621" s="42" t="s">
        <v>2580</v>
      </c>
      <c r="AP621" s="41">
        <v>1000</v>
      </c>
      <c r="AQ621" s="41">
        <v>4000</v>
      </c>
      <c r="AR621" s="42" t="s">
        <v>2471</v>
      </c>
      <c r="AS621" s="42" t="s">
        <v>1019</v>
      </c>
      <c r="AT621" s="42">
        <v>650</v>
      </c>
      <c r="AU621" s="42">
        <v>1050</v>
      </c>
      <c r="AV621" s="42">
        <v>1100</v>
      </c>
      <c r="AW621" s="42">
        <v>1200</v>
      </c>
      <c r="AX621" s="43">
        <v>0</v>
      </c>
      <c r="AY621" s="43">
        <v>0</v>
      </c>
      <c r="AZ621" s="43">
        <v>0</v>
      </c>
      <c r="BA621" s="43">
        <v>0</v>
      </c>
      <c r="BB621" s="43">
        <v>0</v>
      </c>
      <c r="BC621" s="43">
        <v>50600000</v>
      </c>
      <c r="BD621" s="43">
        <v>0</v>
      </c>
      <c r="BE621" s="43">
        <v>0</v>
      </c>
      <c r="BF621" s="43">
        <v>0</v>
      </c>
      <c r="BG621" s="43">
        <v>0</v>
      </c>
      <c r="BH621" s="43">
        <v>0</v>
      </c>
      <c r="BI621" s="43">
        <v>0</v>
      </c>
      <c r="BJ621" s="43">
        <v>24200000</v>
      </c>
      <c r="BK621" s="43">
        <v>0</v>
      </c>
      <c r="BL621" s="43">
        <v>0</v>
      </c>
      <c r="BM621" s="43">
        <v>0</v>
      </c>
      <c r="BN621" s="44">
        <f t="shared" si="63"/>
        <v>74800000</v>
      </c>
      <c r="BO621" s="43">
        <v>0</v>
      </c>
      <c r="BP621" s="43">
        <v>0</v>
      </c>
      <c r="BQ621" s="43">
        <v>34972687.908891454</v>
      </c>
      <c r="BR621" s="43">
        <v>0</v>
      </c>
      <c r="BS621" s="43">
        <v>45674330.409012243</v>
      </c>
      <c r="BT621" s="43">
        <v>0</v>
      </c>
      <c r="BU621" s="43">
        <v>0</v>
      </c>
      <c r="BV621" s="43">
        <v>0</v>
      </c>
      <c r="BW621" s="43">
        <v>0</v>
      </c>
      <c r="BX621" s="43">
        <v>0</v>
      </c>
      <c r="BY621" s="43">
        <v>0</v>
      </c>
      <c r="BZ621" s="43">
        <v>33880000</v>
      </c>
      <c r="CA621" s="43">
        <v>0</v>
      </c>
      <c r="CB621" s="43">
        <v>0</v>
      </c>
      <c r="CC621" s="43">
        <v>0</v>
      </c>
      <c r="CD621" s="44">
        <f t="shared" si="64"/>
        <v>114527018.3179037</v>
      </c>
      <c r="CE621" s="43">
        <v>0</v>
      </c>
      <c r="CF621" s="43">
        <v>0</v>
      </c>
      <c r="CG621" s="43">
        <v>0</v>
      </c>
      <c r="CH621" s="43">
        <v>0</v>
      </c>
      <c r="CI621" s="43">
        <v>52668867.990790531</v>
      </c>
      <c r="CJ621" s="43">
        <v>0</v>
      </c>
      <c r="CK621" s="43">
        <v>0</v>
      </c>
      <c r="CL621" s="43">
        <v>0</v>
      </c>
      <c r="CM621" s="43">
        <v>0</v>
      </c>
      <c r="CN621" s="43">
        <v>0</v>
      </c>
      <c r="CO621" s="43">
        <v>0</v>
      </c>
      <c r="CP621" s="43">
        <v>38720000</v>
      </c>
      <c r="CQ621" s="43">
        <v>0</v>
      </c>
      <c r="CR621" s="43">
        <v>0</v>
      </c>
      <c r="CS621" s="43">
        <v>0</v>
      </c>
      <c r="CT621" s="44">
        <f t="shared" si="65"/>
        <v>91388867.990790531</v>
      </c>
      <c r="CU621" s="43">
        <v>0</v>
      </c>
      <c r="CV621" s="43">
        <v>0</v>
      </c>
      <c r="CW621" s="43">
        <v>0</v>
      </c>
      <c r="CX621" s="43">
        <v>0</v>
      </c>
      <c r="CY621" s="43">
        <v>57017138.854129367</v>
      </c>
      <c r="CZ621" s="43">
        <v>0</v>
      </c>
      <c r="DA621" s="43">
        <v>0</v>
      </c>
      <c r="DB621" s="43">
        <v>0</v>
      </c>
      <c r="DC621" s="43">
        <v>0</v>
      </c>
      <c r="DD621" s="43">
        <v>0</v>
      </c>
      <c r="DE621" s="43">
        <v>0</v>
      </c>
      <c r="DF621" s="43">
        <v>41140000</v>
      </c>
      <c r="DG621" s="43">
        <v>0</v>
      </c>
      <c r="DH621" s="43">
        <v>0</v>
      </c>
      <c r="DI621" s="43">
        <v>0</v>
      </c>
      <c r="DJ621" s="44">
        <f t="shared" si="66"/>
        <v>98157138.854129374</v>
      </c>
      <c r="DK621" s="45">
        <f t="shared" si="67"/>
        <v>378873025.16282362</v>
      </c>
      <c r="DL621" s="78">
        <v>378873025.16282362</v>
      </c>
    </row>
    <row r="622" spans="1:116" s="2" customFormat="1" ht="120" x14ac:dyDescent="0.25">
      <c r="A622" s="1"/>
      <c r="B622" s="40" t="s">
        <v>1019</v>
      </c>
      <c r="C622" s="41" t="s">
        <v>1450</v>
      </c>
      <c r="D622" s="30" t="s">
        <v>1420</v>
      </c>
      <c r="E622" s="30" t="s">
        <v>1020</v>
      </c>
      <c r="F622" s="30" t="s">
        <v>1441</v>
      </c>
      <c r="G622" s="30" t="s">
        <v>2403</v>
      </c>
      <c r="H622" s="41" t="s">
        <v>1036</v>
      </c>
      <c r="I622" s="41">
        <v>60</v>
      </c>
      <c r="J622" s="41" t="s">
        <v>1383</v>
      </c>
      <c r="K622" s="41">
        <v>2019</v>
      </c>
      <c r="L622" s="41">
        <v>70</v>
      </c>
      <c r="M622" s="42">
        <v>62.5</v>
      </c>
      <c r="N622" s="42">
        <v>65</v>
      </c>
      <c r="O622" s="42">
        <v>67.5</v>
      </c>
      <c r="P622" s="42">
        <v>70</v>
      </c>
      <c r="Q622" s="42" t="s">
        <v>2570</v>
      </c>
      <c r="R622" s="41" t="s">
        <v>113</v>
      </c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 t="s">
        <v>1020</v>
      </c>
      <c r="AI622" s="52" t="s">
        <v>1484</v>
      </c>
      <c r="AJ622" s="40">
        <v>4501</v>
      </c>
      <c r="AK622" s="17" t="s">
        <v>2105</v>
      </c>
      <c r="AL622" s="17" t="s">
        <v>1039</v>
      </c>
      <c r="AM622" s="42" t="s">
        <v>2579</v>
      </c>
      <c r="AN622" s="42">
        <v>1903020</v>
      </c>
      <c r="AO622" s="42" t="s">
        <v>2580</v>
      </c>
      <c r="AP622" s="41">
        <v>570</v>
      </c>
      <c r="AQ622" s="41">
        <v>2280</v>
      </c>
      <c r="AR622" s="42" t="s">
        <v>2471</v>
      </c>
      <c r="AS622" s="42" t="s">
        <v>1019</v>
      </c>
      <c r="AT622" s="42">
        <v>420</v>
      </c>
      <c r="AU622" s="42">
        <v>520</v>
      </c>
      <c r="AV622" s="42">
        <v>620</v>
      </c>
      <c r="AW622" s="42">
        <v>720</v>
      </c>
      <c r="AX622" s="43">
        <v>0</v>
      </c>
      <c r="AY622" s="43">
        <v>0</v>
      </c>
      <c r="AZ622" s="43">
        <v>0</v>
      </c>
      <c r="BA622" s="43">
        <v>0</v>
      </c>
      <c r="BB622" s="43">
        <v>0</v>
      </c>
      <c r="BC622" s="43">
        <v>59800000</v>
      </c>
      <c r="BD622" s="43">
        <v>0</v>
      </c>
      <c r="BE622" s="43">
        <v>0</v>
      </c>
      <c r="BF622" s="43">
        <v>0</v>
      </c>
      <c r="BG622" s="43">
        <v>0</v>
      </c>
      <c r="BH622" s="43">
        <v>0</v>
      </c>
      <c r="BI622" s="43">
        <v>0</v>
      </c>
      <c r="BJ622" s="43">
        <v>0</v>
      </c>
      <c r="BK622" s="43">
        <v>0</v>
      </c>
      <c r="BL622" s="43">
        <v>0</v>
      </c>
      <c r="BM622" s="43">
        <v>0</v>
      </c>
      <c r="BN622" s="44">
        <f t="shared" si="63"/>
        <v>59800000</v>
      </c>
      <c r="BO622" s="43">
        <v>0</v>
      </c>
      <c r="BP622" s="43">
        <v>0</v>
      </c>
      <c r="BQ622" s="43">
        <v>41331358.437780812</v>
      </c>
      <c r="BR622" s="43">
        <v>0</v>
      </c>
      <c r="BS622" s="43">
        <v>53978754.119741745</v>
      </c>
      <c r="BT622" s="43">
        <v>0</v>
      </c>
      <c r="BU622" s="43">
        <v>0</v>
      </c>
      <c r="BV622" s="43">
        <v>0</v>
      </c>
      <c r="BW622" s="43">
        <v>0</v>
      </c>
      <c r="BX622" s="43">
        <v>0</v>
      </c>
      <c r="BY622" s="43">
        <v>0</v>
      </c>
      <c r="BZ622" s="43">
        <v>0</v>
      </c>
      <c r="CA622" s="43">
        <v>0</v>
      </c>
      <c r="CB622" s="43">
        <v>0</v>
      </c>
      <c r="CC622" s="43">
        <v>0</v>
      </c>
      <c r="CD622" s="44">
        <f t="shared" si="64"/>
        <v>95310112.557522565</v>
      </c>
      <c r="CE622" s="43">
        <v>0</v>
      </c>
      <c r="CF622" s="43">
        <v>0</v>
      </c>
      <c r="CG622" s="43">
        <v>0</v>
      </c>
      <c r="CH622" s="43">
        <v>0</v>
      </c>
      <c r="CI622" s="43">
        <v>62245025.807297908</v>
      </c>
      <c r="CJ622" s="43">
        <v>0</v>
      </c>
      <c r="CK622" s="43">
        <v>0</v>
      </c>
      <c r="CL622" s="43">
        <v>0</v>
      </c>
      <c r="CM622" s="43">
        <v>0</v>
      </c>
      <c r="CN622" s="43">
        <v>0</v>
      </c>
      <c r="CO622" s="43">
        <v>0</v>
      </c>
      <c r="CP622" s="43">
        <v>0</v>
      </c>
      <c r="CQ622" s="43">
        <v>0</v>
      </c>
      <c r="CR622" s="43">
        <v>0</v>
      </c>
      <c r="CS622" s="43">
        <v>0</v>
      </c>
      <c r="CT622" s="44">
        <f t="shared" si="65"/>
        <v>62245025.807297908</v>
      </c>
      <c r="CU622" s="43">
        <v>0</v>
      </c>
      <c r="CV622" s="43">
        <v>0</v>
      </c>
      <c r="CW622" s="43">
        <v>0</v>
      </c>
      <c r="CX622" s="43">
        <v>0</v>
      </c>
      <c r="CY622" s="43">
        <v>67383891.373061985</v>
      </c>
      <c r="CZ622" s="43">
        <v>0</v>
      </c>
      <c r="DA622" s="43">
        <v>0</v>
      </c>
      <c r="DB622" s="43">
        <v>0</v>
      </c>
      <c r="DC622" s="43">
        <v>0</v>
      </c>
      <c r="DD622" s="43">
        <v>0</v>
      </c>
      <c r="DE622" s="43">
        <v>0</v>
      </c>
      <c r="DF622" s="43">
        <v>0</v>
      </c>
      <c r="DG622" s="43">
        <v>0</v>
      </c>
      <c r="DH622" s="43">
        <v>0</v>
      </c>
      <c r="DI622" s="43">
        <v>0</v>
      </c>
      <c r="DJ622" s="44">
        <f t="shared" si="66"/>
        <v>67383891.373061985</v>
      </c>
      <c r="DK622" s="45">
        <f t="shared" si="67"/>
        <v>284739029.73788249</v>
      </c>
      <c r="DL622" s="78">
        <v>284739029.73788249</v>
      </c>
    </row>
    <row r="623" spans="1:116" s="2" customFormat="1" ht="15.75" customHeight="1" x14ac:dyDescent="0.25">
      <c r="A623" s="1"/>
      <c r="B623" s="40" t="s">
        <v>1019</v>
      </c>
      <c r="C623" s="41" t="s">
        <v>1450</v>
      </c>
      <c r="D623" s="30" t="s">
        <v>1420</v>
      </c>
      <c r="E623" s="30" t="s">
        <v>1020</v>
      </c>
      <c r="F623" s="30" t="s">
        <v>1441</v>
      </c>
      <c r="G623" s="30" t="s">
        <v>2405</v>
      </c>
      <c r="H623" s="41" t="s">
        <v>1040</v>
      </c>
      <c r="I623" s="41">
        <v>100</v>
      </c>
      <c r="J623" s="41" t="s">
        <v>1384</v>
      </c>
      <c r="K623" s="41">
        <v>2019</v>
      </c>
      <c r="L623" s="41">
        <v>100</v>
      </c>
      <c r="M623" s="42">
        <v>100</v>
      </c>
      <c r="N623" s="42">
        <v>100</v>
      </c>
      <c r="O623" s="42">
        <v>100</v>
      </c>
      <c r="P623" s="42">
        <v>100</v>
      </c>
      <c r="Q623" s="42" t="s">
        <v>130</v>
      </c>
      <c r="R623" s="41" t="s">
        <v>113</v>
      </c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 t="s">
        <v>1020</v>
      </c>
      <c r="AI623" s="52" t="s">
        <v>1484</v>
      </c>
      <c r="AJ623" s="40">
        <v>4501</v>
      </c>
      <c r="AK623" s="18" t="s">
        <v>2106</v>
      </c>
      <c r="AL623" s="17" t="s">
        <v>1041</v>
      </c>
      <c r="AM623" s="42" t="s">
        <v>2579</v>
      </c>
      <c r="AN623" s="42">
        <v>1903020</v>
      </c>
      <c r="AO623" s="42" t="s">
        <v>2580</v>
      </c>
      <c r="AP623" s="41">
        <v>184</v>
      </c>
      <c r="AQ623" s="41">
        <v>400</v>
      </c>
      <c r="AR623" s="42" t="s">
        <v>2471</v>
      </c>
      <c r="AS623" s="42" t="s">
        <v>1019</v>
      </c>
      <c r="AT623" s="42">
        <v>50</v>
      </c>
      <c r="AU623" s="42">
        <v>100</v>
      </c>
      <c r="AV623" s="42">
        <v>150</v>
      </c>
      <c r="AW623" s="42">
        <v>100</v>
      </c>
      <c r="AX623" s="43">
        <v>0</v>
      </c>
      <c r="AY623" s="43">
        <v>0</v>
      </c>
      <c r="AZ623" s="43">
        <v>0</v>
      </c>
      <c r="BA623" s="43">
        <v>0</v>
      </c>
      <c r="BB623" s="43">
        <v>0</v>
      </c>
      <c r="BC623" s="43">
        <v>60200000</v>
      </c>
      <c r="BD623" s="43">
        <v>0</v>
      </c>
      <c r="BE623" s="43">
        <v>0</v>
      </c>
      <c r="BF623" s="43">
        <v>0</v>
      </c>
      <c r="BG623" s="43">
        <v>0</v>
      </c>
      <c r="BH623" s="43">
        <v>0</v>
      </c>
      <c r="BI623" s="43">
        <v>0</v>
      </c>
      <c r="BJ623" s="43">
        <v>0</v>
      </c>
      <c r="BK623" s="43">
        <v>0</v>
      </c>
      <c r="BL623" s="43">
        <v>0</v>
      </c>
      <c r="BM623" s="43">
        <v>0</v>
      </c>
      <c r="BN623" s="44">
        <f t="shared" si="63"/>
        <v>60200000</v>
      </c>
      <c r="BO623" s="43">
        <v>0</v>
      </c>
      <c r="BP623" s="43">
        <v>0</v>
      </c>
      <c r="BQ623" s="43">
        <v>5860183.9797917455</v>
      </c>
      <c r="BR623" s="43">
        <v>0</v>
      </c>
      <c r="BS623" s="43">
        <v>54339816.020208247</v>
      </c>
      <c r="BT623" s="43">
        <v>0</v>
      </c>
      <c r="BU623" s="43">
        <v>0</v>
      </c>
      <c r="BV623" s="43">
        <v>0</v>
      </c>
      <c r="BW623" s="43">
        <v>0</v>
      </c>
      <c r="BX623" s="43">
        <v>0</v>
      </c>
      <c r="BY623" s="43">
        <v>0</v>
      </c>
      <c r="BZ623" s="43">
        <v>0</v>
      </c>
      <c r="CA623" s="43">
        <v>0</v>
      </c>
      <c r="CB623" s="43">
        <v>0</v>
      </c>
      <c r="CC623" s="43">
        <v>0</v>
      </c>
      <c r="CD623" s="44">
        <f t="shared" si="64"/>
        <v>60199999.999999993</v>
      </c>
      <c r="CE623" s="43">
        <v>0</v>
      </c>
      <c r="CF623" s="43">
        <v>0</v>
      </c>
      <c r="CG623" s="43">
        <v>0</v>
      </c>
      <c r="CH623" s="43">
        <v>0</v>
      </c>
      <c r="CI623" s="43">
        <v>60200000</v>
      </c>
      <c r="CJ623" s="43">
        <v>0</v>
      </c>
      <c r="CK623" s="43">
        <v>0</v>
      </c>
      <c r="CL623" s="43">
        <v>0</v>
      </c>
      <c r="CM623" s="43">
        <v>0</v>
      </c>
      <c r="CN623" s="43">
        <v>0</v>
      </c>
      <c r="CO623" s="43">
        <v>0</v>
      </c>
      <c r="CP623" s="43">
        <v>0</v>
      </c>
      <c r="CQ623" s="43">
        <v>0</v>
      </c>
      <c r="CR623" s="43">
        <v>0</v>
      </c>
      <c r="CS623" s="43">
        <v>0</v>
      </c>
      <c r="CT623" s="44">
        <f t="shared" si="65"/>
        <v>60200000</v>
      </c>
      <c r="CU623" s="43">
        <v>0</v>
      </c>
      <c r="CV623" s="43">
        <v>0</v>
      </c>
      <c r="CW623" s="43">
        <v>0</v>
      </c>
      <c r="CX623" s="43">
        <v>0</v>
      </c>
      <c r="CY623" s="43">
        <v>60200000</v>
      </c>
      <c r="CZ623" s="43">
        <v>0</v>
      </c>
      <c r="DA623" s="43">
        <v>0</v>
      </c>
      <c r="DB623" s="43">
        <v>0</v>
      </c>
      <c r="DC623" s="43">
        <v>0</v>
      </c>
      <c r="DD623" s="43">
        <v>0</v>
      </c>
      <c r="DE623" s="43">
        <v>0</v>
      </c>
      <c r="DF623" s="43">
        <v>0</v>
      </c>
      <c r="DG623" s="43">
        <v>0</v>
      </c>
      <c r="DH623" s="43">
        <v>0</v>
      </c>
      <c r="DI623" s="43">
        <v>0</v>
      </c>
      <c r="DJ623" s="44">
        <f t="shared" si="66"/>
        <v>60200000</v>
      </c>
      <c r="DK623" s="45">
        <f t="shared" si="67"/>
        <v>240800000</v>
      </c>
      <c r="DL623" s="78">
        <v>240800000</v>
      </c>
    </row>
    <row r="624" spans="1:116" s="2" customFormat="1" ht="120" x14ac:dyDescent="0.25">
      <c r="A624" s="1"/>
      <c r="B624" s="40" t="s">
        <v>1019</v>
      </c>
      <c r="C624" s="41" t="s">
        <v>1450</v>
      </c>
      <c r="D624" s="30" t="s">
        <v>1420</v>
      </c>
      <c r="E624" s="30" t="s">
        <v>1020</v>
      </c>
      <c r="F624" s="30" t="s">
        <v>1441</v>
      </c>
      <c r="G624" s="30" t="s">
        <v>2405</v>
      </c>
      <c r="H624" s="41" t="s">
        <v>1040</v>
      </c>
      <c r="I624" s="41">
        <v>100</v>
      </c>
      <c r="J624" s="41" t="s">
        <v>1384</v>
      </c>
      <c r="K624" s="41">
        <v>2019</v>
      </c>
      <c r="L624" s="41">
        <v>100</v>
      </c>
      <c r="M624" s="42">
        <v>100</v>
      </c>
      <c r="N624" s="42">
        <v>100</v>
      </c>
      <c r="O624" s="42">
        <v>100</v>
      </c>
      <c r="P624" s="42">
        <v>100</v>
      </c>
      <c r="Q624" s="42" t="s">
        <v>130</v>
      </c>
      <c r="R624" s="41" t="s">
        <v>113</v>
      </c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 t="s">
        <v>1020</v>
      </c>
      <c r="AI624" s="52" t="s">
        <v>1484</v>
      </c>
      <c r="AJ624" s="40">
        <v>4501</v>
      </c>
      <c r="AK624" s="17" t="s">
        <v>2107</v>
      </c>
      <c r="AL624" s="17" t="s">
        <v>1042</v>
      </c>
      <c r="AM624" s="42" t="s">
        <v>2579</v>
      </c>
      <c r="AN624" s="42">
        <v>1903020</v>
      </c>
      <c r="AO624" s="42" t="s">
        <v>2580</v>
      </c>
      <c r="AP624" s="41" t="s">
        <v>1298</v>
      </c>
      <c r="AQ624" s="41">
        <v>20</v>
      </c>
      <c r="AR624" s="42" t="s">
        <v>2471</v>
      </c>
      <c r="AS624" s="42" t="s">
        <v>1019</v>
      </c>
      <c r="AT624" s="42">
        <v>0</v>
      </c>
      <c r="AU624" s="42">
        <v>5</v>
      </c>
      <c r="AV624" s="42">
        <v>10</v>
      </c>
      <c r="AW624" s="42">
        <v>5</v>
      </c>
      <c r="AX624" s="43">
        <v>0</v>
      </c>
      <c r="AY624" s="43">
        <v>0</v>
      </c>
      <c r="AZ624" s="43">
        <v>0</v>
      </c>
      <c r="BA624" s="43">
        <v>0</v>
      </c>
      <c r="BB624" s="43">
        <v>0</v>
      </c>
      <c r="BC624" s="43">
        <v>0</v>
      </c>
      <c r="BD624" s="43">
        <v>0</v>
      </c>
      <c r="BE624" s="43">
        <v>0</v>
      </c>
      <c r="BF624" s="43">
        <v>0</v>
      </c>
      <c r="BG624" s="43">
        <v>0</v>
      </c>
      <c r="BH624" s="43">
        <v>0</v>
      </c>
      <c r="BI624" s="43">
        <v>0</v>
      </c>
      <c r="BJ624" s="43">
        <v>0</v>
      </c>
      <c r="BK624" s="43">
        <v>0</v>
      </c>
      <c r="BL624" s="43">
        <v>0</v>
      </c>
      <c r="BM624" s="43">
        <v>0</v>
      </c>
      <c r="BN624" s="44">
        <f t="shared" si="63"/>
        <v>0</v>
      </c>
      <c r="BO624" s="43">
        <v>0</v>
      </c>
      <c r="BP624" s="43">
        <v>0</v>
      </c>
      <c r="BQ624" s="43">
        <v>484433943.55228949</v>
      </c>
      <c r="BR624" s="43">
        <v>0</v>
      </c>
      <c r="BS624" s="43">
        <v>0</v>
      </c>
      <c r="BT624" s="43">
        <v>0</v>
      </c>
      <c r="BU624" s="43">
        <v>0</v>
      </c>
      <c r="BV624" s="43">
        <v>0</v>
      </c>
      <c r="BW624" s="43">
        <v>0</v>
      </c>
      <c r="BX624" s="43">
        <v>0</v>
      </c>
      <c r="BY624" s="43">
        <v>0</v>
      </c>
      <c r="BZ624" s="43">
        <v>0</v>
      </c>
      <c r="CA624" s="43">
        <v>0</v>
      </c>
      <c r="CB624" s="43">
        <v>0</v>
      </c>
      <c r="CC624" s="43">
        <v>0</v>
      </c>
      <c r="CD624" s="44">
        <f t="shared" si="64"/>
        <v>484433943.55228949</v>
      </c>
      <c r="CE624" s="43">
        <v>0</v>
      </c>
      <c r="CF624" s="43">
        <v>0</v>
      </c>
      <c r="CG624" s="43">
        <v>0</v>
      </c>
      <c r="CH624" s="43">
        <v>0</v>
      </c>
      <c r="CI624" s="43">
        <v>33355385.511599064</v>
      </c>
      <c r="CJ624" s="43">
        <v>0</v>
      </c>
      <c r="CK624" s="43">
        <v>0</v>
      </c>
      <c r="CL624" s="43">
        <v>0</v>
      </c>
      <c r="CM624" s="43">
        <v>0</v>
      </c>
      <c r="CN624" s="43">
        <v>0</v>
      </c>
      <c r="CO624" s="43">
        <v>0</v>
      </c>
      <c r="CP624" s="43">
        <v>0</v>
      </c>
      <c r="CQ624" s="43">
        <v>0</v>
      </c>
      <c r="CR624" s="43">
        <v>0</v>
      </c>
      <c r="CS624" s="43">
        <v>0</v>
      </c>
      <c r="CT624" s="44">
        <f t="shared" si="65"/>
        <v>33355385.511599064</v>
      </c>
      <c r="CU624" s="43">
        <v>0</v>
      </c>
      <c r="CV624" s="43">
        <v>0</v>
      </c>
      <c r="CW624" s="43">
        <v>0</v>
      </c>
      <c r="CX624" s="43">
        <v>0</v>
      </c>
      <c r="CY624" s="43">
        <v>103460511.40708971</v>
      </c>
      <c r="CZ624" s="43">
        <v>0</v>
      </c>
      <c r="DA624" s="43">
        <v>0</v>
      </c>
      <c r="DB624" s="43">
        <v>0</v>
      </c>
      <c r="DC624" s="43">
        <v>0</v>
      </c>
      <c r="DD624" s="43">
        <v>0</v>
      </c>
      <c r="DE624" s="43">
        <v>0</v>
      </c>
      <c r="DF624" s="43">
        <v>0</v>
      </c>
      <c r="DG624" s="43">
        <v>0</v>
      </c>
      <c r="DH624" s="43">
        <v>0</v>
      </c>
      <c r="DI624" s="43">
        <v>0</v>
      </c>
      <c r="DJ624" s="44">
        <f t="shared" si="66"/>
        <v>103460511.40708971</v>
      </c>
      <c r="DK624" s="45">
        <f t="shared" si="67"/>
        <v>621249840.47097826</v>
      </c>
      <c r="DL624" s="78">
        <v>621249840.47097826</v>
      </c>
    </row>
    <row r="625" spans="1:116" s="2" customFormat="1" ht="21" customHeight="1" x14ac:dyDescent="0.25">
      <c r="A625" s="1"/>
      <c r="B625" s="40" t="s">
        <v>1019</v>
      </c>
      <c r="C625" s="41" t="s">
        <v>1450</v>
      </c>
      <c r="D625" s="30" t="s">
        <v>1420</v>
      </c>
      <c r="E625" s="30" t="s">
        <v>1020</v>
      </c>
      <c r="F625" s="30" t="s">
        <v>1441</v>
      </c>
      <c r="G625" s="30" t="s">
        <v>2404</v>
      </c>
      <c r="H625" s="41" t="s">
        <v>1040</v>
      </c>
      <c r="I625" s="41">
        <v>100</v>
      </c>
      <c r="J625" s="41" t="s">
        <v>1384</v>
      </c>
      <c r="K625" s="41">
        <v>2019</v>
      </c>
      <c r="L625" s="41">
        <v>100</v>
      </c>
      <c r="M625" s="42">
        <v>100</v>
      </c>
      <c r="N625" s="42">
        <v>100</v>
      </c>
      <c r="O625" s="42">
        <v>100</v>
      </c>
      <c r="P625" s="42">
        <v>100</v>
      </c>
      <c r="Q625" s="42" t="s">
        <v>130</v>
      </c>
      <c r="R625" s="41" t="s">
        <v>113</v>
      </c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 t="s">
        <v>1020</v>
      </c>
      <c r="AI625" s="52" t="s">
        <v>1484</v>
      </c>
      <c r="AJ625" s="40">
        <v>4501</v>
      </c>
      <c r="AK625" s="19" t="s">
        <v>2108</v>
      </c>
      <c r="AL625" s="17" t="s">
        <v>1043</v>
      </c>
      <c r="AM625" s="42" t="s">
        <v>2924</v>
      </c>
      <c r="AN625" s="42">
        <v>4001019</v>
      </c>
      <c r="AO625" s="42" t="s">
        <v>2924</v>
      </c>
      <c r="AP625" s="41">
        <v>100</v>
      </c>
      <c r="AQ625" s="41">
        <v>420</v>
      </c>
      <c r="AR625" s="42" t="s">
        <v>2471</v>
      </c>
      <c r="AS625" s="42" t="s">
        <v>1019</v>
      </c>
      <c r="AT625" s="42">
        <v>60</v>
      </c>
      <c r="AU625" s="42">
        <v>110</v>
      </c>
      <c r="AV625" s="42">
        <v>120</v>
      </c>
      <c r="AW625" s="42">
        <v>130</v>
      </c>
      <c r="AX625" s="43">
        <v>0</v>
      </c>
      <c r="AY625" s="43">
        <v>0</v>
      </c>
      <c r="AZ625" s="43">
        <v>0</v>
      </c>
      <c r="BA625" s="43">
        <v>0</v>
      </c>
      <c r="BB625" s="43">
        <v>0</v>
      </c>
      <c r="BC625" s="43">
        <v>45100000</v>
      </c>
      <c r="BD625" s="43">
        <v>0</v>
      </c>
      <c r="BE625" s="43">
        <v>0</v>
      </c>
      <c r="BF625" s="43">
        <v>0</v>
      </c>
      <c r="BG625" s="43">
        <v>0</v>
      </c>
      <c r="BH625" s="43">
        <v>0</v>
      </c>
      <c r="BI625" s="43">
        <v>0</v>
      </c>
      <c r="BJ625" s="43">
        <v>0</v>
      </c>
      <c r="BK625" s="43">
        <v>0</v>
      </c>
      <c r="BL625" s="43">
        <v>0</v>
      </c>
      <c r="BM625" s="43">
        <v>0</v>
      </c>
      <c r="BN625" s="44">
        <f t="shared" si="63"/>
        <v>45100000</v>
      </c>
      <c r="BO625" s="43">
        <v>0</v>
      </c>
      <c r="BP625" s="43">
        <v>0</v>
      </c>
      <c r="BQ625" s="43">
        <v>4390270.7224021209</v>
      </c>
      <c r="BR625" s="43">
        <v>0</v>
      </c>
      <c r="BS625" s="43">
        <v>40709729.277597867</v>
      </c>
      <c r="BT625" s="43">
        <v>0</v>
      </c>
      <c r="BU625" s="43">
        <v>0</v>
      </c>
      <c r="BV625" s="43">
        <v>0</v>
      </c>
      <c r="BW625" s="43">
        <v>0</v>
      </c>
      <c r="BX625" s="43">
        <v>0</v>
      </c>
      <c r="BY625" s="43">
        <v>0</v>
      </c>
      <c r="BZ625" s="43">
        <v>0</v>
      </c>
      <c r="CA625" s="43">
        <v>0</v>
      </c>
      <c r="CB625" s="43">
        <v>0</v>
      </c>
      <c r="CC625" s="43">
        <v>0</v>
      </c>
      <c r="CD625" s="44">
        <f t="shared" si="64"/>
        <v>45099999.999999985</v>
      </c>
      <c r="CE625" s="43">
        <v>0</v>
      </c>
      <c r="CF625" s="43">
        <v>0</v>
      </c>
      <c r="CG625" s="43">
        <v>0</v>
      </c>
      <c r="CH625" s="43">
        <v>0</v>
      </c>
      <c r="CI625" s="43">
        <v>45100000</v>
      </c>
      <c r="CJ625" s="43">
        <v>0</v>
      </c>
      <c r="CK625" s="43">
        <v>0</v>
      </c>
      <c r="CL625" s="43">
        <v>0</v>
      </c>
      <c r="CM625" s="43">
        <v>0</v>
      </c>
      <c r="CN625" s="43">
        <v>0</v>
      </c>
      <c r="CO625" s="43">
        <v>0</v>
      </c>
      <c r="CP625" s="43">
        <v>0</v>
      </c>
      <c r="CQ625" s="43">
        <v>0</v>
      </c>
      <c r="CR625" s="43">
        <v>0</v>
      </c>
      <c r="CS625" s="43">
        <v>0</v>
      </c>
      <c r="CT625" s="44">
        <f t="shared" si="65"/>
        <v>45100000</v>
      </c>
      <c r="CU625" s="43">
        <v>0</v>
      </c>
      <c r="CV625" s="43">
        <v>0</v>
      </c>
      <c r="CW625" s="43">
        <v>0</v>
      </c>
      <c r="CX625" s="43">
        <v>0</v>
      </c>
      <c r="CY625" s="43">
        <v>45100000</v>
      </c>
      <c r="CZ625" s="43">
        <v>0</v>
      </c>
      <c r="DA625" s="43">
        <v>0</v>
      </c>
      <c r="DB625" s="43">
        <v>0</v>
      </c>
      <c r="DC625" s="43">
        <v>0</v>
      </c>
      <c r="DD625" s="43">
        <v>0</v>
      </c>
      <c r="DE625" s="43">
        <v>0</v>
      </c>
      <c r="DF625" s="43">
        <v>0</v>
      </c>
      <c r="DG625" s="43">
        <v>0</v>
      </c>
      <c r="DH625" s="43">
        <v>0</v>
      </c>
      <c r="DI625" s="43">
        <v>0</v>
      </c>
      <c r="DJ625" s="44">
        <f t="shared" si="66"/>
        <v>45100000</v>
      </c>
      <c r="DK625" s="45">
        <f t="shared" si="67"/>
        <v>180400000</v>
      </c>
      <c r="DL625" s="78">
        <v>180400000</v>
      </c>
    </row>
    <row r="626" spans="1:116" s="2" customFormat="1" ht="18" customHeight="1" x14ac:dyDescent="0.25">
      <c r="A626" s="1"/>
      <c r="B626" s="40" t="s">
        <v>1019</v>
      </c>
      <c r="C626" s="41" t="s">
        <v>1450</v>
      </c>
      <c r="D626" s="30" t="s">
        <v>1420</v>
      </c>
      <c r="E626" s="30" t="s">
        <v>1020</v>
      </c>
      <c r="F626" s="30" t="s">
        <v>1441</v>
      </c>
      <c r="G626" s="30" t="s">
        <v>2404</v>
      </c>
      <c r="H626" s="41" t="s">
        <v>1040</v>
      </c>
      <c r="I626" s="41">
        <v>100</v>
      </c>
      <c r="J626" s="41" t="s">
        <v>1384</v>
      </c>
      <c r="K626" s="41">
        <v>2019</v>
      </c>
      <c r="L626" s="41">
        <v>100</v>
      </c>
      <c r="M626" s="42">
        <v>100</v>
      </c>
      <c r="N626" s="42">
        <v>100</v>
      </c>
      <c r="O626" s="42">
        <v>100</v>
      </c>
      <c r="P626" s="42">
        <v>100</v>
      </c>
      <c r="Q626" s="42" t="s">
        <v>130</v>
      </c>
      <c r="R626" s="41" t="s">
        <v>113</v>
      </c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 t="s">
        <v>1020</v>
      </c>
      <c r="AI626" s="52" t="s">
        <v>1484</v>
      </c>
      <c r="AJ626" s="40">
        <v>4501</v>
      </c>
      <c r="AK626" s="19" t="s">
        <v>2118</v>
      </c>
      <c r="AL626" s="17" t="s">
        <v>1044</v>
      </c>
      <c r="AM626" s="42" t="s">
        <v>2925</v>
      </c>
      <c r="AN626" s="42">
        <v>4501019</v>
      </c>
      <c r="AO626" s="42" t="s">
        <v>2926</v>
      </c>
      <c r="AP626" s="41">
        <v>1</v>
      </c>
      <c r="AQ626" s="41">
        <v>1</v>
      </c>
      <c r="AR626" s="42" t="s">
        <v>130</v>
      </c>
      <c r="AS626" s="42" t="s">
        <v>1019</v>
      </c>
      <c r="AT626" s="42">
        <v>1</v>
      </c>
      <c r="AU626" s="42">
        <v>1</v>
      </c>
      <c r="AV626" s="42">
        <v>1</v>
      </c>
      <c r="AW626" s="42">
        <v>1</v>
      </c>
      <c r="AX626" s="43">
        <v>0</v>
      </c>
      <c r="AY626" s="43">
        <v>0</v>
      </c>
      <c r="AZ626" s="43">
        <v>0</v>
      </c>
      <c r="BA626" s="43">
        <v>0</v>
      </c>
      <c r="BB626" s="43">
        <v>0</v>
      </c>
      <c r="BC626" s="43">
        <v>562100000</v>
      </c>
      <c r="BD626" s="43">
        <v>0</v>
      </c>
      <c r="BE626" s="43">
        <v>0</v>
      </c>
      <c r="BF626" s="43">
        <v>0</v>
      </c>
      <c r="BG626" s="43">
        <v>0</v>
      </c>
      <c r="BH626" s="43">
        <v>0</v>
      </c>
      <c r="BI626" s="43">
        <v>0</v>
      </c>
      <c r="BJ626" s="43">
        <v>0</v>
      </c>
      <c r="BK626" s="43">
        <v>0</v>
      </c>
      <c r="BL626" s="43">
        <v>0</v>
      </c>
      <c r="BM626" s="43">
        <v>0</v>
      </c>
      <c r="BN626" s="44">
        <f t="shared" si="63"/>
        <v>562100000</v>
      </c>
      <c r="BO626" s="43">
        <v>0</v>
      </c>
      <c r="BP626" s="43">
        <v>0</v>
      </c>
      <c r="BQ626" s="43">
        <v>5071687.4642383708</v>
      </c>
      <c r="BR626" s="43">
        <v>0</v>
      </c>
      <c r="BS626" s="43">
        <v>47028312.535761617</v>
      </c>
      <c r="BT626" s="43">
        <v>0</v>
      </c>
      <c r="BU626" s="43">
        <v>0</v>
      </c>
      <c r="BV626" s="43">
        <v>0</v>
      </c>
      <c r="BW626" s="43">
        <v>0</v>
      </c>
      <c r="BX626" s="43">
        <v>0</v>
      </c>
      <c r="BY626" s="43">
        <v>0</v>
      </c>
      <c r="BZ626" s="43">
        <v>0</v>
      </c>
      <c r="CA626" s="43">
        <v>0</v>
      </c>
      <c r="CB626" s="43">
        <v>0</v>
      </c>
      <c r="CC626" s="43">
        <v>0</v>
      </c>
      <c r="CD626" s="44">
        <f t="shared" si="64"/>
        <v>52099999.999999985</v>
      </c>
      <c r="CE626" s="43">
        <v>0</v>
      </c>
      <c r="CF626" s="43">
        <v>0</v>
      </c>
      <c r="CG626" s="43">
        <v>0</v>
      </c>
      <c r="CH626" s="43">
        <v>0</v>
      </c>
      <c r="CI626" s="43">
        <v>52100000</v>
      </c>
      <c r="CJ626" s="43">
        <v>0</v>
      </c>
      <c r="CK626" s="43">
        <v>0</v>
      </c>
      <c r="CL626" s="43">
        <v>0</v>
      </c>
      <c r="CM626" s="43">
        <v>0</v>
      </c>
      <c r="CN626" s="43">
        <v>0</v>
      </c>
      <c r="CO626" s="43">
        <v>0</v>
      </c>
      <c r="CP626" s="43">
        <v>0</v>
      </c>
      <c r="CQ626" s="43">
        <v>0</v>
      </c>
      <c r="CR626" s="43">
        <v>0</v>
      </c>
      <c r="CS626" s="43">
        <v>0</v>
      </c>
      <c r="CT626" s="44">
        <f t="shared" si="65"/>
        <v>52100000</v>
      </c>
      <c r="CU626" s="43">
        <v>0</v>
      </c>
      <c r="CV626" s="43">
        <v>0</v>
      </c>
      <c r="CW626" s="43">
        <v>0</v>
      </c>
      <c r="CX626" s="43">
        <v>0</v>
      </c>
      <c r="CY626" s="43">
        <v>52100000</v>
      </c>
      <c r="CZ626" s="43">
        <v>0</v>
      </c>
      <c r="DA626" s="43">
        <v>0</v>
      </c>
      <c r="DB626" s="43">
        <v>0</v>
      </c>
      <c r="DC626" s="43">
        <v>0</v>
      </c>
      <c r="DD626" s="43">
        <v>0</v>
      </c>
      <c r="DE626" s="43">
        <v>0</v>
      </c>
      <c r="DF626" s="43">
        <v>0</v>
      </c>
      <c r="DG626" s="43">
        <v>0</v>
      </c>
      <c r="DH626" s="43">
        <v>0</v>
      </c>
      <c r="DI626" s="43">
        <v>0</v>
      </c>
      <c r="DJ626" s="44">
        <f t="shared" si="66"/>
        <v>52100000</v>
      </c>
      <c r="DK626" s="45">
        <f t="shared" si="67"/>
        <v>718400000</v>
      </c>
      <c r="DL626" s="78">
        <v>718400000</v>
      </c>
    </row>
    <row r="627" spans="1:116" s="2" customFormat="1" ht="90" x14ac:dyDescent="0.25">
      <c r="A627" s="1"/>
      <c r="B627" s="40" t="s">
        <v>1019</v>
      </c>
      <c r="C627" s="41" t="s">
        <v>1450</v>
      </c>
      <c r="D627" s="30" t="s">
        <v>1420</v>
      </c>
      <c r="E627" s="30" t="s">
        <v>1020</v>
      </c>
      <c r="F627" s="30" t="s">
        <v>1440</v>
      </c>
      <c r="G627" s="30" t="s">
        <v>2404</v>
      </c>
      <c r="H627" s="41" t="s">
        <v>1040</v>
      </c>
      <c r="I627" s="41">
        <v>100</v>
      </c>
      <c r="J627" s="41" t="s">
        <v>1384</v>
      </c>
      <c r="K627" s="41">
        <v>2019</v>
      </c>
      <c r="L627" s="41">
        <v>100</v>
      </c>
      <c r="M627" s="42">
        <v>100</v>
      </c>
      <c r="N627" s="42">
        <v>100</v>
      </c>
      <c r="O627" s="42">
        <v>100</v>
      </c>
      <c r="P627" s="42">
        <v>100</v>
      </c>
      <c r="Q627" s="42" t="s">
        <v>130</v>
      </c>
      <c r="R627" s="41" t="s">
        <v>113</v>
      </c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 t="s">
        <v>1020</v>
      </c>
      <c r="AI627" s="52" t="s">
        <v>1484</v>
      </c>
      <c r="AJ627" s="40">
        <v>4501</v>
      </c>
      <c r="AK627" s="17" t="s">
        <v>2109</v>
      </c>
      <c r="AL627" s="17" t="s">
        <v>1045</v>
      </c>
      <c r="AM627" s="42" t="s">
        <v>2925</v>
      </c>
      <c r="AN627" s="42">
        <v>4501019</v>
      </c>
      <c r="AO627" s="42" t="s">
        <v>2926</v>
      </c>
      <c r="AP627" s="41">
        <v>4</v>
      </c>
      <c r="AQ627" s="41">
        <v>16</v>
      </c>
      <c r="AR627" s="42" t="s">
        <v>2471</v>
      </c>
      <c r="AS627" s="42" t="s">
        <v>1019</v>
      </c>
      <c r="AT627" s="42">
        <v>4</v>
      </c>
      <c r="AU627" s="42">
        <v>4</v>
      </c>
      <c r="AV627" s="42">
        <v>4</v>
      </c>
      <c r="AW627" s="42">
        <v>4</v>
      </c>
      <c r="AX627" s="43">
        <v>0</v>
      </c>
      <c r="AY627" s="43">
        <v>0</v>
      </c>
      <c r="AZ627" s="43">
        <v>0</v>
      </c>
      <c r="BA627" s="43">
        <v>0</v>
      </c>
      <c r="BB627" s="43">
        <v>0</v>
      </c>
      <c r="BC627" s="43">
        <v>36200000</v>
      </c>
      <c r="BD627" s="43">
        <v>0</v>
      </c>
      <c r="BE627" s="43">
        <v>0</v>
      </c>
      <c r="BF627" s="43">
        <v>0</v>
      </c>
      <c r="BG627" s="43">
        <v>0</v>
      </c>
      <c r="BH627" s="43">
        <v>0</v>
      </c>
      <c r="BI627" s="43">
        <v>0</v>
      </c>
      <c r="BJ627" s="43">
        <v>0</v>
      </c>
      <c r="BK627" s="43">
        <v>0</v>
      </c>
      <c r="BL627" s="43">
        <v>0</v>
      </c>
      <c r="BM627" s="43">
        <v>0</v>
      </c>
      <c r="BN627" s="44">
        <f t="shared" si="63"/>
        <v>36200000</v>
      </c>
      <c r="BO627" s="43">
        <v>0</v>
      </c>
      <c r="BP627" s="43">
        <v>0</v>
      </c>
      <c r="BQ627" s="43">
        <v>3523898.0077817463</v>
      </c>
      <c r="BR627" s="43">
        <v>0</v>
      </c>
      <c r="BS627" s="43">
        <v>32676101.992218241</v>
      </c>
      <c r="BT627" s="43">
        <v>0</v>
      </c>
      <c r="BU627" s="43">
        <v>0</v>
      </c>
      <c r="BV627" s="43">
        <v>0</v>
      </c>
      <c r="BW627" s="43">
        <v>0</v>
      </c>
      <c r="BX627" s="43">
        <v>0</v>
      </c>
      <c r="BY627" s="43">
        <v>0</v>
      </c>
      <c r="BZ627" s="43">
        <v>0</v>
      </c>
      <c r="CA627" s="43">
        <v>0</v>
      </c>
      <c r="CB627" s="43">
        <v>0</v>
      </c>
      <c r="CC627" s="43">
        <v>0</v>
      </c>
      <c r="CD627" s="44">
        <f t="shared" si="64"/>
        <v>36199999.999999985</v>
      </c>
      <c r="CE627" s="43">
        <v>0</v>
      </c>
      <c r="CF627" s="43">
        <v>0</v>
      </c>
      <c r="CG627" s="43">
        <v>0</v>
      </c>
      <c r="CH627" s="43">
        <v>0</v>
      </c>
      <c r="CI627" s="43">
        <v>36200000</v>
      </c>
      <c r="CJ627" s="43">
        <v>0</v>
      </c>
      <c r="CK627" s="43">
        <v>0</v>
      </c>
      <c r="CL627" s="43">
        <v>0</v>
      </c>
      <c r="CM627" s="43">
        <v>0</v>
      </c>
      <c r="CN627" s="43">
        <v>0</v>
      </c>
      <c r="CO627" s="43">
        <v>0</v>
      </c>
      <c r="CP627" s="43">
        <v>0</v>
      </c>
      <c r="CQ627" s="43">
        <v>0</v>
      </c>
      <c r="CR627" s="43">
        <v>0</v>
      </c>
      <c r="CS627" s="43">
        <v>0</v>
      </c>
      <c r="CT627" s="44">
        <f t="shared" si="65"/>
        <v>36200000</v>
      </c>
      <c r="CU627" s="43">
        <v>0</v>
      </c>
      <c r="CV627" s="43">
        <v>0</v>
      </c>
      <c r="CW627" s="43">
        <v>0</v>
      </c>
      <c r="CX627" s="43">
        <v>0</v>
      </c>
      <c r="CY627" s="43">
        <v>36200000</v>
      </c>
      <c r="CZ627" s="43">
        <v>0</v>
      </c>
      <c r="DA627" s="43">
        <v>0</v>
      </c>
      <c r="DB627" s="43">
        <v>0</v>
      </c>
      <c r="DC627" s="43">
        <v>0</v>
      </c>
      <c r="DD627" s="43">
        <v>0</v>
      </c>
      <c r="DE627" s="43">
        <v>0</v>
      </c>
      <c r="DF627" s="43">
        <v>0</v>
      </c>
      <c r="DG627" s="43">
        <v>0</v>
      </c>
      <c r="DH627" s="43">
        <v>0</v>
      </c>
      <c r="DI627" s="43">
        <v>0</v>
      </c>
      <c r="DJ627" s="44">
        <f t="shared" si="66"/>
        <v>36200000</v>
      </c>
      <c r="DK627" s="45">
        <f t="shared" si="67"/>
        <v>144800000</v>
      </c>
      <c r="DL627" s="78">
        <v>144800000</v>
      </c>
    </row>
    <row r="628" spans="1:116" s="2" customFormat="1" ht="18" customHeight="1" x14ac:dyDescent="0.25">
      <c r="A628" s="1"/>
      <c r="B628" s="40" t="s">
        <v>1019</v>
      </c>
      <c r="C628" s="41" t="s">
        <v>1450</v>
      </c>
      <c r="D628" s="30" t="s">
        <v>1420</v>
      </c>
      <c r="E628" s="30" t="s">
        <v>1020</v>
      </c>
      <c r="F628" s="30" t="s">
        <v>1440</v>
      </c>
      <c r="G628" s="30" t="s">
        <v>2404</v>
      </c>
      <c r="H628" s="41" t="s">
        <v>1040</v>
      </c>
      <c r="I628" s="41">
        <v>100</v>
      </c>
      <c r="J628" s="41" t="s">
        <v>1384</v>
      </c>
      <c r="K628" s="41">
        <v>2019</v>
      </c>
      <c r="L628" s="41">
        <v>100</v>
      </c>
      <c r="M628" s="42">
        <v>100</v>
      </c>
      <c r="N628" s="42">
        <v>100</v>
      </c>
      <c r="O628" s="42">
        <v>100</v>
      </c>
      <c r="P628" s="42">
        <v>100</v>
      </c>
      <c r="Q628" s="42" t="s">
        <v>130</v>
      </c>
      <c r="R628" s="41" t="s">
        <v>113</v>
      </c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 t="s">
        <v>1020</v>
      </c>
      <c r="AI628" s="52" t="s">
        <v>1484</v>
      </c>
      <c r="AJ628" s="40">
        <v>4501</v>
      </c>
      <c r="AK628" s="19" t="s">
        <v>2112</v>
      </c>
      <c r="AL628" s="17" t="s">
        <v>1046</v>
      </c>
      <c r="AM628" s="42" t="s">
        <v>2925</v>
      </c>
      <c r="AN628" s="42">
        <v>4501019</v>
      </c>
      <c r="AO628" s="42" t="s">
        <v>2926</v>
      </c>
      <c r="AP628" s="41">
        <v>4</v>
      </c>
      <c r="AQ628" s="41">
        <v>32</v>
      </c>
      <c r="AR628" s="42" t="s">
        <v>2471</v>
      </c>
      <c r="AS628" s="42" t="s">
        <v>1019</v>
      </c>
      <c r="AT628" s="42">
        <v>8</v>
      </c>
      <c r="AU628" s="42">
        <v>8</v>
      </c>
      <c r="AV628" s="42">
        <v>8</v>
      </c>
      <c r="AW628" s="42">
        <v>8</v>
      </c>
      <c r="AX628" s="43">
        <v>0</v>
      </c>
      <c r="AY628" s="43">
        <v>0</v>
      </c>
      <c r="AZ628" s="43">
        <v>0</v>
      </c>
      <c r="BA628" s="43">
        <v>0</v>
      </c>
      <c r="BB628" s="43">
        <v>0</v>
      </c>
      <c r="BC628" s="43">
        <v>12100000</v>
      </c>
      <c r="BD628" s="43">
        <v>0</v>
      </c>
      <c r="BE628" s="43">
        <v>0</v>
      </c>
      <c r="BF628" s="43">
        <v>0</v>
      </c>
      <c r="BG628" s="43">
        <v>0</v>
      </c>
      <c r="BH628" s="43">
        <v>0</v>
      </c>
      <c r="BI628" s="43">
        <v>0</v>
      </c>
      <c r="BJ628" s="43">
        <v>0</v>
      </c>
      <c r="BK628" s="43">
        <v>0</v>
      </c>
      <c r="BL628" s="43">
        <v>0</v>
      </c>
      <c r="BM628" s="43">
        <v>0</v>
      </c>
      <c r="BN628" s="44">
        <f t="shared" si="63"/>
        <v>12100000</v>
      </c>
      <c r="BO628" s="43">
        <v>0</v>
      </c>
      <c r="BP628" s="43">
        <v>0</v>
      </c>
      <c r="BQ628" s="43">
        <v>1177877.5108883739</v>
      </c>
      <c r="BR628" s="43">
        <v>0</v>
      </c>
      <c r="BS628" s="43">
        <v>10922122.489111623</v>
      </c>
      <c r="BT628" s="43">
        <v>0</v>
      </c>
      <c r="BU628" s="43">
        <v>0</v>
      </c>
      <c r="BV628" s="43">
        <v>0</v>
      </c>
      <c r="BW628" s="43">
        <v>0</v>
      </c>
      <c r="BX628" s="43">
        <v>0</v>
      </c>
      <c r="BY628" s="43">
        <v>0</v>
      </c>
      <c r="BZ628" s="43">
        <v>0</v>
      </c>
      <c r="CA628" s="43">
        <v>0</v>
      </c>
      <c r="CB628" s="43">
        <v>0</v>
      </c>
      <c r="CC628" s="43">
        <v>0</v>
      </c>
      <c r="CD628" s="44">
        <f t="shared" si="64"/>
        <v>12099999.999999996</v>
      </c>
      <c r="CE628" s="43">
        <v>0</v>
      </c>
      <c r="CF628" s="43">
        <v>0</v>
      </c>
      <c r="CG628" s="43">
        <v>0</v>
      </c>
      <c r="CH628" s="43">
        <v>0</v>
      </c>
      <c r="CI628" s="43">
        <v>12100000</v>
      </c>
      <c r="CJ628" s="43">
        <v>0</v>
      </c>
      <c r="CK628" s="43">
        <v>0</v>
      </c>
      <c r="CL628" s="43">
        <v>0</v>
      </c>
      <c r="CM628" s="43">
        <v>0</v>
      </c>
      <c r="CN628" s="43">
        <v>0</v>
      </c>
      <c r="CO628" s="43">
        <v>0</v>
      </c>
      <c r="CP628" s="43">
        <v>0</v>
      </c>
      <c r="CQ628" s="43">
        <v>0</v>
      </c>
      <c r="CR628" s="43">
        <v>0</v>
      </c>
      <c r="CS628" s="43">
        <v>0</v>
      </c>
      <c r="CT628" s="44">
        <f t="shared" si="65"/>
        <v>12100000</v>
      </c>
      <c r="CU628" s="43">
        <v>0</v>
      </c>
      <c r="CV628" s="43">
        <v>0</v>
      </c>
      <c r="CW628" s="43">
        <v>0</v>
      </c>
      <c r="CX628" s="43">
        <v>0</v>
      </c>
      <c r="CY628" s="43">
        <v>12100000</v>
      </c>
      <c r="CZ628" s="43">
        <v>0</v>
      </c>
      <c r="DA628" s="43">
        <v>0</v>
      </c>
      <c r="DB628" s="43">
        <v>0</v>
      </c>
      <c r="DC628" s="43">
        <v>0</v>
      </c>
      <c r="DD628" s="43">
        <v>0</v>
      </c>
      <c r="DE628" s="43">
        <v>0</v>
      </c>
      <c r="DF628" s="43">
        <v>0</v>
      </c>
      <c r="DG628" s="43">
        <v>0</v>
      </c>
      <c r="DH628" s="43">
        <v>0</v>
      </c>
      <c r="DI628" s="43">
        <v>0</v>
      </c>
      <c r="DJ628" s="44">
        <f t="shared" si="66"/>
        <v>12100000</v>
      </c>
      <c r="DK628" s="45">
        <f t="shared" si="67"/>
        <v>48400000</v>
      </c>
      <c r="DL628" s="78">
        <v>48400000</v>
      </c>
    </row>
    <row r="629" spans="1:116" s="2" customFormat="1" ht="90" x14ac:dyDescent="0.25">
      <c r="A629" s="1"/>
      <c r="B629" s="40" t="s">
        <v>1019</v>
      </c>
      <c r="C629" s="41" t="s">
        <v>1450</v>
      </c>
      <c r="D629" s="30" t="s">
        <v>1420</v>
      </c>
      <c r="E629" s="30" t="s">
        <v>1020</v>
      </c>
      <c r="F629" s="30" t="s">
        <v>1440</v>
      </c>
      <c r="G629" s="30" t="s">
        <v>2404</v>
      </c>
      <c r="H629" s="41" t="s">
        <v>1040</v>
      </c>
      <c r="I629" s="41">
        <v>100</v>
      </c>
      <c r="J629" s="41" t="s">
        <v>1384</v>
      </c>
      <c r="K629" s="41">
        <v>2019</v>
      </c>
      <c r="L629" s="41">
        <v>100</v>
      </c>
      <c r="M629" s="42">
        <v>100</v>
      </c>
      <c r="N629" s="42">
        <v>100</v>
      </c>
      <c r="O629" s="42">
        <v>100</v>
      </c>
      <c r="P629" s="42">
        <v>100</v>
      </c>
      <c r="Q629" s="42" t="s">
        <v>130</v>
      </c>
      <c r="R629" s="41" t="s">
        <v>113</v>
      </c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 t="s">
        <v>1020</v>
      </c>
      <c r="AI629" s="52" t="s">
        <v>1484</v>
      </c>
      <c r="AJ629" s="40">
        <v>4501</v>
      </c>
      <c r="AK629" s="17" t="s">
        <v>2111</v>
      </c>
      <c r="AL629" s="17" t="s">
        <v>1047</v>
      </c>
      <c r="AM629" s="42" t="s">
        <v>2925</v>
      </c>
      <c r="AN629" s="42">
        <v>4501019</v>
      </c>
      <c r="AO629" s="42" t="s">
        <v>2926</v>
      </c>
      <c r="AP629" s="41">
        <v>1</v>
      </c>
      <c r="AQ629" s="41">
        <v>4</v>
      </c>
      <c r="AR629" s="42" t="s">
        <v>130</v>
      </c>
      <c r="AS629" s="42" t="s">
        <v>1019</v>
      </c>
      <c r="AT629" s="42">
        <v>4</v>
      </c>
      <c r="AU629" s="42">
        <v>4</v>
      </c>
      <c r="AV629" s="42">
        <v>4</v>
      </c>
      <c r="AW629" s="42">
        <v>4</v>
      </c>
      <c r="AX629" s="43">
        <v>0</v>
      </c>
      <c r="AY629" s="43">
        <v>0</v>
      </c>
      <c r="AZ629" s="43">
        <v>0</v>
      </c>
      <c r="BA629" s="43">
        <v>0</v>
      </c>
      <c r="BB629" s="43">
        <v>0</v>
      </c>
      <c r="BC629" s="43">
        <v>41800000</v>
      </c>
      <c r="BD629" s="43">
        <v>0</v>
      </c>
      <c r="BE629" s="43">
        <v>0</v>
      </c>
      <c r="BF629" s="43">
        <v>0</v>
      </c>
      <c r="BG629" s="43">
        <v>0</v>
      </c>
      <c r="BH629" s="43">
        <v>0</v>
      </c>
      <c r="BI629" s="43">
        <v>0</v>
      </c>
      <c r="BJ629" s="43">
        <v>0</v>
      </c>
      <c r="BK629" s="43">
        <v>0</v>
      </c>
      <c r="BL629" s="43">
        <v>0</v>
      </c>
      <c r="BM629" s="43">
        <v>0</v>
      </c>
      <c r="BN629" s="44">
        <f t="shared" si="63"/>
        <v>41800000</v>
      </c>
      <c r="BO629" s="43">
        <v>0</v>
      </c>
      <c r="BP629" s="43">
        <v>0</v>
      </c>
      <c r="BQ629" s="43">
        <v>4069031.4012507461</v>
      </c>
      <c r="BR629" s="43">
        <v>0</v>
      </c>
      <c r="BS629" s="43">
        <v>37730968.598749243</v>
      </c>
      <c r="BT629" s="43">
        <v>0</v>
      </c>
      <c r="BU629" s="43">
        <v>0</v>
      </c>
      <c r="BV629" s="43">
        <v>0</v>
      </c>
      <c r="BW629" s="43">
        <v>0</v>
      </c>
      <c r="BX629" s="43">
        <v>0</v>
      </c>
      <c r="BY629" s="43">
        <v>0</v>
      </c>
      <c r="BZ629" s="43">
        <v>0</v>
      </c>
      <c r="CA629" s="43">
        <v>0</v>
      </c>
      <c r="CB629" s="43">
        <v>0</v>
      </c>
      <c r="CC629" s="43">
        <v>0</v>
      </c>
      <c r="CD629" s="44">
        <f t="shared" si="64"/>
        <v>41799999.999999985</v>
      </c>
      <c r="CE629" s="43">
        <v>0</v>
      </c>
      <c r="CF629" s="43">
        <v>0</v>
      </c>
      <c r="CG629" s="43">
        <v>0</v>
      </c>
      <c r="CH629" s="43">
        <v>0</v>
      </c>
      <c r="CI629" s="43">
        <v>41800000</v>
      </c>
      <c r="CJ629" s="43">
        <v>0</v>
      </c>
      <c r="CK629" s="43">
        <v>0</v>
      </c>
      <c r="CL629" s="43">
        <v>0</v>
      </c>
      <c r="CM629" s="43">
        <v>0</v>
      </c>
      <c r="CN629" s="43">
        <v>0</v>
      </c>
      <c r="CO629" s="43">
        <v>0</v>
      </c>
      <c r="CP629" s="43">
        <v>0</v>
      </c>
      <c r="CQ629" s="43">
        <v>0</v>
      </c>
      <c r="CR629" s="43">
        <v>0</v>
      </c>
      <c r="CS629" s="43">
        <v>0</v>
      </c>
      <c r="CT629" s="44">
        <f t="shared" si="65"/>
        <v>41800000</v>
      </c>
      <c r="CU629" s="43">
        <v>0</v>
      </c>
      <c r="CV629" s="43">
        <v>0</v>
      </c>
      <c r="CW629" s="43">
        <v>0</v>
      </c>
      <c r="CX629" s="43">
        <v>0</v>
      </c>
      <c r="CY629" s="43">
        <v>41800000</v>
      </c>
      <c r="CZ629" s="43">
        <v>0</v>
      </c>
      <c r="DA629" s="43">
        <v>0</v>
      </c>
      <c r="DB629" s="43">
        <v>0</v>
      </c>
      <c r="DC629" s="43">
        <v>0</v>
      </c>
      <c r="DD629" s="43">
        <v>0</v>
      </c>
      <c r="DE629" s="43">
        <v>0</v>
      </c>
      <c r="DF629" s="43">
        <v>0</v>
      </c>
      <c r="DG629" s="43">
        <v>0</v>
      </c>
      <c r="DH629" s="43">
        <v>0</v>
      </c>
      <c r="DI629" s="43">
        <v>0</v>
      </c>
      <c r="DJ629" s="44">
        <f t="shared" si="66"/>
        <v>41800000</v>
      </c>
      <c r="DK629" s="45">
        <f t="shared" si="67"/>
        <v>167200000</v>
      </c>
      <c r="DL629" s="78">
        <v>167200000</v>
      </c>
    </row>
    <row r="630" spans="1:116" s="2" customFormat="1" ht="120" x14ac:dyDescent="0.25">
      <c r="A630" s="1"/>
      <c r="B630" s="40" t="s">
        <v>1019</v>
      </c>
      <c r="C630" s="41" t="s">
        <v>1450</v>
      </c>
      <c r="D630" s="30" t="s">
        <v>1420</v>
      </c>
      <c r="E630" s="30" t="s">
        <v>1020</v>
      </c>
      <c r="F630" s="30" t="s">
        <v>1440</v>
      </c>
      <c r="G630" s="30" t="s">
        <v>2404</v>
      </c>
      <c r="H630" s="41" t="s">
        <v>1040</v>
      </c>
      <c r="I630" s="41">
        <v>100</v>
      </c>
      <c r="J630" s="41" t="s">
        <v>1384</v>
      </c>
      <c r="K630" s="41">
        <v>2019</v>
      </c>
      <c r="L630" s="41">
        <v>100</v>
      </c>
      <c r="M630" s="42">
        <v>100</v>
      </c>
      <c r="N630" s="42">
        <v>100</v>
      </c>
      <c r="O630" s="42">
        <v>100</v>
      </c>
      <c r="P630" s="42">
        <v>100</v>
      </c>
      <c r="Q630" s="42" t="s">
        <v>130</v>
      </c>
      <c r="R630" s="41" t="s">
        <v>113</v>
      </c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 t="s">
        <v>1020</v>
      </c>
      <c r="AI630" s="52" t="s">
        <v>1484</v>
      </c>
      <c r="AJ630" s="40">
        <v>4501</v>
      </c>
      <c r="AK630" s="17" t="s">
        <v>2110</v>
      </c>
      <c r="AL630" s="17" t="s">
        <v>1048</v>
      </c>
      <c r="AM630" s="42" t="s">
        <v>2585</v>
      </c>
      <c r="AN630" s="42">
        <v>3301074</v>
      </c>
      <c r="AO630" s="42" t="s">
        <v>2586</v>
      </c>
      <c r="AP630" s="41">
        <v>4</v>
      </c>
      <c r="AQ630" s="41">
        <v>24</v>
      </c>
      <c r="AR630" s="42" t="s">
        <v>2471</v>
      </c>
      <c r="AS630" s="42" t="s">
        <v>1019</v>
      </c>
      <c r="AT630" s="42">
        <v>6</v>
      </c>
      <c r="AU630" s="42">
        <v>6</v>
      </c>
      <c r="AV630" s="42">
        <v>6</v>
      </c>
      <c r="AW630" s="42">
        <v>6</v>
      </c>
      <c r="AX630" s="43">
        <v>0</v>
      </c>
      <c r="AY630" s="43">
        <v>0</v>
      </c>
      <c r="AZ630" s="43">
        <v>0</v>
      </c>
      <c r="BA630" s="43">
        <v>0</v>
      </c>
      <c r="BB630" s="43">
        <v>0</v>
      </c>
      <c r="BC630" s="43">
        <v>11000000</v>
      </c>
      <c r="BD630" s="43">
        <v>0</v>
      </c>
      <c r="BE630" s="43">
        <v>0</v>
      </c>
      <c r="BF630" s="43">
        <v>0</v>
      </c>
      <c r="BG630" s="43">
        <v>0</v>
      </c>
      <c r="BH630" s="43">
        <v>0</v>
      </c>
      <c r="BI630" s="43">
        <v>0</v>
      </c>
      <c r="BJ630" s="43">
        <v>0</v>
      </c>
      <c r="BK630" s="43">
        <v>0</v>
      </c>
      <c r="BL630" s="43">
        <v>0</v>
      </c>
      <c r="BM630" s="43">
        <v>0</v>
      </c>
      <c r="BN630" s="44">
        <f t="shared" si="63"/>
        <v>11000000</v>
      </c>
      <c r="BO630" s="43">
        <v>0</v>
      </c>
      <c r="BP630" s="43">
        <v>0</v>
      </c>
      <c r="BQ630" s="43">
        <v>1070797.7371712492</v>
      </c>
      <c r="BR630" s="43">
        <v>0</v>
      </c>
      <c r="BS630" s="43">
        <v>9929202.2628287487</v>
      </c>
      <c r="BT630" s="43">
        <v>0</v>
      </c>
      <c r="BU630" s="43">
        <v>0</v>
      </c>
      <c r="BV630" s="43">
        <v>0</v>
      </c>
      <c r="BW630" s="43">
        <v>0</v>
      </c>
      <c r="BX630" s="43">
        <v>0</v>
      </c>
      <c r="BY630" s="43">
        <v>0</v>
      </c>
      <c r="BZ630" s="43">
        <v>0</v>
      </c>
      <c r="CA630" s="43">
        <v>0</v>
      </c>
      <c r="CB630" s="43">
        <v>0</v>
      </c>
      <c r="CC630" s="43">
        <v>0</v>
      </c>
      <c r="CD630" s="44">
        <f t="shared" si="64"/>
        <v>10999999.999999998</v>
      </c>
      <c r="CE630" s="43">
        <v>0</v>
      </c>
      <c r="CF630" s="43">
        <v>0</v>
      </c>
      <c r="CG630" s="43">
        <v>0</v>
      </c>
      <c r="CH630" s="43">
        <v>0</v>
      </c>
      <c r="CI630" s="43">
        <v>11000000</v>
      </c>
      <c r="CJ630" s="43">
        <v>0</v>
      </c>
      <c r="CK630" s="43">
        <v>0</v>
      </c>
      <c r="CL630" s="43">
        <v>0</v>
      </c>
      <c r="CM630" s="43">
        <v>0</v>
      </c>
      <c r="CN630" s="43">
        <v>0</v>
      </c>
      <c r="CO630" s="43">
        <v>0</v>
      </c>
      <c r="CP630" s="43">
        <v>0</v>
      </c>
      <c r="CQ630" s="43">
        <v>0</v>
      </c>
      <c r="CR630" s="43">
        <v>0</v>
      </c>
      <c r="CS630" s="43">
        <v>0</v>
      </c>
      <c r="CT630" s="44">
        <f t="shared" si="65"/>
        <v>11000000</v>
      </c>
      <c r="CU630" s="43">
        <v>0</v>
      </c>
      <c r="CV630" s="43">
        <v>0</v>
      </c>
      <c r="CW630" s="43">
        <v>0</v>
      </c>
      <c r="CX630" s="43">
        <v>0</v>
      </c>
      <c r="CY630" s="43">
        <v>11000000</v>
      </c>
      <c r="CZ630" s="43">
        <v>0</v>
      </c>
      <c r="DA630" s="43">
        <v>0</v>
      </c>
      <c r="DB630" s="43">
        <v>0</v>
      </c>
      <c r="DC630" s="43">
        <v>0</v>
      </c>
      <c r="DD630" s="43">
        <v>0</v>
      </c>
      <c r="DE630" s="43">
        <v>0</v>
      </c>
      <c r="DF630" s="43">
        <v>0</v>
      </c>
      <c r="DG630" s="43">
        <v>0</v>
      </c>
      <c r="DH630" s="43">
        <v>0</v>
      </c>
      <c r="DI630" s="43">
        <v>0</v>
      </c>
      <c r="DJ630" s="44">
        <f t="shared" si="66"/>
        <v>11000000</v>
      </c>
      <c r="DK630" s="45">
        <f t="shared" si="67"/>
        <v>44000000</v>
      </c>
      <c r="DL630" s="78">
        <v>44000000</v>
      </c>
    </row>
    <row r="631" spans="1:116" s="2" customFormat="1" ht="120" x14ac:dyDescent="0.25">
      <c r="A631" s="1"/>
      <c r="B631" s="40" t="s">
        <v>1019</v>
      </c>
      <c r="C631" s="41" t="s">
        <v>1450</v>
      </c>
      <c r="D631" s="30" t="s">
        <v>1420</v>
      </c>
      <c r="E631" s="30" t="s">
        <v>1020</v>
      </c>
      <c r="F631" s="30" t="s">
        <v>1441</v>
      </c>
      <c r="G631" s="30" t="s">
        <v>2404</v>
      </c>
      <c r="H631" s="41" t="s">
        <v>1040</v>
      </c>
      <c r="I631" s="41">
        <v>100</v>
      </c>
      <c r="J631" s="41" t="s">
        <v>1384</v>
      </c>
      <c r="K631" s="41">
        <v>2019</v>
      </c>
      <c r="L631" s="41">
        <v>100</v>
      </c>
      <c r="M631" s="42">
        <v>100</v>
      </c>
      <c r="N631" s="42">
        <v>100</v>
      </c>
      <c r="O631" s="42">
        <v>100</v>
      </c>
      <c r="P631" s="42">
        <v>100</v>
      </c>
      <c r="Q631" s="42" t="s">
        <v>130</v>
      </c>
      <c r="R631" s="41" t="s">
        <v>113</v>
      </c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 t="s">
        <v>1020</v>
      </c>
      <c r="AI631" s="52" t="s">
        <v>1484</v>
      </c>
      <c r="AJ631" s="40">
        <v>4501</v>
      </c>
      <c r="AK631" s="17" t="s">
        <v>2113</v>
      </c>
      <c r="AL631" s="17" t="s">
        <v>1049</v>
      </c>
      <c r="AM631" s="42" t="s">
        <v>2585</v>
      </c>
      <c r="AN631" s="42">
        <v>3301074</v>
      </c>
      <c r="AO631" s="42" t="s">
        <v>2586</v>
      </c>
      <c r="AP631" s="41" t="s">
        <v>1298</v>
      </c>
      <c r="AQ631" s="41">
        <v>16</v>
      </c>
      <c r="AR631" s="42" t="s">
        <v>2471</v>
      </c>
      <c r="AS631" s="42" t="s">
        <v>1019</v>
      </c>
      <c r="AT631" s="42">
        <v>1</v>
      </c>
      <c r="AU631" s="42">
        <v>4</v>
      </c>
      <c r="AV631" s="42">
        <v>5</v>
      </c>
      <c r="AW631" s="42">
        <v>6</v>
      </c>
      <c r="AX631" s="43">
        <v>0</v>
      </c>
      <c r="AY631" s="43">
        <v>0</v>
      </c>
      <c r="AZ631" s="43">
        <v>0</v>
      </c>
      <c r="BA631" s="43">
        <v>0</v>
      </c>
      <c r="BB631" s="43">
        <v>0</v>
      </c>
      <c r="BC631" s="43">
        <v>11000000</v>
      </c>
      <c r="BD631" s="43">
        <v>0</v>
      </c>
      <c r="BE631" s="43">
        <v>0</v>
      </c>
      <c r="BF631" s="43">
        <v>0</v>
      </c>
      <c r="BG631" s="43">
        <v>0</v>
      </c>
      <c r="BH631" s="43">
        <v>0</v>
      </c>
      <c r="BI631" s="43">
        <v>0</v>
      </c>
      <c r="BJ631" s="43">
        <v>0</v>
      </c>
      <c r="BK631" s="43">
        <v>0</v>
      </c>
      <c r="BL631" s="43">
        <v>0</v>
      </c>
      <c r="BM631" s="43">
        <v>0</v>
      </c>
      <c r="BN631" s="44">
        <f t="shared" si="63"/>
        <v>11000000</v>
      </c>
      <c r="BO631" s="43">
        <v>0</v>
      </c>
      <c r="BP631" s="43">
        <v>0</v>
      </c>
      <c r="BQ631" s="43">
        <v>1070797.7371712492</v>
      </c>
      <c r="BR631" s="43">
        <v>0</v>
      </c>
      <c r="BS631" s="43">
        <v>9929202.2628287487</v>
      </c>
      <c r="BT631" s="43">
        <v>0</v>
      </c>
      <c r="BU631" s="43">
        <v>0</v>
      </c>
      <c r="BV631" s="43">
        <v>0</v>
      </c>
      <c r="BW631" s="43">
        <v>0</v>
      </c>
      <c r="BX631" s="43">
        <v>0</v>
      </c>
      <c r="BY631" s="43">
        <v>0</v>
      </c>
      <c r="BZ631" s="43">
        <v>0</v>
      </c>
      <c r="CA631" s="43">
        <v>0</v>
      </c>
      <c r="CB631" s="43">
        <v>0</v>
      </c>
      <c r="CC631" s="43">
        <v>0</v>
      </c>
      <c r="CD631" s="44">
        <f t="shared" si="64"/>
        <v>10999999.999999998</v>
      </c>
      <c r="CE631" s="43">
        <v>0</v>
      </c>
      <c r="CF631" s="43">
        <v>0</v>
      </c>
      <c r="CG631" s="43">
        <v>0</v>
      </c>
      <c r="CH631" s="43">
        <v>0</v>
      </c>
      <c r="CI631" s="43">
        <v>11000000</v>
      </c>
      <c r="CJ631" s="43">
        <v>0</v>
      </c>
      <c r="CK631" s="43">
        <v>0</v>
      </c>
      <c r="CL631" s="43">
        <v>0</v>
      </c>
      <c r="CM631" s="43">
        <v>0</v>
      </c>
      <c r="CN631" s="43">
        <v>0</v>
      </c>
      <c r="CO631" s="43">
        <v>0</v>
      </c>
      <c r="CP631" s="43">
        <v>0</v>
      </c>
      <c r="CQ631" s="43">
        <v>0</v>
      </c>
      <c r="CR631" s="43">
        <v>0</v>
      </c>
      <c r="CS631" s="43">
        <v>0</v>
      </c>
      <c r="CT631" s="44">
        <f t="shared" si="65"/>
        <v>11000000</v>
      </c>
      <c r="CU631" s="43">
        <v>0</v>
      </c>
      <c r="CV631" s="43">
        <v>0</v>
      </c>
      <c r="CW631" s="43">
        <v>0</v>
      </c>
      <c r="CX631" s="43">
        <v>0</v>
      </c>
      <c r="CY631" s="43">
        <v>11000000</v>
      </c>
      <c r="CZ631" s="43">
        <v>0</v>
      </c>
      <c r="DA631" s="43">
        <v>0</v>
      </c>
      <c r="DB631" s="43">
        <v>0</v>
      </c>
      <c r="DC631" s="43">
        <v>0</v>
      </c>
      <c r="DD631" s="43">
        <v>0</v>
      </c>
      <c r="DE631" s="43">
        <v>0</v>
      </c>
      <c r="DF631" s="43">
        <v>0</v>
      </c>
      <c r="DG631" s="43">
        <v>0</v>
      </c>
      <c r="DH631" s="43">
        <v>0</v>
      </c>
      <c r="DI631" s="43">
        <v>0</v>
      </c>
      <c r="DJ631" s="44">
        <f t="shared" si="66"/>
        <v>11000000</v>
      </c>
      <c r="DK631" s="45">
        <f t="shared" si="67"/>
        <v>44000000</v>
      </c>
      <c r="DL631" s="78">
        <v>44000000</v>
      </c>
    </row>
    <row r="632" spans="1:116" s="2" customFormat="1" ht="15.75" customHeight="1" x14ac:dyDescent="0.25">
      <c r="A632" s="1"/>
      <c r="B632" s="40" t="s">
        <v>1019</v>
      </c>
      <c r="C632" s="41" t="s">
        <v>1450</v>
      </c>
      <c r="D632" s="30" t="s">
        <v>1420</v>
      </c>
      <c r="E632" s="30" t="s">
        <v>1020</v>
      </c>
      <c r="F632" s="30" t="s">
        <v>1441</v>
      </c>
      <c r="G632" s="24" t="s">
        <v>2406</v>
      </c>
      <c r="H632" s="41" t="s">
        <v>1050</v>
      </c>
      <c r="I632" s="41">
        <v>100</v>
      </c>
      <c r="J632" s="41" t="s">
        <v>1384</v>
      </c>
      <c r="K632" s="41">
        <v>2019</v>
      </c>
      <c r="L632" s="41">
        <v>100</v>
      </c>
      <c r="M632" s="42">
        <v>100</v>
      </c>
      <c r="N632" s="42">
        <v>100</v>
      </c>
      <c r="O632" s="42">
        <v>100</v>
      </c>
      <c r="P632" s="42">
        <v>100</v>
      </c>
      <c r="Q632" s="42" t="s">
        <v>130</v>
      </c>
      <c r="R632" s="41" t="s">
        <v>113</v>
      </c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 t="s">
        <v>1020</v>
      </c>
      <c r="AI632" s="52" t="s">
        <v>1484</v>
      </c>
      <c r="AJ632" s="40">
        <v>4501</v>
      </c>
      <c r="AK632" s="17" t="s">
        <v>2114</v>
      </c>
      <c r="AL632" s="17" t="s">
        <v>1051</v>
      </c>
      <c r="AM632" s="42" t="s">
        <v>2927</v>
      </c>
      <c r="AN632" s="42">
        <v>4102001</v>
      </c>
      <c r="AO632" s="42" t="s">
        <v>2928</v>
      </c>
      <c r="AP632" s="41">
        <v>80</v>
      </c>
      <c r="AQ632" s="41">
        <v>300</v>
      </c>
      <c r="AR632" s="42" t="s">
        <v>2471</v>
      </c>
      <c r="AS632" s="42" t="s">
        <v>1019</v>
      </c>
      <c r="AT632" s="42">
        <v>50</v>
      </c>
      <c r="AU632" s="42">
        <v>75</v>
      </c>
      <c r="AV632" s="42">
        <v>85</v>
      </c>
      <c r="AW632" s="42">
        <v>90</v>
      </c>
      <c r="AX632" s="43">
        <v>0</v>
      </c>
      <c r="AY632" s="43">
        <v>0</v>
      </c>
      <c r="AZ632" s="43">
        <v>0</v>
      </c>
      <c r="BA632" s="43">
        <v>0</v>
      </c>
      <c r="BB632" s="43">
        <v>0</v>
      </c>
      <c r="BC632" s="43">
        <v>97200000</v>
      </c>
      <c r="BD632" s="43">
        <v>0</v>
      </c>
      <c r="BE632" s="43">
        <v>0</v>
      </c>
      <c r="BF632" s="43">
        <v>0</v>
      </c>
      <c r="BG632" s="43">
        <v>0</v>
      </c>
      <c r="BH632" s="43">
        <v>0</v>
      </c>
      <c r="BI632" s="43">
        <v>0</v>
      </c>
      <c r="BJ632" s="43">
        <v>0</v>
      </c>
      <c r="BK632" s="43">
        <v>0</v>
      </c>
      <c r="BL632" s="43">
        <v>0</v>
      </c>
      <c r="BM632" s="43">
        <v>0</v>
      </c>
      <c r="BN632" s="44">
        <f t="shared" si="63"/>
        <v>97200000</v>
      </c>
      <c r="BO632" s="43">
        <v>0</v>
      </c>
      <c r="BP632" s="43">
        <v>0</v>
      </c>
      <c r="BQ632" s="43">
        <v>9461958.1866404917</v>
      </c>
      <c r="BR632" s="43">
        <v>0</v>
      </c>
      <c r="BS632" s="43">
        <v>87738041.813359484</v>
      </c>
      <c r="BT632" s="43">
        <v>0</v>
      </c>
      <c r="BU632" s="43">
        <v>0</v>
      </c>
      <c r="BV632" s="43">
        <v>0</v>
      </c>
      <c r="BW632" s="43">
        <v>0</v>
      </c>
      <c r="BX632" s="43">
        <v>0</v>
      </c>
      <c r="BY632" s="43">
        <v>0</v>
      </c>
      <c r="BZ632" s="43">
        <v>0</v>
      </c>
      <c r="CA632" s="43">
        <v>0</v>
      </c>
      <c r="CB632" s="43">
        <v>0</v>
      </c>
      <c r="CC632" s="43">
        <v>0</v>
      </c>
      <c r="CD632" s="44">
        <f t="shared" si="64"/>
        <v>97199999.99999997</v>
      </c>
      <c r="CE632" s="43">
        <v>0</v>
      </c>
      <c r="CF632" s="43">
        <v>0</v>
      </c>
      <c r="CG632" s="43">
        <v>0</v>
      </c>
      <c r="CH632" s="43">
        <v>0</v>
      </c>
      <c r="CI632" s="43">
        <v>97200000</v>
      </c>
      <c r="CJ632" s="43">
        <v>0</v>
      </c>
      <c r="CK632" s="43">
        <v>0</v>
      </c>
      <c r="CL632" s="43">
        <v>0</v>
      </c>
      <c r="CM632" s="43">
        <v>0</v>
      </c>
      <c r="CN632" s="43">
        <v>0</v>
      </c>
      <c r="CO632" s="43">
        <v>0</v>
      </c>
      <c r="CP632" s="43">
        <v>0</v>
      </c>
      <c r="CQ632" s="43">
        <v>0</v>
      </c>
      <c r="CR632" s="43">
        <v>0</v>
      </c>
      <c r="CS632" s="43">
        <v>0</v>
      </c>
      <c r="CT632" s="44">
        <f t="shared" si="65"/>
        <v>97200000</v>
      </c>
      <c r="CU632" s="43">
        <v>0</v>
      </c>
      <c r="CV632" s="43">
        <v>0</v>
      </c>
      <c r="CW632" s="43">
        <v>0</v>
      </c>
      <c r="CX632" s="43">
        <v>0</v>
      </c>
      <c r="CY632" s="43">
        <v>97200000</v>
      </c>
      <c r="CZ632" s="43">
        <v>0</v>
      </c>
      <c r="DA632" s="43">
        <v>0</v>
      </c>
      <c r="DB632" s="43">
        <v>0</v>
      </c>
      <c r="DC632" s="43">
        <v>0</v>
      </c>
      <c r="DD632" s="43">
        <v>0</v>
      </c>
      <c r="DE632" s="43">
        <v>0</v>
      </c>
      <c r="DF632" s="43">
        <v>0</v>
      </c>
      <c r="DG632" s="43">
        <v>0</v>
      </c>
      <c r="DH632" s="43">
        <v>0</v>
      </c>
      <c r="DI632" s="43">
        <v>0</v>
      </c>
      <c r="DJ632" s="44">
        <f t="shared" si="66"/>
        <v>97200000</v>
      </c>
      <c r="DK632" s="45">
        <f t="shared" si="67"/>
        <v>388800000</v>
      </c>
      <c r="DL632" s="78">
        <v>388800000</v>
      </c>
    </row>
    <row r="633" spans="1:116" s="2" customFormat="1" ht="90" x14ac:dyDescent="0.25">
      <c r="A633" s="1"/>
      <c r="B633" s="40" t="s">
        <v>1019</v>
      </c>
      <c r="C633" s="41" t="s">
        <v>1450</v>
      </c>
      <c r="D633" s="30" t="s">
        <v>1420</v>
      </c>
      <c r="E633" s="30" t="s">
        <v>1020</v>
      </c>
      <c r="F633" s="30" t="s">
        <v>1440</v>
      </c>
      <c r="G633" s="30" t="s">
        <v>2406</v>
      </c>
      <c r="H633" s="41" t="s">
        <v>1050</v>
      </c>
      <c r="I633" s="41">
        <v>100</v>
      </c>
      <c r="J633" s="41" t="s">
        <v>1384</v>
      </c>
      <c r="K633" s="41">
        <v>2019</v>
      </c>
      <c r="L633" s="41">
        <v>100</v>
      </c>
      <c r="M633" s="42">
        <v>100</v>
      </c>
      <c r="N633" s="42">
        <v>100</v>
      </c>
      <c r="O633" s="42">
        <v>100</v>
      </c>
      <c r="P633" s="42">
        <v>100</v>
      </c>
      <c r="Q633" s="42" t="s">
        <v>130</v>
      </c>
      <c r="R633" s="41" t="s">
        <v>113</v>
      </c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 t="s">
        <v>1020</v>
      </c>
      <c r="AI633" s="52" t="s">
        <v>1484</v>
      </c>
      <c r="AJ633" s="40">
        <v>4501</v>
      </c>
      <c r="AK633" s="17" t="s">
        <v>2115</v>
      </c>
      <c r="AL633" s="17" t="s">
        <v>1052</v>
      </c>
      <c r="AM633" s="42" t="s">
        <v>2929</v>
      </c>
      <c r="AN633" s="42">
        <v>3604020</v>
      </c>
      <c r="AO633" s="42" t="s">
        <v>2639</v>
      </c>
      <c r="AP633" s="41">
        <v>50</v>
      </c>
      <c r="AQ633" s="41">
        <v>400</v>
      </c>
      <c r="AR633" s="42" t="s">
        <v>2471</v>
      </c>
      <c r="AS633" s="42" t="s">
        <v>1019</v>
      </c>
      <c r="AT633" s="42">
        <v>50</v>
      </c>
      <c r="AU633" s="42">
        <v>110</v>
      </c>
      <c r="AV633" s="42">
        <v>115</v>
      </c>
      <c r="AW633" s="42">
        <v>125</v>
      </c>
      <c r="AX633" s="43">
        <v>0</v>
      </c>
      <c r="AY633" s="43">
        <v>0</v>
      </c>
      <c r="AZ633" s="43">
        <v>0</v>
      </c>
      <c r="BA633" s="43">
        <v>0</v>
      </c>
      <c r="BB633" s="43">
        <v>0</v>
      </c>
      <c r="BC633" s="43">
        <v>22000000</v>
      </c>
      <c r="BD633" s="43">
        <v>0</v>
      </c>
      <c r="BE633" s="43">
        <v>0</v>
      </c>
      <c r="BF633" s="43">
        <v>0</v>
      </c>
      <c r="BG633" s="43">
        <v>0</v>
      </c>
      <c r="BH633" s="43">
        <v>0</v>
      </c>
      <c r="BI633" s="43">
        <v>0</v>
      </c>
      <c r="BJ633" s="43">
        <v>0</v>
      </c>
      <c r="BK633" s="43">
        <v>0</v>
      </c>
      <c r="BL633" s="43">
        <v>0</v>
      </c>
      <c r="BM633" s="43">
        <v>0</v>
      </c>
      <c r="BN633" s="44">
        <f t="shared" si="63"/>
        <v>22000000</v>
      </c>
      <c r="BO633" s="43">
        <v>0</v>
      </c>
      <c r="BP633" s="43">
        <v>0</v>
      </c>
      <c r="BQ633" s="43">
        <v>2141595.4743424985</v>
      </c>
      <c r="BR633" s="43">
        <v>0</v>
      </c>
      <c r="BS633" s="43">
        <v>19858404.525657497</v>
      </c>
      <c r="BT633" s="43">
        <v>0</v>
      </c>
      <c r="BU633" s="43">
        <v>0</v>
      </c>
      <c r="BV633" s="43">
        <v>0</v>
      </c>
      <c r="BW633" s="43">
        <v>0</v>
      </c>
      <c r="BX633" s="43">
        <v>0</v>
      </c>
      <c r="BY633" s="43">
        <v>0</v>
      </c>
      <c r="BZ633" s="43">
        <v>0</v>
      </c>
      <c r="CA633" s="43">
        <v>0</v>
      </c>
      <c r="CB633" s="43">
        <v>0</v>
      </c>
      <c r="CC633" s="43">
        <v>0</v>
      </c>
      <c r="CD633" s="44">
        <f t="shared" si="64"/>
        <v>21999999.999999996</v>
      </c>
      <c r="CE633" s="43">
        <v>0</v>
      </c>
      <c r="CF633" s="43">
        <v>0</v>
      </c>
      <c r="CG633" s="43">
        <v>0</v>
      </c>
      <c r="CH633" s="43">
        <v>0</v>
      </c>
      <c r="CI633" s="43">
        <v>22000000</v>
      </c>
      <c r="CJ633" s="43">
        <v>0</v>
      </c>
      <c r="CK633" s="43">
        <v>0</v>
      </c>
      <c r="CL633" s="43">
        <v>0</v>
      </c>
      <c r="CM633" s="43">
        <v>0</v>
      </c>
      <c r="CN633" s="43">
        <v>0</v>
      </c>
      <c r="CO633" s="43">
        <v>0</v>
      </c>
      <c r="CP633" s="43">
        <v>0</v>
      </c>
      <c r="CQ633" s="43">
        <v>0</v>
      </c>
      <c r="CR633" s="43">
        <v>0</v>
      </c>
      <c r="CS633" s="43">
        <v>0</v>
      </c>
      <c r="CT633" s="44">
        <f t="shared" si="65"/>
        <v>22000000</v>
      </c>
      <c r="CU633" s="43">
        <v>0</v>
      </c>
      <c r="CV633" s="43">
        <v>0</v>
      </c>
      <c r="CW633" s="43">
        <v>0</v>
      </c>
      <c r="CX633" s="43">
        <v>0</v>
      </c>
      <c r="CY633" s="43">
        <v>22000000</v>
      </c>
      <c r="CZ633" s="43">
        <v>0</v>
      </c>
      <c r="DA633" s="43">
        <v>0</v>
      </c>
      <c r="DB633" s="43">
        <v>0</v>
      </c>
      <c r="DC633" s="43">
        <v>0</v>
      </c>
      <c r="DD633" s="43">
        <v>0</v>
      </c>
      <c r="DE633" s="43">
        <v>0</v>
      </c>
      <c r="DF633" s="43">
        <v>0</v>
      </c>
      <c r="DG633" s="43">
        <v>0</v>
      </c>
      <c r="DH633" s="43">
        <v>0</v>
      </c>
      <c r="DI633" s="43">
        <v>0</v>
      </c>
      <c r="DJ633" s="44">
        <f t="shared" si="66"/>
        <v>22000000</v>
      </c>
      <c r="DK633" s="45">
        <f t="shared" si="67"/>
        <v>88000000</v>
      </c>
      <c r="DL633" s="78">
        <v>88000000</v>
      </c>
    </row>
    <row r="634" spans="1:116" s="2" customFormat="1" ht="135" x14ac:dyDescent="0.25">
      <c r="A634" s="1"/>
      <c r="B634" s="40" t="s">
        <v>1019</v>
      </c>
      <c r="C634" s="41" t="s">
        <v>1450</v>
      </c>
      <c r="D634" s="30" t="s">
        <v>1420</v>
      </c>
      <c r="E634" s="30" t="s">
        <v>1020</v>
      </c>
      <c r="F634" s="30" t="s">
        <v>1440</v>
      </c>
      <c r="G634" s="30" t="s">
        <v>2406</v>
      </c>
      <c r="H634" s="41" t="s">
        <v>1050</v>
      </c>
      <c r="I634" s="41">
        <v>100</v>
      </c>
      <c r="J634" s="41" t="s">
        <v>1384</v>
      </c>
      <c r="K634" s="41">
        <v>2019</v>
      </c>
      <c r="L634" s="41">
        <v>100</v>
      </c>
      <c r="M634" s="42">
        <v>100</v>
      </c>
      <c r="N634" s="42">
        <v>100</v>
      </c>
      <c r="O634" s="42">
        <v>100</v>
      </c>
      <c r="P634" s="42">
        <v>100</v>
      </c>
      <c r="Q634" s="42" t="s">
        <v>130</v>
      </c>
      <c r="R634" s="41" t="s">
        <v>113</v>
      </c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 t="s">
        <v>1020</v>
      </c>
      <c r="AI634" s="52" t="s">
        <v>1484</v>
      </c>
      <c r="AJ634" s="40">
        <v>4501</v>
      </c>
      <c r="AK634" s="17" t="s">
        <v>2116</v>
      </c>
      <c r="AL634" s="17" t="s">
        <v>1053</v>
      </c>
      <c r="AM634" s="42" t="s">
        <v>2930</v>
      </c>
      <c r="AN634" s="42">
        <v>2202036</v>
      </c>
      <c r="AO634" s="42" t="s">
        <v>2931</v>
      </c>
      <c r="AP634" s="41">
        <v>1500</v>
      </c>
      <c r="AQ634" s="41">
        <v>6000</v>
      </c>
      <c r="AR634" s="42" t="s">
        <v>2471</v>
      </c>
      <c r="AS634" s="42" t="s">
        <v>1019</v>
      </c>
      <c r="AT634" s="42">
        <v>500</v>
      </c>
      <c r="AU634" s="42">
        <v>1650</v>
      </c>
      <c r="AV634" s="42">
        <v>1850</v>
      </c>
      <c r="AW634" s="42">
        <v>2000</v>
      </c>
      <c r="AX634" s="43">
        <v>0</v>
      </c>
      <c r="AY634" s="43">
        <v>0</v>
      </c>
      <c r="AZ634" s="43">
        <v>0</v>
      </c>
      <c r="BA634" s="43">
        <v>0</v>
      </c>
      <c r="BB634" s="43">
        <v>0</v>
      </c>
      <c r="BC634" s="43">
        <v>7000000</v>
      </c>
      <c r="BD634" s="43">
        <v>0</v>
      </c>
      <c r="BE634" s="43">
        <v>0</v>
      </c>
      <c r="BF634" s="43">
        <v>0</v>
      </c>
      <c r="BG634" s="43">
        <v>0</v>
      </c>
      <c r="BH634" s="43">
        <v>0</v>
      </c>
      <c r="BI634" s="43">
        <v>0</v>
      </c>
      <c r="BJ634" s="43">
        <v>0</v>
      </c>
      <c r="BK634" s="43">
        <v>0</v>
      </c>
      <c r="BL634" s="43">
        <v>0</v>
      </c>
      <c r="BM634" s="43">
        <v>0</v>
      </c>
      <c r="BN634" s="44">
        <f t="shared" si="63"/>
        <v>7000000</v>
      </c>
      <c r="BO634" s="43">
        <v>0</v>
      </c>
      <c r="BP634" s="43">
        <v>0</v>
      </c>
      <c r="BQ634" s="43">
        <v>681416.74183624948</v>
      </c>
      <c r="BR634" s="43">
        <v>0</v>
      </c>
      <c r="BS634" s="43">
        <v>6318583.2581637492</v>
      </c>
      <c r="BT634" s="43">
        <v>0</v>
      </c>
      <c r="BU634" s="43">
        <v>0</v>
      </c>
      <c r="BV634" s="43">
        <v>0</v>
      </c>
      <c r="BW634" s="43">
        <v>0</v>
      </c>
      <c r="BX634" s="43">
        <v>0</v>
      </c>
      <c r="BY634" s="43">
        <v>0</v>
      </c>
      <c r="BZ634" s="43">
        <v>0</v>
      </c>
      <c r="CA634" s="43">
        <v>0</v>
      </c>
      <c r="CB634" s="43">
        <v>0</v>
      </c>
      <c r="CC634" s="43">
        <v>0</v>
      </c>
      <c r="CD634" s="44">
        <f t="shared" si="64"/>
        <v>6999999.9999999991</v>
      </c>
      <c r="CE634" s="43">
        <v>0</v>
      </c>
      <c r="CF634" s="43">
        <v>0</v>
      </c>
      <c r="CG634" s="43">
        <v>0</v>
      </c>
      <c r="CH634" s="43">
        <v>0</v>
      </c>
      <c r="CI634" s="43">
        <v>7000000</v>
      </c>
      <c r="CJ634" s="43">
        <v>0</v>
      </c>
      <c r="CK634" s="43">
        <v>0</v>
      </c>
      <c r="CL634" s="43">
        <v>0</v>
      </c>
      <c r="CM634" s="43">
        <v>0</v>
      </c>
      <c r="CN634" s="43">
        <v>0</v>
      </c>
      <c r="CO634" s="43">
        <v>0</v>
      </c>
      <c r="CP634" s="43">
        <v>0</v>
      </c>
      <c r="CQ634" s="43">
        <v>0</v>
      </c>
      <c r="CR634" s="43">
        <v>0</v>
      </c>
      <c r="CS634" s="43">
        <v>0</v>
      </c>
      <c r="CT634" s="44">
        <f t="shared" si="65"/>
        <v>7000000</v>
      </c>
      <c r="CU634" s="43">
        <v>0</v>
      </c>
      <c r="CV634" s="43">
        <v>0</v>
      </c>
      <c r="CW634" s="43">
        <v>0</v>
      </c>
      <c r="CX634" s="43">
        <v>0</v>
      </c>
      <c r="CY634" s="43">
        <v>7000000</v>
      </c>
      <c r="CZ634" s="43">
        <v>0</v>
      </c>
      <c r="DA634" s="43">
        <v>0</v>
      </c>
      <c r="DB634" s="43">
        <v>0</v>
      </c>
      <c r="DC634" s="43">
        <v>0</v>
      </c>
      <c r="DD634" s="43">
        <v>0</v>
      </c>
      <c r="DE634" s="43">
        <v>0</v>
      </c>
      <c r="DF634" s="43">
        <v>0</v>
      </c>
      <c r="DG634" s="43">
        <v>0</v>
      </c>
      <c r="DH634" s="43">
        <v>0</v>
      </c>
      <c r="DI634" s="43">
        <v>0</v>
      </c>
      <c r="DJ634" s="44">
        <f t="shared" si="66"/>
        <v>7000000</v>
      </c>
      <c r="DK634" s="45">
        <f t="shared" si="67"/>
        <v>28000000</v>
      </c>
      <c r="DL634" s="78">
        <v>28000000</v>
      </c>
    </row>
    <row r="635" spans="1:116" s="2" customFormat="1" ht="90" x14ac:dyDescent="0.25">
      <c r="A635" s="1"/>
      <c r="B635" s="40" t="s">
        <v>1019</v>
      </c>
      <c r="C635" s="41" t="s">
        <v>1450</v>
      </c>
      <c r="D635" s="30" t="s">
        <v>1420</v>
      </c>
      <c r="E635" s="30" t="s">
        <v>1020</v>
      </c>
      <c r="F635" s="30" t="s">
        <v>1440</v>
      </c>
      <c r="G635" s="30" t="s">
        <v>2406</v>
      </c>
      <c r="H635" s="41" t="s">
        <v>1050</v>
      </c>
      <c r="I635" s="41">
        <v>100</v>
      </c>
      <c r="J635" s="41" t="s">
        <v>1384</v>
      </c>
      <c r="K635" s="41">
        <v>2019</v>
      </c>
      <c r="L635" s="41">
        <v>100</v>
      </c>
      <c r="M635" s="42">
        <v>100</v>
      </c>
      <c r="N635" s="42">
        <v>100</v>
      </c>
      <c r="O635" s="42">
        <v>100</v>
      </c>
      <c r="P635" s="42">
        <v>100</v>
      </c>
      <c r="Q635" s="42" t="s">
        <v>130</v>
      </c>
      <c r="R635" s="41" t="s">
        <v>113</v>
      </c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 t="s">
        <v>1020</v>
      </c>
      <c r="AI635" s="52" t="s">
        <v>1484</v>
      </c>
      <c r="AJ635" s="40">
        <v>4501</v>
      </c>
      <c r="AK635" s="17" t="s">
        <v>2117</v>
      </c>
      <c r="AL635" s="17" t="s">
        <v>1054</v>
      </c>
      <c r="AM635" s="42" t="s">
        <v>2932</v>
      </c>
      <c r="AN635" s="42">
        <v>2202036</v>
      </c>
      <c r="AO635" s="42" t="s">
        <v>2931</v>
      </c>
      <c r="AP635" s="41">
        <v>140</v>
      </c>
      <c r="AQ635" s="41">
        <v>600</v>
      </c>
      <c r="AR635" s="42" t="s">
        <v>2471</v>
      </c>
      <c r="AS635" s="42" t="s">
        <v>1019</v>
      </c>
      <c r="AT635" s="42">
        <v>50</v>
      </c>
      <c r="AU635" s="42">
        <v>170</v>
      </c>
      <c r="AV635" s="42">
        <v>180</v>
      </c>
      <c r="AW635" s="42">
        <v>200</v>
      </c>
      <c r="AX635" s="43">
        <v>0</v>
      </c>
      <c r="AY635" s="43">
        <v>0</v>
      </c>
      <c r="AZ635" s="43">
        <v>0</v>
      </c>
      <c r="BA635" s="43">
        <v>0</v>
      </c>
      <c r="BB635" s="43">
        <v>0</v>
      </c>
      <c r="BC635" s="43">
        <v>7000000</v>
      </c>
      <c r="BD635" s="43">
        <v>0</v>
      </c>
      <c r="BE635" s="43">
        <v>0</v>
      </c>
      <c r="BF635" s="43">
        <v>0</v>
      </c>
      <c r="BG635" s="43">
        <v>0</v>
      </c>
      <c r="BH635" s="43">
        <v>0</v>
      </c>
      <c r="BI635" s="43">
        <v>0</v>
      </c>
      <c r="BJ635" s="43">
        <v>0</v>
      </c>
      <c r="BK635" s="43">
        <v>0</v>
      </c>
      <c r="BL635" s="43">
        <v>0</v>
      </c>
      <c r="BM635" s="43">
        <v>0</v>
      </c>
      <c r="BN635" s="44">
        <f t="shared" si="63"/>
        <v>7000000</v>
      </c>
      <c r="BO635" s="43">
        <v>0</v>
      </c>
      <c r="BP635" s="43">
        <v>0</v>
      </c>
      <c r="BQ635" s="43">
        <v>681416.74183624948</v>
      </c>
      <c r="BR635" s="43">
        <v>0</v>
      </c>
      <c r="BS635" s="43">
        <v>6318583.2581637492</v>
      </c>
      <c r="BT635" s="43">
        <v>0</v>
      </c>
      <c r="BU635" s="43">
        <v>0</v>
      </c>
      <c r="BV635" s="43">
        <v>0</v>
      </c>
      <c r="BW635" s="43">
        <v>0</v>
      </c>
      <c r="BX635" s="43">
        <v>0</v>
      </c>
      <c r="BY635" s="43">
        <v>0</v>
      </c>
      <c r="BZ635" s="43">
        <v>0</v>
      </c>
      <c r="CA635" s="43">
        <v>0</v>
      </c>
      <c r="CB635" s="43">
        <v>0</v>
      </c>
      <c r="CC635" s="43">
        <v>0</v>
      </c>
      <c r="CD635" s="44">
        <f t="shared" si="64"/>
        <v>6999999.9999999991</v>
      </c>
      <c r="CE635" s="43">
        <v>0</v>
      </c>
      <c r="CF635" s="43">
        <v>0</v>
      </c>
      <c r="CG635" s="43">
        <v>0</v>
      </c>
      <c r="CH635" s="43">
        <v>0</v>
      </c>
      <c r="CI635" s="43">
        <v>7000000</v>
      </c>
      <c r="CJ635" s="43">
        <v>0</v>
      </c>
      <c r="CK635" s="43">
        <v>0</v>
      </c>
      <c r="CL635" s="43">
        <v>0</v>
      </c>
      <c r="CM635" s="43">
        <v>0</v>
      </c>
      <c r="CN635" s="43">
        <v>0</v>
      </c>
      <c r="CO635" s="43">
        <v>0</v>
      </c>
      <c r="CP635" s="43">
        <v>0</v>
      </c>
      <c r="CQ635" s="43">
        <v>0</v>
      </c>
      <c r="CR635" s="43">
        <v>0</v>
      </c>
      <c r="CS635" s="43">
        <v>0</v>
      </c>
      <c r="CT635" s="44">
        <f t="shared" si="65"/>
        <v>7000000</v>
      </c>
      <c r="CU635" s="43">
        <v>0</v>
      </c>
      <c r="CV635" s="43">
        <v>0</v>
      </c>
      <c r="CW635" s="43">
        <v>0</v>
      </c>
      <c r="CX635" s="43">
        <v>0</v>
      </c>
      <c r="CY635" s="43">
        <v>7000000</v>
      </c>
      <c r="CZ635" s="43">
        <v>0</v>
      </c>
      <c r="DA635" s="43">
        <v>0</v>
      </c>
      <c r="DB635" s="43">
        <v>0</v>
      </c>
      <c r="DC635" s="43">
        <v>0</v>
      </c>
      <c r="DD635" s="43">
        <v>0</v>
      </c>
      <c r="DE635" s="43">
        <v>0</v>
      </c>
      <c r="DF635" s="43">
        <v>0</v>
      </c>
      <c r="DG635" s="43">
        <v>0</v>
      </c>
      <c r="DH635" s="43">
        <v>0</v>
      </c>
      <c r="DI635" s="43">
        <v>0</v>
      </c>
      <c r="DJ635" s="44">
        <f t="shared" si="66"/>
        <v>7000000</v>
      </c>
      <c r="DK635" s="45">
        <f t="shared" si="67"/>
        <v>28000000</v>
      </c>
      <c r="DL635" s="78">
        <v>28000000</v>
      </c>
    </row>
    <row r="636" spans="1:116" s="2" customFormat="1" ht="90" x14ac:dyDescent="0.25">
      <c r="A636" s="1"/>
      <c r="B636" s="40" t="s">
        <v>1019</v>
      </c>
      <c r="C636" s="41" t="s">
        <v>1450</v>
      </c>
      <c r="D636" s="30" t="s">
        <v>1420</v>
      </c>
      <c r="E636" s="30" t="s">
        <v>1020</v>
      </c>
      <c r="F636" s="30" t="s">
        <v>1439</v>
      </c>
      <c r="G636" s="30" t="s">
        <v>2406</v>
      </c>
      <c r="H636" s="41" t="s">
        <v>1050</v>
      </c>
      <c r="I636" s="41">
        <v>100</v>
      </c>
      <c r="J636" s="41" t="s">
        <v>1384</v>
      </c>
      <c r="K636" s="41">
        <v>2019</v>
      </c>
      <c r="L636" s="41">
        <v>100</v>
      </c>
      <c r="M636" s="42">
        <v>100</v>
      </c>
      <c r="N636" s="42">
        <v>100</v>
      </c>
      <c r="O636" s="42">
        <v>100</v>
      </c>
      <c r="P636" s="42">
        <v>100</v>
      </c>
      <c r="Q636" s="42" t="s">
        <v>130</v>
      </c>
      <c r="R636" s="41" t="s">
        <v>113</v>
      </c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 t="s">
        <v>1020</v>
      </c>
      <c r="AI636" s="52" t="s">
        <v>1484</v>
      </c>
      <c r="AJ636" s="40">
        <v>4501</v>
      </c>
      <c r="AK636" s="17" t="s">
        <v>2119</v>
      </c>
      <c r="AL636" s="17" t="s">
        <v>1055</v>
      </c>
      <c r="AM636" s="42" t="s">
        <v>2932</v>
      </c>
      <c r="AN636" s="42">
        <v>2202036</v>
      </c>
      <c r="AO636" s="42" t="s">
        <v>2931</v>
      </c>
      <c r="AP636" s="41">
        <v>1500</v>
      </c>
      <c r="AQ636" s="41">
        <v>6000</v>
      </c>
      <c r="AR636" s="42" t="s">
        <v>2471</v>
      </c>
      <c r="AS636" s="42" t="s">
        <v>1019</v>
      </c>
      <c r="AT636" s="42">
        <v>500</v>
      </c>
      <c r="AU636" s="42">
        <v>1650</v>
      </c>
      <c r="AV636" s="42">
        <v>1850</v>
      </c>
      <c r="AW636" s="42">
        <v>2000</v>
      </c>
      <c r="AX636" s="43">
        <v>0</v>
      </c>
      <c r="AY636" s="43">
        <v>0</v>
      </c>
      <c r="AZ636" s="43">
        <v>0</v>
      </c>
      <c r="BA636" s="43">
        <v>0</v>
      </c>
      <c r="BB636" s="43">
        <v>0</v>
      </c>
      <c r="BC636" s="43">
        <v>22000000</v>
      </c>
      <c r="BD636" s="43">
        <v>0</v>
      </c>
      <c r="BE636" s="43">
        <v>0</v>
      </c>
      <c r="BF636" s="43">
        <v>0</v>
      </c>
      <c r="BG636" s="43">
        <v>0</v>
      </c>
      <c r="BH636" s="43">
        <v>0</v>
      </c>
      <c r="BI636" s="43">
        <v>0</v>
      </c>
      <c r="BJ636" s="43">
        <v>0</v>
      </c>
      <c r="BK636" s="43">
        <v>0</v>
      </c>
      <c r="BL636" s="43">
        <v>0</v>
      </c>
      <c r="BM636" s="43">
        <v>0</v>
      </c>
      <c r="BN636" s="44">
        <f t="shared" si="63"/>
        <v>22000000</v>
      </c>
      <c r="BO636" s="43">
        <v>0</v>
      </c>
      <c r="BP636" s="43">
        <v>0</v>
      </c>
      <c r="BQ636" s="43">
        <v>2141595.4743424985</v>
      </c>
      <c r="BR636" s="43">
        <v>0</v>
      </c>
      <c r="BS636" s="43">
        <v>19858404.525657497</v>
      </c>
      <c r="BT636" s="43">
        <v>0</v>
      </c>
      <c r="BU636" s="43">
        <v>0</v>
      </c>
      <c r="BV636" s="43">
        <v>0</v>
      </c>
      <c r="BW636" s="43">
        <v>0</v>
      </c>
      <c r="BX636" s="43">
        <v>0</v>
      </c>
      <c r="BY636" s="43">
        <v>0</v>
      </c>
      <c r="BZ636" s="43">
        <v>0</v>
      </c>
      <c r="CA636" s="43">
        <v>0</v>
      </c>
      <c r="CB636" s="43">
        <v>0</v>
      </c>
      <c r="CC636" s="43">
        <v>0</v>
      </c>
      <c r="CD636" s="44">
        <f t="shared" si="64"/>
        <v>21999999.999999996</v>
      </c>
      <c r="CE636" s="43">
        <v>0</v>
      </c>
      <c r="CF636" s="43">
        <v>0</v>
      </c>
      <c r="CG636" s="43">
        <v>0</v>
      </c>
      <c r="CH636" s="43">
        <v>0</v>
      </c>
      <c r="CI636" s="43">
        <v>22000000</v>
      </c>
      <c r="CJ636" s="43">
        <v>0</v>
      </c>
      <c r="CK636" s="43">
        <v>0</v>
      </c>
      <c r="CL636" s="43">
        <v>0</v>
      </c>
      <c r="CM636" s="43">
        <v>0</v>
      </c>
      <c r="CN636" s="43">
        <v>0</v>
      </c>
      <c r="CO636" s="43">
        <v>0</v>
      </c>
      <c r="CP636" s="43">
        <v>0</v>
      </c>
      <c r="CQ636" s="43">
        <v>0</v>
      </c>
      <c r="CR636" s="43">
        <v>0</v>
      </c>
      <c r="CS636" s="43">
        <v>0</v>
      </c>
      <c r="CT636" s="44">
        <f t="shared" si="65"/>
        <v>22000000</v>
      </c>
      <c r="CU636" s="43">
        <v>0</v>
      </c>
      <c r="CV636" s="43">
        <v>0</v>
      </c>
      <c r="CW636" s="43">
        <v>0</v>
      </c>
      <c r="CX636" s="43">
        <v>0</v>
      </c>
      <c r="CY636" s="43">
        <v>22000000</v>
      </c>
      <c r="CZ636" s="43">
        <v>0</v>
      </c>
      <c r="DA636" s="43">
        <v>0</v>
      </c>
      <c r="DB636" s="43">
        <v>0</v>
      </c>
      <c r="DC636" s="43">
        <v>0</v>
      </c>
      <c r="DD636" s="43">
        <v>0</v>
      </c>
      <c r="DE636" s="43">
        <v>0</v>
      </c>
      <c r="DF636" s="43">
        <v>0</v>
      </c>
      <c r="DG636" s="43">
        <v>0</v>
      </c>
      <c r="DH636" s="43">
        <v>0</v>
      </c>
      <c r="DI636" s="43">
        <v>0</v>
      </c>
      <c r="DJ636" s="44">
        <f t="shared" si="66"/>
        <v>22000000</v>
      </c>
      <c r="DK636" s="45">
        <f t="shared" si="67"/>
        <v>88000000</v>
      </c>
      <c r="DL636" s="78">
        <v>88000000</v>
      </c>
    </row>
    <row r="637" spans="1:116" s="2" customFormat="1" ht="18.75" customHeight="1" x14ac:dyDescent="0.25">
      <c r="A637" s="1"/>
      <c r="B637" s="40" t="s">
        <v>1019</v>
      </c>
      <c r="C637" s="41" t="s">
        <v>1450</v>
      </c>
      <c r="D637" s="30" t="s">
        <v>1420</v>
      </c>
      <c r="E637" s="30" t="s">
        <v>1020</v>
      </c>
      <c r="F637" s="30" t="s">
        <v>1439</v>
      </c>
      <c r="G637" s="24" t="s">
        <v>2406</v>
      </c>
      <c r="H637" s="41" t="s">
        <v>1050</v>
      </c>
      <c r="I637" s="41">
        <v>100</v>
      </c>
      <c r="J637" s="41" t="s">
        <v>1384</v>
      </c>
      <c r="K637" s="41">
        <v>2019</v>
      </c>
      <c r="L637" s="41">
        <v>100</v>
      </c>
      <c r="M637" s="42">
        <v>100</v>
      </c>
      <c r="N637" s="42">
        <v>100</v>
      </c>
      <c r="O637" s="42">
        <v>100</v>
      </c>
      <c r="P637" s="42">
        <v>100</v>
      </c>
      <c r="Q637" s="42" t="s">
        <v>130</v>
      </c>
      <c r="R637" s="41" t="s">
        <v>113</v>
      </c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 t="s">
        <v>1020</v>
      </c>
      <c r="AI637" s="52" t="s">
        <v>1484</v>
      </c>
      <c r="AJ637" s="40">
        <v>4501</v>
      </c>
      <c r="AK637" s="19" t="s">
        <v>2120</v>
      </c>
      <c r="AL637" s="17" t="s">
        <v>1056</v>
      </c>
      <c r="AM637" s="42" t="s">
        <v>2932</v>
      </c>
      <c r="AN637" s="42">
        <v>2202036</v>
      </c>
      <c r="AO637" s="42" t="s">
        <v>2931</v>
      </c>
      <c r="AP637" s="41">
        <v>184</v>
      </c>
      <c r="AQ637" s="41">
        <v>800</v>
      </c>
      <c r="AR637" s="42" t="s">
        <v>2471</v>
      </c>
      <c r="AS637" s="42" t="s">
        <v>1019</v>
      </c>
      <c r="AT637" s="42">
        <v>50</v>
      </c>
      <c r="AU637" s="42">
        <v>170</v>
      </c>
      <c r="AV637" s="42">
        <v>180</v>
      </c>
      <c r="AW637" s="42">
        <v>200</v>
      </c>
      <c r="AX637" s="43">
        <v>0</v>
      </c>
      <c r="AY637" s="43">
        <v>0</v>
      </c>
      <c r="AZ637" s="43">
        <v>0</v>
      </c>
      <c r="BA637" s="43">
        <v>0</v>
      </c>
      <c r="BB637" s="43">
        <v>0</v>
      </c>
      <c r="BC637" s="43">
        <v>51100000</v>
      </c>
      <c r="BD637" s="43">
        <v>0</v>
      </c>
      <c r="BE637" s="43">
        <v>0</v>
      </c>
      <c r="BF637" s="43">
        <v>0</v>
      </c>
      <c r="BG637" s="43">
        <v>0</v>
      </c>
      <c r="BH637" s="43">
        <v>0</v>
      </c>
      <c r="BI637" s="43">
        <v>0</v>
      </c>
      <c r="BJ637" s="43">
        <v>0</v>
      </c>
      <c r="BK637" s="43">
        <v>0</v>
      </c>
      <c r="BL637" s="43">
        <v>0</v>
      </c>
      <c r="BM637" s="43">
        <v>0</v>
      </c>
      <c r="BN637" s="44">
        <f t="shared" si="63"/>
        <v>51100000</v>
      </c>
      <c r="BO637" s="43">
        <v>0</v>
      </c>
      <c r="BP637" s="43">
        <v>0</v>
      </c>
      <c r="BQ637" s="43">
        <v>4974342.2154046213</v>
      </c>
      <c r="BR637" s="43">
        <v>0</v>
      </c>
      <c r="BS637" s="43">
        <v>46125657.78459537</v>
      </c>
      <c r="BT637" s="43">
        <v>0</v>
      </c>
      <c r="BU637" s="43">
        <v>0</v>
      </c>
      <c r="BV637" s="43">
        <v>0</v>
      </c>
      <c r="BW637" s="43">
        <v>0</v>
      </c>
      <c r="BX637" s="43">
        <v>0</v>
      </c>
      <c r="BY637" s="43">
        <v>0</v>
      </c>
      <c r="BZ637" s="43">
        <v>0</v>
      </c>
      <c r="CA637" s="43">
        <v>0</v>
      </c>
      <c r="CB637" s="43">
        <v>0</v>
      </c>
      <c r="CC637" s="43">
        <v>0</v>
      </c>
      <c r="CD637" s="44">
        <f t="shared" si="64"/>
        <v>51099999.999999993</v>
      </c>
      <c r="CE637" s="43">
        <v>0</v>
      </c>
      <c r="CF637" s="43">
        <v>0</v>
      </c>
      <c r="CG637" s="43">
        <v>0</v>
      </c>
      <c r="CH637" s="43">
        <v>0</v>
      </c>
      <c r="CI637" s="43">
        <v>51100000</v>
      </c>
      <c r="CJ637" s="43">
        <v>0</v>
      </c>
      <c r="CK637" s="43">
        <v>0</v>
      </c>
      <c r="CL637" s="43">
        <v>0</v>
      </c>
      <c r="CM637" s="43">
        <v>0</v>
      </c>
      <c r="CN637" s="43">
        <v>0</v>
      </c>
      <c r="CO637" s="43">
        <v>0</v>
      </c>
      <c r="CP637" s="43">
        <v>0</v>
      </c>
      <c r="CQ637" s="43">
        <v>0</v>
      </c>
      <c r="CR637" s="43">
        <v>0</v>
      </c>
      <c r="CS637" s="43">
        <v>0</v>
      </c>
      <c r="CT637" s="44">
        <f t="shared" si="65"/>
        <v>51100000</v>
      </c>
      <c r="CU637" s="43">
        <v>0</v>
      </c>
      <c r="CV637" s="43">
        <v>0</v>
      </c>
      <c r="CW637" s="43">
        <v>0</v>
      </c>
      <c r="CX637" s="43">
        <v>0</v>
      </c>
      <c r="CY637" s="43">
        <v>51100000</v>
      </c>
      <c r="CZ637" s="43">
        <v>0</v>
      </c>
      <c r="DA637" s="43">
        <v>0</v>
      </c>
      <c r="DB637" s="43">
        <v>0</v>
      </c>
      <c r="DC637" s="43">
        <v>0</v>
      </c>
      <c r="DD637" s="43">
        <v>0</v>
      </c>
      <c r="DE637" s="43">
        <v>0</v>
      </c>
      <c r="DF637" s="43">
        <v>0</v>
      </c>
      <c r="DG637" s="43">
        <v>0</v>
      </c>
      <c r="DH637" s="43">
        <v>0</v>
      </c>
      <c r="DI637" s="43">
        <v>0</v>
      </c>
      <c r="DJ637" s="44">
        <f t="shared" si="66"/>
        <v>51100000</v>
      </c>
      <c r="DK637" s="45">
        <f t="shared" si="67"/>
        <v>204400000</v>
      </c>
      <c r="DL637" s="78">
        <v>204400000</v>
      </c>
    </row>
    <row r="638" spans="1:116" s="2" customFormat="1" ht="120" x14ac:dyDescent="0.25">
      <c r="A638" s="1"/>
      <c r="B638" s="40" t="s">
        <v>1019</v>
      </c>
      <c r="C638" s="41" t="s">
        <v>1450</v>
      </c>
      <c r="D638" s="30" t="s">
        <v>1420</v>
      </c>
      <c r="E638" s="30" t="s">
        <v>1020</v>
      </c>
      <c r="F638" s="30" t="s">
        <v>1441</v>
      </c>
      <c r="G638" s="30" t="s">
        <v>2407</v>
      </c>
      <c r="H638" s="41" t="s">
        <v>1057</v>
      </c>
      <c r="I638" s="41">
        <v>100</v>
      </c>
      <c r="J638" s="41" t="s">
        <v>1385</v>
      </c>
      <c r="K638" s="41">
        <v>2019</v>
      </c>
      <c r="L638" s="41">
        <v>100</v>
      </c>
      <c r="M638" s="42">
        <v>100</v>
      </c>
      <c r="N638" s="42">
        <v>100</v>
      </c>
      <c r="O638" s="42">
        <v>100</v>
      </c>
      <c r="P638" s="42">
        <v>100</v>
      </c>
      <c r="Q638" s="42" t="s">
        <v>130</v>
      </c>
      <c r="R638" s="41" t="s">
        <v>113</v>
      </c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 t="s">
        <v>1020</v>
      </c>
      <c r="AI638" s="52" t="s">
        <v>1484</v>
      </c>
      <c r="AJ638" s="40">
        <v>4501</v>
      </c>
      <c r="AK638" s="17" t="s">
        <v>2121</v>
      </c>
      <c r="AL638" s="17" t="s">
        <v>1058</v>
      </c>
      <c r="AM638" s="42" t="s">
        <v>2933</v>
      </c>
      <c r="AN638" s="42">
        <v>1202001</v>
      </c>
      <c r="AO638" s="42" t="s">
        <v>2934</v>
      </c>
      <c r="AP638" s="41">
        <v>1</v>
      </c>
      <c r="AQ638" s="41">
        <v>1</v>
      </c>
      <c r="AR638" s="42" t="s">
        <v>130</v>
      </c>
      <c r="AS638" s="42" t="s">
        <v>1019</v>
      </c>
      <c r="AT638" s="42">
        <v>1</v>
      </c>
      <c r="AU638" s="42">
        <v>1</v>
      </c>
      <c r="AV638" s="42">
        <v>1</v>
      </c>
      <c r="AW638" s="42">
        <v>1</v>
      </c>
      <c r="AX638" s="43">
        <v>0</v>
      </c>
      <c r="AY638" s="43">
        <v>0</v>
      </c>
      <c r="AZ638" s="43">
        <v>0</v>
      </c>
      <c r="BA638" s="43">
        <v>0</v>
      </c>
      <c r="BB638" s="43">
        <v>0</v>
      </c>
      <c r="BC638" s="43">
        <v>62200000</v>
      </c>
      <c r="BD638" s="43">
        <v>0</v>
      </c>
      <c r="BE638" s="43">
        <v>0</v>
      </c>
      <c r="BF638" s="43">
        <v>0</v>
      </c>
      <c r="BG638" s="43">
        <v>0</v>
      </c>
      <c r="BH638" s="43">
        <v>0</v>
      </c>
      <c r="BI638" s="43">
        <v>0</v>
      </c>
      <c r="BJ638" s="43">
        <v>112110000</v>
      </c>
      <c r="BK638" s="43">
        <v>0</v>
      </c>
      <c r="BL638" s="43">
        <v>0</v>
      </c>
      <c r="BM638" s="43">
        <v>0</v>
      </c>
      <c r="BN638" s="44">
        <f t="shared" si="63"/>
        <v>174310000</v>
      </c>
      <c r="BO638" s="43">
        <v>0</v>
      </c>
      <c r="BP638" s="43">
        <v>0</v>
      </c>
      <c r="BQ638" s="43">
        <v>42990142.05401282</v>
      </c>
      <c r="BR638" s="43">
        <v>0</v>
      </c>
      <c r="BS638" s="43">
        <v>56145125.522540741</v>
      </c>
      <c r="BT638" s="43">
        <v>0</v>
      </c>
      <c r="BU638" s="43">
        <v>0</v>
      </c>
      <c r="BV638" s="43">
        <v>0</v>
      </c>
      <c r="BW638" s="43">
        <v>0</v>
      </c>
      <c r="BX638" s="43">
        <v>0</v>
      </c>
      <c r="BY638" s="43">
        <v>0</v>
      </c>
      <c r="BZ638" s="43">
        <v>156954000</v>
      </c>
      <c r="CA638" s="43">
        <v>0</v>
      </c>
      <c r="CB638" s="43">
        <v>0</v>
      </c>
      <c r="CC638" s="43">
        <v>0</v>
      </c>
      <c r="CD638" s="44">
        <f t="shared" si="64"/>
        <v>256089267.57655355</v>
      </c>
      <c r="CE638" s="43">
        <v>0</v>
      </c>
      <c r="CF638" s="43">
        <v>0</v>
      </c>
      <c r="CG638" s="43">
        <v>0</v>
      </c>
      <c r="CH638" s="43">
        <v>0</v>
      </c>
      <c r="CI638" s="43">
        <v>64743153.933343306</v>
      </c>
      <c r="CJ638" s="43">
        <v>0</v>
      </c>
      <c r="CK638" s="43">
        <v>0</v>
      </c>
      <c r="CL638" s="43">
        <v>0</v>
      </c>
      <c r="CM638" s="43">
        <v>0</v>
      </c>
      <c r="CN638" s="43">
        <v>0</v>
      </c>
      <c r="CO638" s="43">
        <v>0</v>
      </c>
      <c r="CP638" s="43">
        <v>179376000</v>
      </c>
      <c r="CQ638" s="43">
        <v>0</v>
      </c>
      <c r="CR638" s="43">
        <v>0</v>
      </c>
      <c r="CS638" s="43">
        <v>0</v>
      </c>
      <c r="CT638" s="44">
        <f t="shared" si="65"/>
        <v>244119153.93334329</v>
      </c>
      <c r="CU638" s="43">
        <v>0</v>
      </c>
      <c r="CV638" s="43">
        <v>0</v>
      </c>
      <c r="CW638" s="43">
        <v>0</v>
      </c>
      <c r="CX638" s="43">
        <v>0</v>
      </c>
      <c r="CY638" s="43">
        <v>70088261.595392242</v>
      </c>
      <c r="CZ638" s="43">
        <v>0</v>
      </c>
      <c r="DA638" s="43">
        <v>0</v>
      </c>
      <c r="DB638" s="43">
        <v>0</v>
      </c>
      <c r="DC638" s="43">
        <v>0</v>
      </c>
      <c r="DD638" s="43">
        <v>0</v>
      </c>
      <c r="DE638" s="43">
        <v>0</v>
      </c>
      <c r="DF638" s="43">
        <v>190587000</v>
      </c>
      <c r="DG638" s="43">
        <v>0</v>
      </c>
      <c r="DH638" s="43">
        <v>0</v>
      </c>
      <c r="DI638" s="43">
        <v>0</v>
      </c>
      <c r="DJ638" s="44">
        <f t="shared" si="66"/>
        <v>260675261.59539223</v>
      </c>
      <c r="DK638" s="45">
        <f t="shared" si="67"/>
        <v>935193683.1052891</v>
      </c>
      <c r="DL638" s="78">
        <v>935193683.1052891</v>
      </c>
    </row>
    <row r="639" spans="1:116" s="2" customFormat="1" ht="120" x14ac:dyDescent="0.25">
      <c r="A639" s="1"/>
      <c r="B639" s="40" t="s">
        <v>1019</v>
      </c>
      <c r="C639" s="41" t="s">
        <v>1450</v>
      </c>
      <c r="D639" s="30" t="s">
        <v>1420</v>
      </c>
      <c r="E639" s="30" t="s">
        <v>1020</v>
      </c>
      <c r="F639" s="30" t="s">
        <v>1441</v>
      </c>
      <c r="G639" s="30" t="s">
        <v>2407</v>
      </c>
      <c r="H639" s="41" t="s">
        <v>1057</v>
      </c>
      <c r="I639" s="41">
        <v>100</v>
      </c>
      <c r="J639" s="41" t="s">
        <v>1385</v>
      </c>
      <c r="K639" s="41">
        <v>2019</v>
      </c>
      <c r="L639" s="41">
        <v>100</v>
      </c>
      <c r="M639" s="42">
        <v>100</v>
      </c>
      <c r="N639" s="42">
        <v>100</v>
      </c>
      <c r="O639" s="42">
        <v>100</v>
      </c>
      <c r="P639" s="42">
        <v>100</v>
      </c>
      <c r="Q639" s="42" t="s">
        <v>130</v>
      </c>
      <c r="R639" s="41" t="s">
        <v>113</v>
      </c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 t="s">
        <v>1020</v>
      </c>
      <c r="AI639" s="52" t="s">
        <v>1484</v>
      </c>
      <c r="AJ639" s="40">
        <v>4501</v>
      </c>
      <c r="AK639" s="17" t="s">
        <v>2122</v>
      </c>
      <c r="AL639" s="17" t="s">
        <v>1059</v>
      </c>
      <c r="AM639" s="42" t="s">
        <v>2935</v>
      </c>
      <c r="AN639" s="42">
        <v>1202005</v>
      </c>
      <c r="AO639" s="42" t="s">
        <v>2936</v>
      </c>
      <c r="AP639" s="41" t="s">
        <v>1298</v>
      </c>
      <c r="AQ639" s="41">
        <v>1</v>
      </c>
      <c r="AR639" s="42" t="s">
        <v>130</v>
      </c>
      <c r="AS639" s="42" t="s">
        <v>1019</v>
      </c>
      <c r="AT639" s="42">
        <v>1</v>
      </c>
      <c r="AU639" s="42">
        <v>1</v>
      </c>
      <c r="AV639" s="42">
        <v>1</v>
      </c>
      <c r="AW639" s="42">
        <v>1</v>
      </c>
      <c r="AX639" s="43">
        <v>0</v>
      </c>
      <c r="AY639" s="43">
        <v>0</v>
      </c>
      <c r="AZ639" s="43">
        <v>0</v>
      </c>
      <c r="BA639" s="43">
        <v>0</v>
      </c>
      <c r="BB639" s="43">
        <v>0</v>
      </c>
      <c r="BC639" s="43">
        <v>0</v>
      </c>
      <c r="BD639" s="43">
        <v>0</v>
      </c>
      <c r="BE639" s="43">
        <v>0</v>
      </c>
      <c r="BF639" s="43">
        <v>0</v>
      </c>
      <c r="BG639" s="43">
        <v>0</v>
      </c>
      <c r="BH639" s="43">
        <v>0</v>
      </c>
      <c r="BI639" s="43">
        <v>0</v>
      </c>
      <c r="BJ639" s="43">
        <v>23100000</v>
      </c>
      <c r="BK639" s="43">
        <v>0</v>
      </c>
      <c r="BL639" s="43">
        <v>0</v>
      </c>
      <c r="BM639" s="43">
        <v>0</v>
      </c>
      <c r="BN639" s="44">
        <f t="shared" ref="BN639:BN651" si="68">SUM(AX639:BM639)</f>
        <v>23100000</v>
      </c>
      <c r="BO639" s="43">
        <v>0</v>
      </c>
      <c r="BP639" s="43">
        <v>0</v>
      </c>
      <c r="BQ639" s="43">
        <v>0</v>
      </c>
      <c r="BR639" s="43">
        <v>0</v>
      </c>
      <c r="BS639" s="43">
        <v>0</v>
      </c>
      <c r="BT639" s="43">
        <v>0</v>
      </c>
      <c r="BU639" s="43">
        <v>0</v>
      </c>
      <c r="BV639" s="43">
        <v>0</v>
      </c>
      <c r="BW639" s="43">
        <v>0</v>
      </c>
      <c r="BX639" s="43">
        <v>0</v>
      </c>
      <c r="BY639" s="43">
        <v>0</v>
      </c>
      <c r="BZ639" s="43">
        <v>32340000</v>
      </c>
      <c r="CA639" s="43">
        <v>0</v>
      </c>
      <c r="CB639" s="43">
        <v>0</v>
      </c>
      <c r="CC639" s="43">
        <v>0</v>
      </c>
      <c r="CD639" s="44">
        <f t="shared" ref="CD639:CD651" si="69">SUM(BO639:CC639)</f>
        <v>32340000</v>
      </c>
      <c r="CE639" s="43">
        <v>0</v>
      </c>
      <c r="CF639" s="43">
        <v>0</v>
      </c>
      <c r="CG639" s="43">
        <v>0</v>
      </c>
      <c r="CH639" s="43">
        <v>0</v>
      </c>
      <c r="CI639" s="43">
        <v>0</v>
      </c>
      <c r="CJ639" s="43">
        <v>0</v>
      </c>
      <c r="CK639" s="43">
        <v>0</v>
      </c>
      <c r="CL639" s="43">
        <v>0</v>
      </c>
      <c r="CM639" s="43">
        <v>0</v>
      </c>
      <c r="CN639" s="43">
        <v>0</v>
      </c>
      <c r="CO639" s="43">
        <v>0</v>
      </c>
      <c r="CP639" s="43">
        <v>36960000</v>
      </c>
      <c r="CQ639" s="43">
        <v>0</v>
      </c>
      <c r="CR639" s="43">
        <v>0</v>
      </c>
      <c r="CS639" s="43">
        <v>0</v>
      </c>
      <c r="CT639" s="44">
        <f t="shared" ref="CT639:CT651" si="70">SUM(CE639:CS639)</f>
        <v>36960000</v>
      </c>
      <c r="CU639" s="43">
        <v>0</v>
      </c>
      <c r="CV639" s="43">
        <v>0</v>
      </c>
      <c r="CW639" s="43">
        <v>0</v>
      </c>
      <c r="CX639" s="43">
        <v>0</v>
      </c>
      <c r="CY639" s="43">
        <v>0</v>
      </c>
      <c r="CZ639" s="43">
        <v>0</v>
      </c>
      <c r="DA639" s="43">
        <v>0</v>
      </c>
      <c r="DB639" s="43">
        <v>0</v>
      </c>
      <c r="DC639" s="43">
        <v>0</v>
      </c>
      <c r="DD639" s="43">
        <v>0</v>
      </c>
      <c r="DE639" s="43">
        <v>0</v>
      </c>
      <c r="DF639" s="43">
        <v>39270000</v>
      </c>
      <c r="DG639" s="43">
        <v>0</v>
      </c>
      <c r="DH639" s="43">
        <v>0</v>
      </c>
      <c r="DI639" s="43">
        <v>0</v>
      </c>
      <c r="DJ639" s="44">
        <f t="shared" ref="DJ639:DJ651" si="71">SUM(CU639:DI639)</f>
        <v>39270000</v>
      </c>
      <c r="DK639" s="45">
        <f t="shared" si="67"/>
        <v>131670000</v>
      </c>
      <c r="DL639" s="78">
        <v>131670000</v>
      </c>
    </row>
    <row r="640" spans="1:116" s="2" customFormat="1" ht="120" x14ac:dyDescent="0.25">
      <c r="A640" s="1"/>
      <c r="B640" s="40" t="s">
        <v>1019</v>
      </c>
      <c r="C640" s="41" t="s">
        <v>1450</v>
      </c>
      <c r="D640" s="30" t="s">
        <v>1420</v>
      </c>
      <c r="E640" s="30" t="s">
        <v>1020</v>
      </c>
      <c r="F640" s="30" t="s">
        <v>1441</v>
      </c>
      <c r="G640" s="30" t="s">
        <v>2407</v>
      </c>
      <c r="H640" s="41" t="s">
        <v>1057</v>
      </c>
      <c r="I640" s="41">
        <v>100</v>
      </c>
      <c r="J640" s="41" t="s">
        <v>1385</v>
      </c>
      <c r="K640" s="41">
        <v>2019</v>
      </c>
      <c r="L640" s="41">
        <v>100</v>
      </c>
      <c r="M640" s="42">
        <v>100</v>
      </c>
      <c r="N640" s="42">
        <v>100</v>
      </c>
      <c r="O640" s="42">
        <v>100</v>
      </c>
      <c r="P640" s="42">
        <v>100</v>
      </c>
      <c r="Q640" s="42" t="s">
        <v>130</v>
      </c>
      <c r="R640" s="41" t="s">
        <v>113</v>
      </c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 t="s">
        <v>1020</v>
      </c>
      <c r="AI640" s="52" t="s">
        <v>1484</v>
      </c>
      <c r="AJ640" s="40">
        <v>4501</v>
      </c>
      <c r="AK640" s="17" t="s">
        <v>2123</v>
      </c>
      <c r="AL640" s="17" t="s">
        <v>1060</v>
      </c>
      <c r="AM640" s="42" t="s">
        <v>2937</v>
      </c>
      <c r="AN640" s="42">
        <v>1203002</v>
      </c>
      <c r="AO640" s="42" t="s">
        <v>2938</v>
      </c>
      <c r="AP640" s="41">
        <v>1</v>
      </c>
      <c r="AQ640" s="41">
        <v>1</v>
      </c>
      <c r="AR640" s="42" t="s">
        <v>130</v>
      </c>
      <c r="AS640" s="42" t="s">
        <v>1019</v>
      </c>
      <c r="AT640" s="42">
        <v>1</v>
      </c>
      <c r="AU640" s="42">
        <v>1</v>
      </c>
      <c r="AV640" s="42">
        <v>1</v>
      </c>
      <c r="AW640" s="42">
        <v>1</v>
      </c>
      <c r="AX640" s="43">
        <v>0</v>
      </c>
      <c r="AY640" s="43">
        <v>0</v>
      </c>
      <c r="AZ640" s="43">
        <v>0</v>
      </c>
      <c r="BA640" s="43">
        <v>0</v>
      </c>
      <c r="BB640" s="43">
        <v>0</v>
      </c>
      <c r="BC640" s="43">
        <v>0</v>
      </c>
      <c r="BD640" s="43">
        <v>0</v>
      </c>
      <c r="BE640" s="43">
        <v>0</v>
      </c>
      <c r="BF640" s="43">
        <v>0</v>
      </c>
      <c r="BG640" s="43">
        <v>0</v>
      </c>
      <c r="BH640" s="43">
        <v>0</v>
      </c>
      <c r="BI640" s="43">
        <v>0</v>
      </c>
      <c r="BJ640" s="43">
        <v>80500000</v>
      </c>
      <c r="BK640" s="43">
        <v>0</v>
      </c>
      <c r="BL640" s="43">
        <v>0</v>
      </c>
      <c r="BM640" s="43">
        <v>0</v>
      </c>
      <c r="BN640" s="44">
        <f t="shared" si="68"/>
        <v>80500000</v>
      </c>
      <c r="BO640" s="43">
        <v>0</v>
      </c>
      <c r="BP640" s="43">
        <v>0</v>
      </c>
      <c r="BQ640" s="43">
        <v>0</v>
      </c>
      <c r="BR640" s="43">
        <v>0</v>
      </c>
      <c r="BS640" s="43">
        <v>0</v>
      </c>
      <c r="BT640" s="43">
        <v>0</v>
      </c>
      <c r="BU640" s="43">
        <v>0</v>
      </c>
      <c r="BV640" s="43">
        <v>0</v>
      </c>
      <c r="BW640" s="43">
        <v>0</v>
      </c>
      <c r="BX640" s="43">
        <v>0</v>
      </c>
      <c r="BY640" s="43">
        <v>0</v>
      </c>
      <c r="BZ640" s="43">
        <v>112700000</v>
      </c>
      <c r="CA640" s="43">
        <v>0</v>
      </c>
      <c r="CB640" s="43">
        <v>0</v>
      </c>
      <c r="CC640" s="43">
        <v>0</v>
      </c>
      <c r="CD640" s="44">
        <f t="shared" si="69"/>
        <v>112700000</v>
      </c>
      <c r="CE640" s="43">
        <v>0</v>
      </c>
      <c r="CF640" s="43">
        <v>0</v>
      </c>
      <c r="CG640" s="43">
        <v>0</v>
      </c>
      <c r="CH640" s="43">
        <v>0</v>
      </c>
      <c r="CI640" s="43">
        <v>0</v>
      </c>
      <c r="CJ640" s="43">
        <v>0</v>
      </c>
      <c r="CK640" s="43">
        <v>0</v>
      </c>
      <c r="CL640" s="43">
        <v>0</v>
      </c>
      <c r="CM640" s="43">
        <v>0</v>
      </c>
      <c r="CN640" s="43">
        <v>0</v>
      </c>
      <c r="CO640" s="43">
        <v>0</v>
      </c>
      <c r="CP640" s="43">
        <v>128800000</v>
      </c>
      <c r="CQ640" s="43">
        <v>0</v>
      </c>
      <c r="CR640" s="43">
        <v>0</v>
      </c>
      <c r="CS640" s="43">
        <v>0</v>
      </c>
      <c r="CT640" s="44">
        <f t="shared" si="70"/>
        <v>128800000</v>
      </c>
      <c r="CU640" s="43">
        <v>0</v>
      </c>
      <c r="CV640" s="43">
        <v>0</v>
      </c>
      <c r="CW640" s="43">
        <v>0</v>
      </c>
      <c r="CX640" s="43">
        <v>0</v>
      </c>
      <c r="CY640" s="43">
        <v>0</v>
      </c>
      <c r="CZ640" s="43">
        <v>0</v>
      </c>
      <c r="DA640" s="43">
        <v>0</v>
      </c>
      <c r="DB640" s="43">
        <v>0</v>
      </c>
      <c r="DC640" s="43">
        <v>0</v>
      </c>
      <c r="DD640" s="43">
        <v>0</v>
      </c>
      <c r="DE640" s="43">
        <v>0</v>
      </c>
      <c r="DF640" s="43">
        <v>136850000</v>
      </c>
      <c r="DG640" s="43">
        <v>0</v>
      </c>
      <c r="DH640" s="43">
        <v>0</v>
      </c>
      <c r="DI640" s="43">
        <v>0</v>
      </c>
      <c r="DJ640" s="44">
        <f t="shared" si="71"/>
        <v>136850000</v>
      </c>
      <c r="DK640" s="45">
        <f t="shared" si="67"/>
        <v>458850000</v>
      </c>
      <c r="DL640" s="78">
        <v>458850000</v>
      </c>
    </row>
    <row r="641" spans="1:116" s="2" customFormat="1" ht="120" x14ac:dyDescent="0.25">
      <c r="A641" s="1"/>
      <c r="B641" s="40" t="s">
        <v>1019</v>
      </c>
      <c r="C641" s="41" t="s">
        <v>1450</v>
      </c>
      <c r="D641" s="30" t="s">
        <v>1420</v>
      </c>
      <c r="E641" s="30" t="s">
        <v>1020</v>
      </c>
      <c r="F641" s="30" t="s">
        <v>1441</v>
      </c>
      <c r="G641" s="30" t="s">
        <v>2407</v>
      </c>
      <c r="H641" s="41" t="s">
        <v>1057</v>
      </c>
      <c r="I641" s="41">
        <v>100</v>
      </c>
      <c r="J641" s="41" t="s">
        <v>1385</v>
      </c>
      <c r="K641" s="41">
        <v>2019</v>
      </c>
      <c r="L641" s="41">
        <v>100</v>
      </c>
      <c r="M641" s="42">
        <v>100</v>
      </c>
      <c r="N641" s="42">
        <v>100</v>
      </c>
      <c r="O641" s="42">
        <v>100</v>
      </c>
      <c r="P641" s="42">
        <v>100</v>
      </c>
      <c r="Q641" s="42" t="s">
        <v>130</v>
      </c>
      <c r="R641" s="41" t="s">
        <v>113</v>
      </c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 t="s">
        <v>1020</v>
      </c>
      <c r="AI641" s="52" t="s">
        <v>1484</v>
      </c>
      <c r="AJ641" s="40">
        <v>4501</v>
      </c>
      <c r="AK641" s="17" t="s">
        <v>2124</v>
      </c>
      <c r="AL641" s="17" t="s">
        <v>1061</v>
      </c>
      <c r="AM641" s="42" t="s">
        <v>2935</v>
      </c>
      <c r="AN641" s="42">
        <v>1202005</v>
      </c>
      <c r="AO641" s="42" t="s">
        <v>2936</v>
      </c>
      <c r="AP641" s="41">
        <v>10</v>
      </c>
      <c r="AQ641" s="41">
        <v>40</v>
      </c>
      <c r="AR641" s="42" t="s">
        <v>2471</v>
      </c>
      <c r="AS641" s="42" t="s">
        <v>1019</v>
      </c>
      <c r="AT641" s="42">
        <v>5</v>
      </c>
      <c r="AU641" s="42">
        <v>12</v>
      </c>
      <c r="AV641" s="42">
        <v>12</v>
      </c>
      <c r="AW641" s="42">
        <v>11</v>
      </c>
      <c r="AX641" s="43">
        <v>0</v>
      </c>
      <c r="AY641" s="43">
        <v>0</v>
      </c>
      <c r="AZ641" s="43">
        <v>0</v>
      </c>
      <c r="BA641" s="43">
        <v>0</v>
      </c>
      <c r="BB641" s="43">
        <v>0</v>
      </c>
      <c r="BC641" s="43">
        <v>0</v>
      </c>
      <c r="BD641" s="43">
        <v>0</v>
      </c>
      <c r="BE641" s="43">
        <v>0</v>
      </c>
      <c r="BF641" s="43">
        <v>0</v>
      </c>
      <c r="BG641" s="43">
        <v>0</v>
      </c>
      <c r="BH641" s="43">
        <v>0</v>
      </c>
      <c r="BI641" s="43">
        <v>0</v>
      </c>
      <c r="BJ641" s="43">
        <v>24200000</v>
      </c>
      <c r="BK641" s="43">
        <v>0</v>
      </c>
      <c r="BL641" s="43">
        <v>0</v>
      </c>
      <c r="BM641" s="43">
        <v>0</v>
      </c>
      <c r="BN641" s="44">
        <f t="shared" si="68"/>
        <v>24200000</v>
      </c>
      <c r="BO641" s="43">
        <v>0</v>
      </c>
      <c r="BP641" s="43">
        <v>0</v>
      </c>
      <c r="BQ641" s="43">
        <v>0</v>
      </c>
      <c r="BR641" s="43">
        <v>0</v>
      </c>
      <c r="BS641" s="43">
        <v>0</v>
      </c>
      <c r="BT641" s="43">
        <v>0</v>
      </c>
      <c r="BU641" s="43">
        <v>0</v>
      </c>
      <c r="BV641" s="43">
        <v>0</v>
      </c>
      <c r="BW641" s="43">
        <v>0</v>
      </c>
      <c r="BX641" s="43">
        <v>0</v>
      </c>
      <c r="BY641" s="43">
        <v>0</v>
      </c>
      <c r="BZ641" s="43">
        <v>33880000</v>
      </c>
      <c r="CA641" s="43">
        <v>0</v>
      </c>
      <c r="CB641" s="43">
        <v>0</v>
      </c>
      <c r="CC641" s="43">
        <v>0</v>
      </c>
      <c r="CD641" s="44">
        <f t="shared" si="69"/>
        <v>33880000</v>
      </c>
      <c r="CE641" s="43">
        <v>0</v>
      </c>
      <c r="CF641" s="43">
        <v>0</v>
      </c>
      <c r="CG641" s="43">
        <v>0</v>
      </c>
      <c r="CH641" s="43">
        <v>0</v>
      </c>
      <c r="CI641" s="43">
        <v>0</v>
      </c>
      <c r="CJ641" s="43">
        <v>0</v>
      </c>
      <c r="CK641" s="43">
        <v>0</v>
      </c>
      <c r="CL641" s="43">
        <v>0</v>
      </c>
      <c r="CM641" s="43">
        <v>0</v>
      </c>
      <c r="CN641" s="43">
        <v>0</v>
      </c>
      <c r="CO641" s="43">
        <v>0</v>
      </c>
      <c r="CP641" s="43">
        <v>38720000</v>
      </c>
      <c r="CQ641" s="43">
        <v>0</v>
      </c>
      <c r="CR641" s="43">
        <v>0</v>
      </c>
      <c r="CS641" s="43">
        <v>0</v>
      </c>
      <c r="CT641" s="44">
        <f t="shared" si="70"/>
        <v>38720000</v>
      </c>
      <c r="CU641" s="43">
        <v>0</v>
      </c>
      <c r="CV641" s="43">
        <v>0</v>
      </c>
      <c r="CW641" s="43">
        <v>0</v>
      </c>
      <c r="CX641" s="43">
        <v>0</v>
      </c>
      <c r="CY641" s="43">
        <v>0</v>
      </c>
      <c r="CZ641" s="43">
        <v>0</v>
      </c>
      <c r="DA641" s="43">
        <v>0</v>
      </c>
      <c r="DB641" s="43">
        <v>0</v>
      </c>
      <c r="DC641" s="43">
        <v>0</v>
      </c>
      <c r="DD641" s="43">
        <v>0</v>
      </c>
      <c r="DE641" s="43">
        <v>0</v>
      </c>
      <c r="DF641" s="43">
        <v>41140000</v>
      </c>
      <c r="DG641" s="43">
        <v>0</v>
      </c>
      <c r="DH641" s="43">
        <v>0</v>
      </c>
      <c r="DI641" s="43">
        <v>0</v>
      </c>
      <c r="DJ641" s="44">
        <f t="shared" si="71"/>
        <v>41140000</v>
      </c>
      <c r="DK641" s="45">
        <f t="shared" si="67"/>
        <v>137940000</v>
      </c>
      <c r="DL641" s="78">
        <v>137940000</v>
      </c>
    </row>
    <row r="642" spans="1:116" s="2" customFormat="1" ht="120" x14ac:dyDescent="0.25">
      <c r="A642" s="1"/>
      <c r="B642" s="40" t="s">
        <v>1019</v>
      </c>
      <c r="C642" s="41" t="s">
        <v>1450</v>
      </c>
      <c r="D642" s="30" t="s">
        <v>1420</v>
      </c>
      <c r="E642" s="30" t="s">
        <v>1020</v>
      </c>
      <c r="F642" s="30" t="s">
        <v>1440</v>
      </c>
      <c r="G642" s="30" t="s">
        <v>2407</v>
      </c>
      <c r="H642" s="41" t="s">
        <v>1057</v>
      </c>
      <c r="I642" s="41">
        <v>100</v>
      </c>
      <c r="J642" s="41" t="s">
        <v>1385</v>
      </c>
      <c r="K642" s="41">
        <v>2019</v>
      </c>
      <c r="L642" s="41">
        <v>100</v>
      </c>
      <c r="M642" s="42">
        <v>100</v>
      </c>
      <c r="N642" s="42">
        <v>100</v>
      </c>
      <c r="O642" s="42">
        <v>100</v>
      </c>
      <c r="P642" s="42">
        <v>100</v>
      </c>
      <c r="Q642" s="42" t="s">
        <v>130</v>
      </c>
      <c r="R642" s="41" t="s">
        <v>113</v>
      </c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 t="s">
        <v>1020</v>
      </c>
      <c r="AI642" s="52" t="s">
        <v>1484</v>
      </c>
      <c r="AJ642" s="40">
        <v>4501</v>
      </c>
      <c r="AK642" s="17" t="s">
        <v>2125</v>
      </c>
      <c r="AL642" s="17" t="s">
        <v>1062</v>
      </c>
      <c r="AM642" s="42" t="s">
        <v>2939</v>
      </c>
      <c r="AN642" s="42">
        <v>1202002</v>
      </c>
      <c r="AO642" s="42" t="s">
        <v>2940</v>
      </c>
      <c r="AP642" s="41">
        <v>30</v>
      </c>
      <c r="AQ642" s="41">
        <v>120</v>
      </c>
      <c r="AR642" s="42" t="s">
        <v>2471</v>
      </c>
      <c r="AS642" s="42" t="s">
        <v>1019</v>
      </c>
      <c r="AT642" s="42">
        <v>15</v>
      </c>
      <c r="AU642" s="42">
        <v>35</v>
      </c>
      <c r="AV642" s="42">
        <v>35</v>
      </c>
      <c r="AW642" s="42">
        <v>35</v>
      </c>
      <c r="AX642" s="43">
        <v>0</v>
      </c>
      <c r="AY642" s="43">
        <v>0</v>
      </c>
      <c r="AZ642" s="43">
        <v>0</v>
      </c>
      <c r="BA642" s="43">
        <v>0</v>
      </c>
      <c r="BB642" s="43">
        <v>0</v>
      </c>
      <c r="BC642" s="43">
        <v>0</v>
      </c>
      <c r="BD642" s="43">
        <v>0</v>
      </c>
      <c r="BE642" s="43">
        <v>0</v>
      </c>
      <c r="BF642" s="43">
        <v>0</v>
      </c>
      <c r="BG642" s="43">
        <v>0</v>
      </c>
      <c r="BH642" s="43">
        <v>0</v>
      </c>
      <c r="BI642" s="43">
        <v>0</v>
      </c>
      <c r="BJ642" s="43">
        <v>24690000</v>
      </c>
      <c r="BK642" s="43">
        <v>0</v>
      </c>
      <c r="BL642" s="43">
        <v>0</v>
      </c>
      <c r="BM642" s="43">
        <v>0</v>
      </c>
      <c r="BN642" s="44">
        <f t="shared" si="68"/>
        <v>24690000</v>
      </c>
      <c r="BO642" s="43">
        <v>0</v>
      </c>
      <c r="BP642" s="43">
        <v>0</v>
      </c>
      <c r="BQ642" s="43">
        <v>0</v>
      </c>
      <c r="BR642" s="43">
        <v>0</v>
      </c>
      <c r="BS642" s="43">
        <v>0</v>
      </c>
      <c r="BT642" s="43">
        <v>0</v>
      </c>
      <c r="BU642" s="43">
        <v>0</v>
      </c>
      <c r="BV642" s="43">
        <v>0</v>
      </c>
      <c r="BW642" s="43">
        <v>0</v>
      </c>
      <c r="BX642" s="43">
        <v>0</v>
      </c>
      <c r="BY642" s="43">
        <v>0</v>
      </c>
      <c r="BZ642" s="43">
        <v>34566000</v>
      </c>
      <c r="CA642" s="43">
        <v>0</v>
      </c>
      <c r="CB642" s="43">
        <v>0</v>
      </c>
      <c r="CC642" s="43">
        <v>0</v>
      </c>
      <c r="CD642" s="44">
        <f t="shared" si="69"/>
        <v>34566000</v>
      </c>
      <c r="CE642" s="43">
        <v>0</v>
      </c>
      <c r="CF642" s="43">
        <v>0</v>
      </c>
      <c r="CG642" s="43">
        <v>0</v>
      </c>
      <c r="CH642" s="43">
        <v>0</v>
      </c>
      <c r="CI642" s="43">
        <v>0</v>
      </c>
      <c r="CJ642" s="43">
        <v>0</v>
      </c>
      <c r="CK642" s="43">
        <v>0</v>
      </c>
      <c r="CL642" s="43">
        <v>0</v>
      </c>
      <c r="CM642" s="43">
        <v>0</v>
      </c>
      <c r="CN642" s="43">
        <v>0</v>
      </c>
      <c r="CO642" s="43">
        <v>0</v>
      </c>
      <c r="CP642" s="43">
        <v>39504000</v>
      </c>
      <c r="CQ642" s="43">
        <v>0</v>
      </c>
      <c r="CR642" s="43">
        <v>0</v>
      </c>
      <c r="CS642" s="43">
        <v>0</v>
      </c>
      <c r="CT642" s="44">
        <f t="shared" si="70"/>
        <v>39504000</v>
      </c>
      <c r="CU642" s="43">
        <v>0</v>
      </c>
      <c r="CV642" s="43">
        <v>0</v>
      </c>
      <c r="CW642" s="43">
        <v>0</v>
      </c>
      <c r="CX642" s="43">
        <v>0</v>
      </c>
      <c r="CY642" s="43">
        <v>0</v>
      </c>
      <c r="CZ642" s="43">
        <v>0</v>
      </c>
      <c r="DA642" s="43">
        <v>0</v>
      </c>
      <c r="DB642" s="43">
        <v>0</v>
      </c>
      <c r="DC642" s="43">
        <v>0</v>
      </c>
      <c r="DD642" s="43">
        <v>0</v>
      </c>
      <c r="DE642" s="43">
        <v>0</v>
      </c>
      <c r="DF642" s="43">
        <v>41973000</v>
      </c>
      <c r="DG642" s="43">
        <v>0</v>
      </c>
      <c r="DH642" s="43">
        <v>0</v>
      </c>
      <c r="DI642" s="43">
        <v>0</v>
      </c>
      <c r="DJ642" s="44">
        <f t="shared" si="71"/>
        <v>41973000</v>
      </c>
      <c r="DK642" s="45">
        <f t="shared" si="67"/>
        <v>140733000</v>
      </c>
      <c r="DL642" s="78">
        <v>140733000</v>
      </c>
    </row>
    <row r="643" spans="1:116" s="2" customFormat="1" ht="120" x14ac:dyDescent="0.25">
      <c r="A643" s="1"/>
      <c r="B643" s="40" t="s">
        <v>1019</v>
      </c>
      <c r="C643" s="41" t="s">
        <v>1450</v>
      </c>
      <c r="D643" s="30" t="s">
        <v>1420</v>
      </c>
      <c r="E643" s="30" t="s">
        <v>1020</v>
      </c>
      <c r="F643" s="30" t="s">
        <v>1441</v>
      </c>
      <c r="G643" s="30" t="s">
        <v>2407</v>
      </c>
      <c r="H643" s="41" t="s">
        <v>1057</v>
      </c>
      <c r="I643" s="41">
        <v>100</v>
      </c>
      <c r="J643" s="41" t="s">
        <v>1385</v>
      </c>
      <c r="K643" s="41">
        <v>2019</v>
      </c>
      <c r="L643" s="41">
        <v>100</v>
      </c>
      <c r="M643" s="42">
        <v>100</v>
      </c>
      <c r="N643" s="42">
        <v>100</v>
      </c>
      <c r="O643" s="42">
        <v>100</v>
      </c>
      <c r="P643" s="42">
        <v>100</v>
      </c>
      <c r="Q643" s="42" t="s">
        <v>130</v>
      </c>
      <c r="R643" s="41" t="s">
        <v>113</v>
      </c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 t="s">
        <v>1020</v>
      </c>
      <c r="AI643" s="52" t="s">
        <v>1484</v>
      </c>
      <c r="AJ643" s="40">
        <v>4501</v>
      </c>
      <c r="AK643" s="17" t="s">
        <v>2126</v>
      </c>
      <c r="AL643" s="17" t="s">
        <v>1063</v>
      </c>
      <c r="AM643" s="42" t="s">
        <v>2922</v>
      </c>
      <c r="AN643" s="42">
        <v>4599007</v>
      </c>
      <c r="AO643" s="42" t="s">
        <v>2923</v>
      </c>
      <c r="AP643" s="41" t="s">
        <v>1298</v>
      </c>
      <c r="AQ643" s="41">
        <v>2</v>
      </c>
      <c r="AR643" s="42" t="s">
        <v>2471</v>
      </c>
      <c r="AS643" s="42" t="s">
        <v>1019</v>
      </c>
      <c r="AT643" s="42">
        <v>0</v>
      </c>
      <c r="AU643" s="42">
        <v>1</v>
      </c>
      <c r="AV643" s="42">
        <v>0</v>
      </c>
      <c r="AW643" s="42">
        <v>1</v>
      </c>
      <c r="AX643" s="43">
        <v>0</v>
      </c>
      <c r="AY643" s="43">
        <v>0</v>
      </c>
      <c r="AZ643" s="43">
        <v>0</v>
      </c>
      <c r="BA643" s="43">
        <v>0</v>
      </c>
      <c r="BB643" s="43">
        <v>0</v>
      </c>
      <c r="BC643" s="43">
        <v>112583333.33333333</v>
      </c>
      <c r="BD643" s="43">
        <v>0</v>
      </c>
      <c r="BE643" s="43">
        <v>0</v>
      </c>
      <c r="BF643" s="43">
        <v>0</v>
      </c>
      <c r="BG643" s="43">
        <v>0</v>
      </c>
      <c r="BH643" s="43">
        <v>0</v>
      </c>
      <c r="BI643" s="43">
        <v>0</v>
      </c>
      <c r="BJ643" s="43">
        <v>0</v>
      </c>
      <c r="BK643" s="43">
        <v>0</v>
      </c>
      <c r="BL643" s="43">
        <v>0</v>
      </c>
      <c r="BM643" s="43">
        <v>0</v>
      </c>
      <c r="BN643" s="44">
        <f t="shared" si="68"/>
        <v>112583333.33333333</v>
      </c>
      <c r="BO643" s="43">
        <v>0</v>
      </c>
      <c r="BP643" s="43">
        <v>0</v>
      </c>
      <c r="BQ643" s="43">
        <v>77813078.664216667</v>
      </c>
      <c r="BR643" s="43">
        <v>0</v>
      </c>
      <c r="BS643" s="43">
        <v>101623880.73546697</v>
      </c>
      <c r="BT643" s="43">
        <v>0</v>
      </c>
      <c r="BU643" s="43">
        <v>0</v>
      </c>
      <c r="BV643" s="43">
        <v>0</v>
      </c>
      <c r="BW643" s="43">
        <v>0</v>
      </c>
      <c r="BX643" s="43">
        <v>0</v>
      </c>
      <c r="BY643" s="43">
        <v>0</v>
      </c>
      <c r="BZ643" s="43">
        <v>0</v>
      </c>
      <c r="CA643" s="43">
        <v>0</v>
      </c>
      <c r="CB643" s="43">
        <v>0</v>
      </c>
      <c r="CC643" s="43">
        <v>0</v>
      </c>
      <c r="CD643" s="44">
        <f t="shared" si="69"/>
        <v>179436959.39968365</v>
      </c>
      <c r="CE643" s="43">
        <v>0</v>
      </c>
      <c r="CF643" s="43">
        <v>0</v>
      </c>
      <c r="CG643" s="43">
        <v>0</v>
      </c>
      <c r="CH643" s="43">
        <v>0</v>
      </c>
      <c r="CI643" s="43">
        <v>117186496.4683103</v>
      </c>
      <c r="CJ643" s="43">
        <v>0</v>
      </c>
      <c r="CK643" s="43">
        <v>0</v>
      </c>
      <c r="CL643" s="43">
        <v>0</v>
      </c>
      <c r="CM643" s="43">
        <v>0</v>
      </c>
      <c r="CN643" s="43">
        <v>0</v>
      </c>
      <c r="CO643" s="43">
        <v>0</v>
      </c>
      <c r="CP643" s="43">
        <v>0</v>
      </c>
      <c r="CQ643" s="43">
        <v>0</v>
      </c>
      <c r="CR643" s="43">
        <v>0</v>
      </c>
      <c r="CS643" s="43">
        <v>0</v>
      </c>
      <c r="CT643" s="44">
        <f t="shared" si="70"/>
        <v>117186496.4683103</v>
      </c>
      <c r="CU643" s="43">
        <v>0</v>
      </c>
      <c r="CV643" s="43">
        <v>0</v>
      </c>
      <c r="CW643" s="43">
        <v>0</v>
      </c>
      <c r="CX643" s="43">
        <v>0</v>
      </c>
      <c r="CY643" s="43">
        <v>126861255.91556123</v>
      </c>
      <c r="CZ643" s="43">
        <v>0</v>
      </c>
      <c r="DA643" s="43">
        <v>0</v>
      </c>
      <c r="DB643" s="43">
        <v>0</v>
      </c>
      <c r="DC643" s="43">
        <v>0</v>
      </c>
      <c r="DD643" s="43">
        <v>0</v>
      </c>
      <c r="DE643" s="43">
        <v>0</v>
      </c>
      <c r="DF643" s="43">
        <v>0</v>
      </c>
      <c r="DG643" s="43">
        <v>0</v>
      </c>
      <c r="DH643" s="43">
        <v>0</v>
      </c>
      <c r="DI643" s="43">
        <v>0</v>
      </c>
      <c r="DJ643" s="44">
        <f t="shared" si="71"/>
        <v>126861255.91556123</v>
      </c>
      <c r="DK643" s="45">
        <f t="shared" si="67"/>
        <v>536068045.11688852</v>
      </c>
      <c r="DL643" s="78">
        <v>536068045.11688852</v>
      </c>
    </row>
    <row r="644" spans="1:116" s="2" customFormat="1" ht="120" x14ac:dyDescent="0.25">
      <c r="A644" s="1"/>
      <c r="B644" s="40" t="s">
        <v>1019</v>
      </c>
      <c r="C644" s="41" t="s">
        <v>1450</v>
      </c>
      <c r="D644" s="30" t="s">
        <v>1420</v>
      </c>
      <c r="E644" s="30" t="s">
        <v>1020</v>
      </c>
      <c r="F644" s="30" t="s">
        <v>1441</v>
      </c>
      <c r="G644" s="30" t="s">
        <v>2407</v>
      </c>
      <c r="H644" s="41" t="s">
        <v>1057</v>
      </c>
      <c r="I644" s="41">
        <v>100</v>
      </c>
      <c r="J644" s="41" t="s">
        <v>1385</v>
      </c>
      <c r="K644" s="41">
        <v>2019</v>
      </c>
      <c r="L644" s="41">
        <v>100</v>
      </c>
      <c r="M644" s="42">
        <v>100</v>
      </c>
      <c r="N644" s="42">
        <v>100</v>
      </c>
      <c r="O644" s="42">
        <v>100</v>
      </c>
      <c r="P644" s="42">
        <v>100</v>
      </c>
      <c r="Q644" s="42" t="s">
        <v>130</v>
      </c>
      <c r="R644" s="41" t="s">
        <v>113</v>
      </c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 t="s">
        <v>1020</v>
      </c>
      <c r="AI644" s="52" t="s">
        <v>1484</v>
      </c>
      <c r="AJ644" s="40">
        <v>4501</v>
      </c>
      <c r="AK644" s="17" t="s">
        <v>2127</v>
      </c>
      <c r="AL644" s="17" t="s">
        <v>1064</v>
      </c>
      <c r="AM644" s="42" t="s">
        <v>2918</v>
      </c>
      <c r="AN644" s="42">
        <v>401023</v>
      </c>
      <c r="AO644" s="42" t="s">
        <v>2919</v>
      </c>
      <c r="AP644" s="41" t="s">
        <v>1298</v>
      </c>
      <c r="AQ644" s="41">
        <v>1</v>
      </c>
      <c r="AR644" s="42" t="s">
        <v>130</v>
      </c>
      <c r="AS644" s="42" t="s">
        <v>1019</v>
      </c>
      <c r="AT644" s="42">
        <v>1</v>
      </c>
      <c r="AU644" s="42">
        <v>1</v>
      </c>
      <c r="AV644" s="42">
        <v>1</v>
      </c>
      <c r="AW644" s="42">
        <v>1</v>
      </c>
      <c r="AX644" s="43">
        <v>0</v>
      </c>
      <c r="AY644" s="43">
        <v>0</v>
      </c>
      <c r="AZ644" s="43">
        <v>0</v>
      </c>
      <c r="BA644" s="43">
        <v>0</v>
      </c>
      <c r="BB644" s="43">
        <v>0</v>
      </c>
      <c r="BC644" s="43">
        <v>68900000</v>
      </c>
      <c r="BD644" s="43">
        <v>0</v>
      </c>
      <c r="BE644" s="43">
        <v>0</v>
      </c>
      <c r="BF644" s="43">
        <v>0</v>
      </c>
      <c r="BG644" s="43">
        <v>0</v>
      </c>
      <c r="BH644" s="43">
        <v>0</v>
      </c>
      <c r="BI644" s="43">
        <v>0</v>
      </c>
      <c r="BJ644" s="43">
        <v>0</v>
      </c>
      <c r="BK644" s="43">
        <v>0</v>
      </c>
      <c r="BL644" s="43">
        <v>0</v>
      </c>
      <c r="BM644" s="43">
        <v>0</v>
      </c>
      <c r="BN644" s="44">
        <f t="shared" si="68"/>
        <v>68900000</v>
      </c>
      <c r="BO644" s="43">
        <v>0</v>
      </c>
      <c r="BP644" s="43">
        <v>0</v>
      </c>
      <c r="BQ644" s="43">
        <v>47620912.982660502</v>
      </c>
      <c r="BR644" s="43">
        <v>0</v>
      </c>
      <c r="BS644" s="43">
        <v>62192912.355354615</v>
      </c>
      <c r="BT644" s="43">
        <v>0</v>
      </c>
      <c r="BU644" s="43">
        <v>0</v>
      </c>
      <c r="BV644" s="43">
        <v>0</v>
      </c>
      <c r="BW644" s="43">
        <v>0</v>
      </c>
      <c r="BX644" s="43">
        <v>0</v>
      </c>
      <c r="BY644" s="43">
        <v>0</v>
      </c>
      <c r="BZ644" s="43">
        <v>0</v>
      </c>
      <c r="CA644" s="43">
        <v>0</v>
      </c>
      <c r="CB644" s="43">
        <v>0</v>
      </c>
      <c r="CC644" s="43">
        <v>0</v>
      </c>
      <c r="CD644" s="44">
        <f t="shared" si="69"/>
        <v>109813825.33801511</v>
      </c>
      <c r="CE644" s="43">
        <v>0</v>
      </c>
      <c r="CF644" s="43">
        <v>0</v>
      </c>
      <c r="CG644" s="43">
        <v>0</v>
      </c>
      <c r="CH644" s="43">
        <v>0</v>
      </c>
      <c r="CI644" s="43">
        <v>71717094.951886714</v>
      </c>
      <c r="CJ644" s="43">
        <v>0</v>
      </c>
      <c r="CK644" s="43">
        <v>0</v>
      </c>
      <c r="CL644" s="43">
        <v>0</v>
      </c>
      <c r="CM644" s="43">
        <v>0</v>
      </c>
      <c r="CN644" s="43">
        <v>0</v>
      </c>
      <c r="CO644" s="43">
        <v>0</v>
      </c>
      <c r="CP644" s="43">
        <v>0</v>
      </c>
      <c r="CQ644" s="43">
        <v>0</v>
      </c>
      <c r="CR644" s="43">
        <v>0</v>
      </c>
      <c r="CS644" s="43">
        <v>0</v>
      </c>
      <c r="CT644" s="44">
        <f t="shared" si="70"/>
        <v>71717094.951886714</v>
      </c>
      <c r="CU644" s="43">
        <v>0</v>
      </c>
      <c r="CV644" s="43">
        <v>0</v>
      </c>
      <c r="CW644" s="43">
        <v>0</v>
      </c>
      <c r="CX644" s="43">
        <v>0</v>
      </c>
      <c r="CY644" s="43">
        <v>77637961.799397513</v>
      </c>
      <c r="CZ644" s="43">
        <v>0</v>
      </c>
      <c r="DA644" s="43">
        <v>0</v>
      </c>
      <c r="DB644" s="43">
        <v>0</v>
      </c>
      <c r="DC644" s="43">
        <v>0</v>
      </c>
      <c r="DD644" s="43">
        <v>0</v>
      </c>
      <c r="DE644" s="43">
        <v>0</v>
      </c>
      <c r="DF644" s="43">
        <v>0</v>
      </c>
      <c r="DG644" s="43">
        <v>0</v>
      </c>
      <c r="DH644" s="43">
        <v>0</v>
      </c>
      <c r="DI644" s="43">
        <v>0</v>
      </c>
      <c r="DJ644" s="44">
        <f t="shared" si="71"/>
        <v>77637961.799397513</v>
      </c>
      <c r="DK644" s="45">
        <f t="shared" ref="DK644:DK707" si="72">BN644+CD644+CT644+DJ644</f>
        <v>328068882.08929932</v>
      </c>
      <c r="DL644" s="78">
        <v>328068882.08929932</v>
      </c>
    </row>
    <row r="645" spans="1:116" s="2" customFormat="1" ht="120" x14ac:dyDescent="0.25">
      <c r="A645" s="1"/>
      <c r="B645" s="40" t="s">
        <v>1019</v>
      </c>
      <c r="C645" s="41" t="s">
        <v>1450</v>
      </c>
      <c r="D645" s="30" t="s">
        <v>1419</v>
      </c>
      <c r="E645" s="30" t="s">
        <v>1020</v>
      </c>
      <c r="F645" s="30" t="s">
        <v>1440</v>
      </c>
      <c r="G645" s="30" t="s">
        <v>2408</v>
      </c>
      <c r="H645" s="41" t="s">
        <v>1065</v>
      </c>
      <c r="I645" s="41">
        <v>607.5</v>
      </c>
      <c r="J645" s="41" t="s">
        <v>1386</v>
      </c>
      <c r="K645" s="41">
        <v>2019</v>
      </c>
      <c r="L645" s="41">
        <v>538.79999999999995</v>
      </c>
      <c r="M645" s="42">
        <v>590.29999999999995</v>
      </c>
      <c r="N645" s="42">
        <v>573.1</v>
      </c>
      <c r="O645" s="42">
        <v>555.9</v>
      </c>
      <c r="P645" s="42">
        <v>538.79999999999995</v>
      </c>
      <c r="Q645" s="42" t="s">
        <v>131</v>
      </c>
      <c r="R645" s="41" t="s">
        <v>113</v>
      </c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 t="s">
        <v>1020</v>
      </c>
      <c r="AI645" s="52" t="s">
        <v>1484</v>
      </c>
      <c r="AJ645" s="40">
        <v>4501</v>
      </c>
      <c r="AK645" s="17" t="s">
        <v>2128</v>
      </c>
      <c r="AL645" s="17" t="s">
        <v>1066</v>
      </c>
      <c r="AM645" s="42" t="s">
        <v>2941</v>
      </c>
      <c r="AN645" s="42">
        <v>4102037</v>
      </c>
      <c r="AO645" s="42" t="s">
        <v>2942</v>
      </c>
      <c r="AP645" s="41">
        <v>17</v>
      </c>
      <c r="AQ645" s="41">
        <v>80</v>
      </c>
      <c r="AR645" s="42" t="s">
        <v>2471</v>
      </c>
      <c r="AS645" s="42" t="s">
        <v>1019</v>
      </c>
      <c r="AT645" s="42">
        <v>10</v>
      </c>
      <c r="AU645" s="42">
        <v>24</v>
      </c>
      <c r="AV645" s="42">
        <v>23</v>
      </c>
      <c r="AW645" s="42">
        <v>23</v>
      </c>
      <c r="AX645" s="43">
        <v>0</v>
      </c>
      <c r="AY645" s="43">
        <v>0</v>
      </c>
      <c r="AZ645" s="43">
        <v>0</v>
      </c>
      <c r="BA645" s="43">
        <v>0</v>
      </c>
      <c r="BB645" s="43">
        <v>0</v>
      </c>
      <c r="BC645" s="43">
        <v>0</v>
      </c>
      <c r="BD645" s="43">
        <v>0</v>
      </c>
      <c r="BE645" s="43">
        <v>0</v>
      </c>
      <c r="BF645" s="43">
        <v>0</v>
      </c>
      <c r="BG645" s="43">
        <v>0</v>
      </c>
      <c r="BH645" s="43">
        <v>0</v>
      </c>
      <c r="BI645" s="43">
        <v>0</v>
      </c>
      <c r="BJ645" s="43">
        <v>42240000</v>
      </c>
      <c r="BK645" s="43">
        <v>0</v>
      </c>
      <c r="BL645" s="43">
        <v>0</v>
      </c>
      <c r="BM645" s="43">
        <v>0</v>
      </c>
      <c r="BN645" s="44">
        <f t="shared" si="68"/>
        <v>42240000</v>
      </c>
      <c r="BO645" s="43">
        <v>0</v>
      </c>
      <c r="BP645" s="43">
        <v>0</v>
      </c>
      <c r="BQ645" s="43">
        <v>0</v>
      </c>
      <c r="BR645" s="43">
        <v>0</v>
      </c>
      <c r="BS645" s="43">
        <v>0</v>
      </c>
      <c r="BT645" s="43">
        <v>0</v>
      </c>
      <c r="BU645" s="43">
        <v>0</v>
      </c>
      <c r="BV645" s="43">
        <v>0</v>
      </c>
      <c r="BW645" s="43">
        <v>0</v>
      </c>
      <c r="BX645" s="43">
        <v>0</v>
      </c>
      <c r="BY645" s="43">
        <v>0</v>
      </c>
      <c r="BZ645" s="43">
        <v>59136000</v>
      </c>
      <c r="CA645" s="43">
        <v>0</v>
      </c>
      <c r="CB645" s="43">
        <v>0</v>
      </c>
      <c r="CC645" s="43">
        <v>0</v>
      </c>
      <c r="CD645" s="44">
        <f t="shared" si="69"/>
        <v>59136000</v>
      </c>
      <c r="CE645" s="43">
        <v>0</v>
      </c>
      <c r="CF645" s="43">
        <v>0</v>
      </c>
      <c r="CG645" s="43">
        <v>0</v>
      </c>
      <c r="CH645" s="43">
        <v>0</v>
      </c>
      <c r="CI645" s="43">
        <v>0</v>
      </c>
      <c r="CJ645" s="43">
        <v>0</v>
      </c>
      <c r="CK645" s="43">
        <v>0</v>
      </c>
      <c r="CL645" s="43">
        <v>0</v>
      </c>
      <c r="CM645" s="43">
        <v>0</v>
      </c>
      <c r="CN645" s="43">
        <v>0</v>
      </c>
      <c r="CO645" s="43">
        <v>0</v>
      </c>
      <c r="CP645" s="43">
        <v>67584000</v>
      </c>
      <c r="CQ645" s="43">
        <v>0</v>
      </c>
      <c r="CR645" s="43">
        <v>0</v>
      </c>
      <c r="CS645" s="43">
        <v>0</v>
      </c>
      <c r="CT645" s="44">
        <f t="shared" si="70"/>
        <v>67584000</v>
      </c>
      <c r="CU645" s="43">
        <v>0</v>
      </c>
      <c r="CV645" s="43">
        <v>0</v>
      </c>
      <c r="CW645" s="43">
        <v>0</v>
      </c>
      <c r="CX645" s="43">
        <v>0</v>
      </c>
      <c r="CY645" s="43">
        <v>0</v>
      </c>
      <c r="CZ645" s="43">
        <v>0</v>
      </c>
      <c r="DA645" s="43">
        <v>0</v>
      </c>
      <c r="DB645" s="43">
        <v>0</v>
      </c>
      <c r="DC645" s="43">
        <v>0</v>
      </c>
      <c r="DD645" s="43">
        <v>0</v>
      </c>
      <c r="DE645" s="43">
        <v>0</v>
      </c>
      <c r="DF645" s="43">
        <v>71808000</v>
      </c>
      <c r="DG645" s="43">
        <v>0</v>
      </c>
      <c r="DH645" s="43">
        <v>0</v>
      </c>
      <c r="DI645" s="43">
        <v>0</v>
      </c>
      <c r="DJ645" s="44">
        <f t="shared" si="71"/>
        <v>71808000</v>
      </c>
      <c r="DK645" s="45">
        <f t="shared" si="72"/>
        <v>240768000</v>
      </c>
      <c r="DL645" s="78">
        <v>240768000</v>
      </c>
    </row>
    <row r="646" spans="1:116" s="2" customFormat="1" ht="60" x14ac:dyDescent="0.25">
      <c r="A646" s="1"/>
      <c r="B646" s="40" t="s">
        <v>1019</v>
      </c>
      <c r="C646" s="41" t="s">
        <v>1450</v>
      </c>
      <c r="D646" s="30" t="s">
        <v>1419</v>
      </c>
      <c r="E646" s="30" t="s">
        <v>1020</v>
      </c>
      <c r="F646" s="30" t="s">
        <v>1440</v>
      </c>
      <c r="G646" s="30" t="s">
        <v>2408</v>
      </c>
      <c r="H646" s="41" t="s">
        <v>1065</v>
      </c>
      <c r="I646" s="41">
        <v>607.5</v>
      </c>
      <c r="J646" s="41" t="s">
        <v>1386</v>
      </c>
      <c r="K646" s="41">
        <v>2019</v>
      </c>
      <c r="L646" s="41">
        <v>538.79999999999995</v>
      </c>
      <c r="M646" s="42">
        <v>590.29999999999995</v>
      </c>
      <c r="N646" s="42">
        <v>573.1</v>
      </c>
      <c r="O646" s="42">
        <v>555.9</v>
      </c>
      <c r="P646" s="42">
        <v>538.79999999999995</v>
      </c>
      <c r="Q646" s="42" t="s">
        <v>131</v>
      </c>
      <c r="R646" s="41" t="s">
        <v>113</v>
      </c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 t="s">
        <v>1020</v>
      </c>
      <c r="AI646" s="52" t="s">
        <v>1484</v>
      </c>
      <c r="AJ646" s="40">
        <v>4501</v>
      </c>
      <c r="AK646" s="17" t="s">
        <v>2129</v>
      </c>
      <c r="AL646" s="17" t="s">
        <v>1067</v>
      </c>
      <c r="AM646" s="42" t="s">
        <v>2943</v>
      </c>
      <c r="AN646" s="42">
        <v>4501015</v>
      </c>
      <c r="AO646" s="42" t="s">
        <v>2943</v>
      </c>
      <c r="AP646" s="41">
        <v>1534</v>
      </c>
      <c r="AQ646" s="41">
        <v>6000</v>
      </c>
      <c r="AR646" s="42" t="s">
        <v>2471</v>
      </c>
      <c r="AS646" s="42" t="s">
        <v>1019</v>
      </c>
      <c r="AT646" s="42">
        <v>750</v>
      </c>
      <c r="AU646" s="42">
        <v>1750</v>
      </c>
      <c r="AV646" s="42">
        <v>1750</v>
      </c>
      <c r="AW646" s="42">
        <v>1750</v>
      </c>
      <c r="AX646" s="43">
        <v>0</v>
      </c>
      <c r="AY646" s="43">
        <v>0</v>
      </c>
      <c r="AZ646" s="43">
        <v>0</v>
      </c>
      <c r="BA646" s="43">
        <v>0</v>
      </c>
      <c r="BB646" s="43">
        <v>0</v>
      </c>
      <c r="BC646" s="43">
        <v>0</v>
      </c>
      <c r="BD646" s="43">
        <v>0</v>
      </c>
      <c r="BE646" s="43">
        <v>0</v>
      </c>
      <c r="BF646" s="43">
        <v>0</v>
      </c>
      <c r="BG646" s="43">
        <v>0</v>
      </c>
      <c r="BH646" s="43">
        <v>0</v>
      </c>
      <c r="BI646" s="43">
        <v>0</v>
      </c>
      <c r="BJ646" s="43">
        <v>42240000</v>
      </c>
      <c r="BK646" s="43">
        <v>0</v>
      </c>
      <c r="BL646" s="43">
        <v>0</v>
      </c>
      <c r="BM646" s="43">
        <v>0</v>
      </c>
      <c r="BN646" s="44">
        <f t="shared" si="68"/>
        <v>42240000</v>
      </c>
      <c r="BO646" s="43">
        <v>0</v>
      </c>
      <c r="BP646" s="43">
        <v>0</v>
      </c>
      <c r="BQ646" s="43">
        <v>0</v>
      </c>
      <c r="BR646" s="43">
        <v>0</v>
      </c>
      <c r="BS646" s="43">
        <v>0</v>
      </c>
      <c r="BT646" s="43">
        <v>0</v>
      </c>
      <c r="BU646" s="43">
        <v>0</v>
      </c>
      <c r="BV646" s="43">
        <v>0</v>
      </c>
      <c r="BW646" s="43">
        <v>0</v>
      </c>
      <c r="BX646" s="43">
        <v>0</v>
      </c>
      <c r="BY646" s="43">
        <v>0</v>
      </c>
      <c r="BZ646" s="43">
        <v>59136000</v>
      </c>
      <c r="CA646" s="43">
        <v>0</v>
      </c>
      <c r="CB646" s="43">
        <v>0</v>
      </c>
      <c r="CC646" s="43">
        <v>0</v>
      </c>
      <c r="CD646" s="44">
        <f t="shared" si="69"/>
        <v>59136000</v>
      </c>
      <c r="CE646" s="43">
        <v>0</v>
      </c>
      <c r="CF646" s="43">
        <v>0</v>
      </c>
      <c r="CG646" s="43">
        <v>0</v>
      </c>
      <c r="CH646" s="43">
        <v>0</v>
      </c>
      <c r="CI646" s="43">
        <v>0</v>
      </c>
      <c r="CJ646" s="43">
        <v>0</v>
      </c>
      <c r="CK646" s="43">
        <v>0</v>
      </c>
      <c r="CL646" s="43">
        <v>0</v>
      </c>
      <c r="CM646" s="43">
        <v>0</v>
      </c>
      <c r="CN646" s="43">
        <v>0</v>
      </c>
      <c r="CO646" s="43">
        <v>0</v>
      </c>
      <c r="CP646" s="43">
        <v>67584000</v>
      </c>
      <c r="CQ646" s="43">
        <v>0</v>
      </c>
      <c r="CR646" s="43">
        <v>0</v>
      </c>
      <c r="CS646" s="43">
        <v>0</v>
      </c>
      <c r="CT646" s="44">
        <f t="shared" si="70"/>
        <v>67584000</v>
      </c>
      <c r="CU646" s="43">
        <v>0</v>
      </c>
      <c r="CV646" s="43">
        <v>0</v>
      </c>
      <c r="CW646" s="43">
        <v>0</v>
      </c>
      <c r="CX646" s="43">
        <v>0</v>
      </c>
      <c r="CY646" s="43">
        <v>0</v>
      </c>
      <c r="CZ646" s="43">
        <v>0</v>
      </c>
      <c r="DA646" s="43">
        <v>0</v>
      </c>
      <c r="DB646" s="43">
        <v>0</v>
      </c>
      <c r="DC646" s="43">
        <v>0</v>
      </c>
      <c r="DD646" s="43">
        <v>0</v>
      </c>
      <c r="DE646" s="43">
        <v>0</v>
      </c>
      <c r="DF646" s="43">
        <v>71808000</v>
      </c>
      <c r="DG646" s="43">
        <v>0</v>
      </c>
      <c r="DH646" s="43">
        <v>0</v>
      </c>
      <c r="DI646" s="43">
        <v>0</v>
      </c>
      <c r="DJ646" s="44">
        <f t="shared" si="71"/>
        <v>71808000</v>
      </c>
      <c r="DK646" s="45">
        <f t="shared" si="72"/>
        <v>240768000</v>
      </c>
      <c r="DL646" s="78">
        <v>240768000</v>
      </c>
    </row>
    <row r="647" spans="1:116" s="2" customFormat="1" ht="60" x14ac:dyDescent="0.25">
      <c r="A647" s="1"/>
      <c r="B647" s="40" t="s">
        <v>1019</v>
      </c>
      <c r="C647" s="41" t="s">
        <v>1450</v>
      </c>
      <c r="D647" s="30" t="s">
        <v>1420</v>
      </c>
      <c r="E647" s="30" t="s">
        <v>1020</v>
      </c>
      <c r="F647" s="30" t="s">
        <v>1441</v>
      </c>
      <c r="G647" s="30" t="s">
        <v>2408</v>
      </c>
      <c r="H647" s="41" t="s">
        <v>1065</v>
      </c>
      <c r="I647" s="41">
        <v>607.5</v>
      </c>
      <c r="J647" s="41" t="s">
        <v>1386</v>
      </c>
      <c r="K647" s="41">
        <v>2019</v>
      </c>
      <c r="L647" s="41">
        <v>538.79999999999995</v>
      </c>
      <c r="M647" s="42">
        <v>590.29999999999995</v>
      </c>
      <c r="N647" s="42">
        <v>573.1</v>
      </c>
      <c r="O647" s="42">
        <v>555.9</v>
      </c>
      <c r="P647" s="42">
        <v>538.79999999999995</v>
      </c>
      <c r="Q647" s="42" t="s">
        <v>131</v>
      </c>
      <c r="R647" s="41" t="s">
        <v>113</v>
      </c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 t="s">
        <v>1020</v>
      </c>
      <c r="AI647" s="52" t="s">
        <v>1484</v>
      </c>
      <c r="AJ647" s="40">
        <v>4501</v>
      </c>
      <c r="AK647" s="17" t="s">
        <v>2130</v>
      </c>
      <c r="AL647" s="17" t="s">
        <v>1068</v>
      </c>
      <c r="AM647" s="42" t="s">
        <v>2943</v>
      </c>
      <c r="AN647" s="42">
        <v>4501015</v>
      </c>
      <c r="AO647" s="42" t="s">
        <v>2943</v>
      </c>
      <c r="AP647" s="41">
        <v>3286</v>
      </c>
      <c r="AQ647" s="41">
        <v>12000</v>
      </c>
      <c r="AR647" s="42" t="s">
        <v>2471</v>
      </c>
      <c r="AS647" s="42" t="s">
        <v>1019</v>
      </c>
      <c r="AT647" s="42">
        <v>1500</v>
      </c>
      <c r="AU647" s="42">
        <v>3500</v>
      </c>
      <c r="AV647" s="42">
        <v>3500</v>
      </c>
      <c r="AW647" s="42">
        <v>3500</v>
      </c>
      <c r="AX647" s="43">
        <v>0</v>
      </c>
      <c r="AY647" s="43">
        <v>0</v>
      </c>
      <c r="AZ647" s="43">
        <v>0</v>
      </c>
      <c r="BA647" s="43">
        <v>0</v>
      </c>
      <c r="BB647" s="43">
        <v>0</v>
      </c>
      <c r="BC647" s="43">
        <v>0</v>
      </c>
      <c r="BD647" s="43">
        <v>0</v>
      </c>
      <c r="BE647" s="43">
        <v>0</v>
      </c>
      <c r="BF647" s="43">
        <v>0</v>
      </c>
      <c r="BG647" s="43">
        <v>0</v>
      </c>
      <c r="BH647" s="43">
        <v>0</v>
      </c>
      <c r="BI647" s="43">
        <v>0</v>
      </c>
      <c r="BJ647" s="43">
        <v>42240000</v>
      </c>
      <c r="BK647" s="43">
        <v>0</v>
      </c>
      <c r="BL647" s="43">
        <v>0</v>
      </c>
      <c r="BM647" s="43">
        <v>0</v>
      </c>
      <c r="BN647" s="44">
        <f t="shared" si="68"/>
        <v>42240000</v>
      </c>
      <c r="BO647" s="43">
        <v>0</v>
      </c>
      <c r="BP647" s="43">
        <v>0</v>
      </c>
      <c r="BQ647" s="43">
        <v>0</v>
      </c>
      <c r="BR647" s="43">
        <v>0</v>
      </c>
      <c r="BS647" s="43">
        <v>0</v>
      </c>
      <c r="BT647" s="43">
        <v>0</v>
      </c>
      <c r="BU647" s="43">
        <v>0</v>
      </c>
      <c r="BV647" s="43">
        <v>0</v>
      </c>
      <c r="BW647" s="43">
        <v>0</v>
      </c>
      <c r="BX647" s="43">
        <v>0</v>
      </c>
      <c r="BY647" s="43">
        <v>0</v>
      </c>
      <c r="BZ647" s="43">
        <v>59136000</v>
      </c>
      <c r="CA647" s="43">
        <v>0</v>
      </c>
      <c r="CB647" s="43">
        <v>0</v>
      </c>
      <c r="CC647" s="43">
        <v>0</v>
      </c>
      <c r="CD647" s="44">
        <f t="shared" si="69"/>
        <v>59136000</v>
      </c>
      <c r="CE647" s="43">
        <v>0</v>
      </c>
      <c r="CF647" s="43">
        <v>0</v>
      </c>
      <c r="CG647" s="43">
        <v>0</v>
      </c>
      <c r="CH647" s="43">
        <v>0</v>
      </c>
      <c r="CI647" s="43">
        <v>0</v>
      </c>
      <c r="CJ647" s="43">
        <v>0</v>
      </c>
      <c r="CK647" s="43">
        <v>0</v>
      </c>
      <c r="CL647" s="43">
        <v>0</v>
      </c>
      <c r="CM647" s="43">
        <v>0</v>
      </c>
      <c r="CN647" s="43">
        <v>0</v>
      </c>
      <c r="CO647" s="43">
        <v>0</v>
      </c>
      <c r="CP647" s="43">
        <v>67584000</v>
      </c>
      <c r="CQ647" s="43">
        <v>0</v>
      </c>
      <c r="CR647" s="43">
        <v>0</v>
      </c>
      <c r="CS647" s="43">
        <v>0</v>
      </c>
      <c r="CT647" s="44">
        <f t="shared" si="70"/>
        <v>67584000</v>
      </c>
      <c r="CU647" s="43">
        <v>0</v>
      </c>
      <c r="CV647" s="43">
        <v>0</v>
      </c>
      <c r="CW647" s="43">
        <v>0</v>
      </c>
      <c r="CX647" s="43">
        <v>0</v>
      </c>
      <c r="CY647" s="43">
        <v>0</v>
      </c>
      <c r="CZ647" s="43">
        <v>0</v>
      </c>
      <c r="DA647" s="43">
        <v>0</v>
      </c>
      <c r="DB647" s="43">
        <v>0</v>
      </c>
      <c r="DC647" s="43">
        <v>0</v>
      </c>
      <c r="DD647" s="43">
        <v>0</v>
      </c>
      <c r="DE647" s="43">
        <v>0</v>
      </c>
      <c r="DF647" s="43">
        <v>71808000</v>
      </c>
      <c r="DG647" s="43">
        <v>0</v>
      </c>
      <c r="DH647" s="43">
        <v>0</v>
      </c>
      <c r="DI647" s="43">
        <v>0</v>
      </c>
      <c r="DJ647" s="44">
        <f t="shared" si="71"/>
        <v>71808000</v>
      </c>
      <c r="DK647" s="45">
        <f t="shared" si="72"/>
        <v>240768000</v>
      </c>
      <c r="DL647" s="78">
        <v>240768000</v>
      </c>
    </row>
    <row r="648" spans="1:116" s="2" customFormat="1" ht="120" x14ac:dyDescent="0.25">
      <c r="A648" s="1"/>
      <c r="B648" s="40" t="s">
        <v>1019</v>
      </c>
      <c r="C648" s="41" t="s">
        <v>1450</v>
      </c>
      <c r="D648" s="30" t="s">
        <v>1420</v>
      </c>
      <c r="E648" s="30" t="s">
        <v>1020</v>
      </c>
      <c r="F648" s="30" t="s">
        <v>1441</v>
      </c>
      <c r="G648" s="30" t="s">
        <v>2408</v>
      </c>
      <c r="H648" s="41" t="s">
        <v>1065</v>
      </c>
      <c r="I648" s="41">
        <v>607.5</v>
      </c>
      <c r="J648" s="41" t="s">
        <v>1386</v>
      </c>
      <c r="K648" s="41">
        <v>2019</v>
      </c>
      <c r="L648" s="41">
        <v>538.79999999999995</v>
      </c>
      <c r="M648" s="42">
        <v>590.29999999999995</v>
      </c>
      <c r="N648" s="42">
        <v>573.1</v>
      </c>
      <c r="O648" s="42">
        <v>555.9</v>
      </c>
      <c r="P648" s="42">
        <v>538.79999999999995</v>
      </c>
      <c r="Q648" s="42" t="s">
        <v>131</v>
      </c>
      <c r="R648" s="41" t="s">
        <v>113</v>
      </c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 t="s">
        <v>1020</v>
      </c>
      <c r="AI648" s="52" t="s">
        <v>1484</v>
      </c>
      <c r="AJ648" s="40">
        <v>4501</v>
      </c>
      <c r="AK648" s="17" t="s">
        <v>2131</v>
      </c>
      <c r="AL648" s="17" t="s">
        <v>1069</v>
      </c>
      <c r="AM648" s="42" t="s">
        <v>2941</v>
      </c>
      <c r="AN648" s="42">
        <v>4102037</v>
      </c>
      <c r="AO648" s="42" t="s">
        <v>2942</v>
      </c>
      <c r="AP648" s="41">
        <v>224</v>
      </c>
      <c r="AQ648" s="41">
        <v>800</v>
      </c>
      <c r="AR648" s="42" t="s">
        <v>2471</v>
      </c>
      <c r="AS648" s="42" t="s">
        <v>1019</v>
      </c>
      <c r="AT648" s="42">
        <v>100</v>
      </c>
      <c r="AU648" s="42">
        <v>234</v>
      </c>
      <c r="AV648" s="42">
        <v>233</v>
      </c>
      <c r="AW648" s="42">
        <v>233</v>
      </c>
      <c r="AX648" s="43">
        <v>0</v>
      </c>
      <c r="AY648" s="43">
        <v>0</v>
      </c>
      <c r="AZ648" s="43">
        <v>0</v>
      </c>
      <c r="BA648" s="43">
        <v>0</v>
      </c>
      <c r="BB648" s="43">
        <v>0</v>
      </c>
      <c r="BC648" s="43">
        <v>0</v>
      </c>
      <c r="BD648" s="43">
        <v>0</v>
      </c>
      <c r="BE648" s="43">
        <v>0</v>
      </c>
      <c r="BF648" s="43">
        <v>0</v>
      </c>
      <c r="BG648" s="43">
        <v>0</v>
      </c>
      <c r="BH648" s="43">
        <v>0</v>
      </c>
      <c r="BI648" s="43">
        <v>0</v>
      </c>
      <c r="BJ648" s="43">
        <v>42240000</v>
      </c>
      <c r="BK648" s="43">
        <v>0</v>
      </c>
      <c r="BL648" s="43">
        <v>0</v>
      </c>
      <c r="BM648" s="43">
        <v>0</v>
      </c>
      <c r="BN648" s="44">
        <f t="shared" si="68"/>
        <v>42240000</v>
      </c>
      <c r="BO648" s="43">
        <v>0</v>
      </c>
      <c r="BP648" s="43">
        <v>0</v>
      </c>
      <c r="BQ648" s="43">
        <v>0</v>
      </c>
      <c r="BR648" s="43">
        <v>0</v>
      </c>
      <c r="BS648" s="43">
        <v>0</v>
      </c>
      <c r="BT648" s="43">
        <v>0</v>
      </c>
      <c r="BU648" s="43">
        <v>0</v>
      </c>
      <c r="BV648" s="43">
        <v>0</v>
      </c>
      <c r="BW648" s="43">
        <v>0</v>
      </c>
      <c r="BX648" s="43">
        <v>0</v>
      </c>
      <c r="BY648" s="43">
        <v>0</v>
      </c>
      <c r="BZ648" s="43">
        <v>59136000</v>
      </c>
      <c r="CA648" s="43">
        <v>0</v>
      </c>
      <c r="CB648" s="43">
        <v>0</v>
      </c>
      <c r="CC648" s="43">
        <v>0</v>
      </c>
      <c r="CD648" s="44">
        <f t="shared" si="69"/>
        <v>59136000</v>
      </c>
      <c r="CE648" s="43">
        <v>0</v>
      </c>
      <c r="CF648" s="43">
        <v>0</v>
      </c>
      <c r="CG648" s="43">
        <v>0</v>
      </c>
      <c r="CH648" s="43">
        <v>0</v>
      </c>
      <c r="CI648" s="43">
        <v>0</v>
      </c>
      <c r="CJ648" s="43">
        <v>0</v>
      </c>
      <c r="CK648" s="43">
        <v>0</v>
      </c>
      <c r="CL648" s="43">
        <v>0</v>
      </c>
      <c r="CM648" s="43">
        <v>0</v>
      </c>
      <c r="CN648" s="43">
        <v>0</v>
      </c>
      <c r="CO648" s="43">
        <v>0</v>
      </c>
      <c r="CP648" s="43">
        <v>67584000</v>
      </c>
      <c r="CQ648" s="43">
        <v>0</v>
      </c>
      <c r="CR648" s="43">
        <v>0</v>
      </c>
      <c r="CS648" s="43">
        <v>0</v>
      </c>
      <c r="CT648" s="44">
        <f t="shared" si="70"/>
        <v>67584000</v>
      </c>
      <c r="CU648" s="43">
        <v>0</v>
      </c>
      <c r="CV648" s="43">
        <v>0</v>
      </c>
      <c r="CW648" s="43">
        <v>0</v>
      </c>
      <c r="CX648" s="43">
        <v>0</v>
      </c>
      <c r="CY648" s="43">
        <v>0</v>
      </c>
      <c r="CZ648" s="43">
        <v>0</v>
      </c>
      <c r="DA648" s="43">
        <v>0</v>
      </c>
      <c r="DB648" s="43">
        <v>0</v>
      </c>
      <c r="DC648" s="43">
        <v>0</v>
      </c>
      <c r="DD648" s="43">
        <v>0</v>
      </c>
      <c r="DE648" s="43">
        <v>0</v>
      </c>
      <c r="DF648" s="43">
        <v>71808000</v>
      </c>
      <c r="DG648" s="43">
        <v>0</v>
      </c>
      <c r="DH648" s="43">
        <v>0</v>
      </c>
      <c r="DI648" s="43">
        <v>0</v>
      </c>
      <c r="DJ648" s="44">
        <f t="shared" si="71"/>
        <v>71808000</v>
      </c>
      <c r="DK648" s="45">
        <f t="shared" si="72"/>
        <v>240768000</v>
      </c>
      <c r="DL648" s="78">
        <v>240768000</v>
      </c>
    </row>
    <row r="649" spans="1:116" s="2" customFormat="1" ht="60" x14ac:dyDescent="0.25">
      <c r="A649" s="1"/>
      <c r="B649" s="40" t="s">
        <v>1019</v>
      </c>
      <c r="C649" s="41" t="s">
        <v>1450</v>
      </c>
      <c r="D649" s="30" t="s">
        <v>1420</v>
      </c>
      <c r="E649" s="30" t="s">
        <v>1020</v>
      </c>
      <c r="F649" s="30" t="s">
        <v>1440</v>
      </c>
      <c r="G649" s="30" t="s">
        <v>2408</v>
      </c>
      <c r="H649" s="41" t="s">
        <v>1065</v>
      </c>
      <c r="I649" s="41">
        <v>607.5</v>
      </c>
      <c r="J649" s="41" t="s">
        <v>1386</v>
      </c>
      <c r="K649" s="41">
        <v>2019</v>
      </c>
      <c r="L649" s="41">
        <v>538.79999999999995</v>
      </c>
      <c r="M649" s="42">
        <v>590.29999999999995</v>
      </c>
      <c r="N649" s="42">
        <v>573.1</v>
      </c>
      <c r="O649" s="42">
        <v>555.9</v>
      </c>
      <c r="P649" s="42">
        <v>538.79999999999995</v>
      </c>
      <c r="Q649" s="42" t="s">
        <v>131</v>
      </c>
      <c r="R649" s="41" t="s">
        <v>113</v>
      </c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 t="s">
        <v>1020</v>
      </c>
      <c r="AI649" s="52" t="s">
        <v>1484</v>
      </c>
      <c r="AJ649" s="40">
        <v>4501</v>
      </c>
      <c r="AK649" s="17" t="s">
        <v>2132</v>
      </c>
      <c r="AL649" s="17" t="s">
        <v>1070</v>
      </c>
      <c r="AM649" s="42" t="s">
        <v>2943</v>
      </c>
      <c r="AN649" s="42">
        <v>4501015</v>
      </c>
      <c r="AO649" s="42" t="s">
        <v>2943</v>
      </c>
      <c r="AP649" s="41">
        <v>834</v>
      </c>
      <c r="AQ649" s="41">
        <v>3200</v>
      </c>
      <c r="AR649" s="42" t="s">
        <v>2471</v>
      </c>
      <c r="AS649" s="42" t="s">
        <v>1019</v>
      </c>
      <c r="AT649" s="42">
        <v>400</v>
      </c>
      <c r="AU649" s="42">
        <v>934</v>
      </c>
      <c r="AV649" s="42">
        <v>933</v>
      </c>
      <c r="AW649" s="42">
        <v>933</v>
      </c>
      <c r="AX649" s="43">
        <v>0</v>
      </c>
      <c r="AY649" s="43">
        <v>0</v>
      </c>
      <c r="AZ649" s="43">
        <v>0</v>
      </c>
      <c r="BA649" s="43">
        <v>0</v>
      </c>
      <c r="BB649" s="43">
        <v>0</v>
      </c>
      <c r="BC649" s="43">
        <v>0</v>
      </c>
      <c r="BD649" s="43">
        <v>0</v>
      </c>
      <c r="BE649" s="43">
        <v>0</v>
      </c>
      <c r="BF649" s="43">
        <v>0</v>
      </c>
      <c r="BG649" s="43">
        <v>0</v>
      </c>
      <c r="BH649" s="43">
        <v>0</v>
      </c>
      <c r="BI649" s="43">
        <v>0</v>
      </c>
      <c r="BJ649" s="43">
        <v>42240000</v>
      </c>
      <c r="BK649" s="43">
        <v>0</v>
      </c>
      <c r="BL649" s="43">
        <v>0</v>
      </c>
      <c r="BM649" s="43">
        <v>0</v>
      </c>
      <c r="BN649" s="44">
        <f t="shared" si="68"/>
        <v>42240000</v>
      </c>
      <c r="BO649" s="43">
        <v>0</v>
      </c>
      <c r="BP649" s="43">
        <v>0</v>
      </c>
      <c r="BQ649" s="43">
        <v>0</v>
      </c>
      <c r="BR649" s="43">
        <v>0</v>
      </c>
      <c r="BS649" s="43">
        <v>0</v>
      </c>
      <c r="BT649" s="43">
        <v>0</v>
      </c>
      <c r="BU649" s="43">
        <v>0</v>
      </c>
      <c r="BV649" s="43">
        <v>0</v>
      </c>
      <c r="BW649" s="43">
        <v>0</v>
      </c>
      <c r="BX649" s="43">
        <v>0</v>
      </c>
      <c r="BY649" s="43">
        <v>0</v>
      </c>
      <c r="BZ649" s="43">
        <v>59136000</v>
      </c>
      <c r="CA649" s="43">
        <v>0</v>
      </c>
      <c r="CB649" s="43">
        <v>0</v>
      </c>
      <c r="CC649" s="43">
        <v>0</v>
      </c>
      <c r="CD649" s="44">
        <f t="shared" si="69"/>
        <v>59136000</v>
      </c>
      <c r="CE649" s="43">
        <v>0</v>
      </c>
      <c r="CF649" s="43">
        <v>0</v>
      </c>
      <c r="CG649" s="43">
        <v>0</v>
      </c>
      <c r="CH649" s="43">
        <v>0</v>
      </c>
      <c r="CI649" s="43">
        <v>0</v>
      </c>
      <c r="CJ649" s="43">
        <v>0</v>
      </c>
      <c r="CK649" s="43">
        <v>0</v>
      </c>
      <c r="CL649" s="43">
        <v>0</v>
      </c>
      <c r="CM649" s="43">
        <v>0</v>
      </c>
      <c r="CN649" s="43">
        <v>0</v>
      </c>
      <c r="CO649" s="43">
        <v>0</v>
      </c>
      <c r="CP649" s="43">
        <v>67584000</v>
      </c>
      <c r="CQ649" s="43">
        <v>0</v>
      </c>
      <c r="CR649" s="43">
        <v>0</v>
      </c>
      <c r="CS649" s="43">
        <v>0</v>
      </c>
      <c r="CT649" s="44">
        <f t="shared" si="70"/>
        <v>67584000</v>
      </c>
      <c r="CU649" s="43">
        <v>0</v>
      </c>
      <c r="CV649" s="43">
        <v>0</v>
      </c>
      <c r="CW649" s="43">
        <v>0</v>
      </c>
      <c r="CX649" s="43">
        <v>0</v>
      </c>
      <c r="CY649" s="43">
        <v>0</v>
      </c>
      <c r="CZ649" s="43">
        <v>0</v>
      </c>
      <c r="DA649" s="43">
        <v>0</v>
      </c>
      <c r="DB649" s="43">
        <v>0</v>
      </c>
      <c r="DC649" s="43">
        <v>0</v>
      </c>
      <c r="DD649" s="43">
        <v>0</v>
      </c>
      <c r="DE649" s="43">
        <v>0</v>
      </c>
      <c r="DF649" s="43">
        <v>71808000</v>
      </c>
      <c r="DG649" s="43">
        <v>0</v>
      </c>
      <c r="DH649" s="43">
        <v>0</v>
      </c>
      <c r="DI649" s="43">
        <v>0</v>
      </c>
      <c r="DJ649" s="44">
        <f t="shared" si="71"/>
        <v>71808000</v>
      </c>
      <c r="DK649" s="45">
        <f t="shared" si="72"/>
        <v>240768000</v>
      </c>
      <c r="DL649" s="78">
        <v>240768000</v>
      </c>
    </row>
    <row r="650" spans="1:116" s="2" customFormat="1" ht="120" x14ac:dyDescent="0.25">
      <c r="A650" s="1"/>
      <c r="B650" s="40" t="s">
        <v>1019</v>
      </c>
      <c r="C650" s="41" t="s">
        <v>1450</v>
      </c>
      <c r="D650" s="30" t="s">
        <v>1420</v>
      </c>
      <c r="E650" s="30" t="s">
        <v>1020</v>
      </c>
      <c r="F650" s="30" t="s">
        <v>1441</v>
      </c>
      <c r="G650" s="30" t="s">
        <v>2409</v>
      </c>
      <c r="H650" s="41" t="s">
        <v>1071</v>
      </c>
      <c r="I650" s="41">
        <v>100</v>
      </c>
      <c r="J650" s="41" t="s">
        <v>1386</v>
      </c>
      <c r="K650" s="41">
        <v>2019</v>
      </c>
      <c r="L650" s="41">
        <v>100</v>
      </c>
      <c r="M650" s="42">
        <v>100</v>
      </c>
      <c r="N650" s="42">
        <v>100</v>
      </c>
      <c r="O650" s="42">
        <v>100</v>
      </c>
      <c r="P650" s="42">
        <v>100</v>
      </c>
      <c r="Q650" s="42" t="s">
        <v>130</v>
      </c>
      <c r="R650" s="41" t="s">
        <v>113</v>
      </c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 t="s">
        <v>1020</v>
      </c>
      <c r="AI650" s="52" t="s">
        <v>1484</v>
      </c>
      <c r="AJ650" s="40">
        <v>4501</v>
      </c>
      <c r="AK650" s="17" t="s">
        <v>2133</v>
      </c>
      <c r="AL650" s="17" t="s">
        <v>1072</v>
      </c>
      <c r="AM650" s="42" t="s">
        <v>2941</v>
      </c>
      <c r="AN650" s="42">
        <v>4102037</v>
      </c>
      <c r="AO650" s="42" t="s">
        <v>2942</v>
      </c>
      <c r="AP650" s="41">
        <v>10</v>
      </c>
      <c r="AQ650" s="41">
        <v>10</v>
      </c>
      <c r="AR650" s="42" t="s">
        <v>130</v>
      </c>
      <c r="AS650" s="42" t="s">
        <v>1019</v>
      </c>
      <c r="AT650" s="42">
        <v>10</v>
      </c>
      <c r="AU650" s="42">
        <v>10</v>
      </c>
      <c r="AV650" s="42">
        <v>10</v>
      </c>
      <c r="AW650" s="42">
        <v>10</v>
      </c>
      <c r="AX650" s="43">
        <v>0</v>
      </c>
      <c r="AY650" s="43">
        <v>0</v>
      </c>
      <c r="AZ650" s="43">
        <v>0</v>
      </c>
      <c r="BA650" s="43">
        <v>0</v>
      </c>
      <c r="BB650" s="43">
        <v>0</v>
      </c>
      <c r="BC650" s="43">
        <v>280000000</v>
      </c>
      <c r="BD650" s="43">
        <v>0</v>
      </c>
      <c r="BE650" s="43">
        <v>0</v>
      </c>
      <c r="BF650" s="43">
        <v>0</v>
      </c>
      <c r="BG650" s="43">
        <v>0</v>
      </c>
      <c r="BH650" s="43">
        <v>0</v>
      </c>
      <c r="BI650" s="43">
        <v>0</v>
      </c>
      <c r="BJ650" s="43">
        <v>0</v>
      </c>
      <c r="BK650" s="43">
        <v>0</v>
      </c>
      <c r="BL650" s="43">
        <v>0</v>
      </c>
      <c r="BM650" s="43">
        <v>0</v>
      </c>
      <c r="BN650" s="44">
        <f t="shared" si="68"/>
        <v>280000000</v>
      </c>
      <c r="BO650" s="43">
        <v>0</v>
      </c>
      <c r="BP650" s="43">
        <v>0</v>
      </c>
      <c r="BQ650" s="43">
        <v>27256669.673449982</v>
      </c>
      <c r="BR650" s="43">
        <v>0</v>
      </c>
      <c r="BS650" s="43">
        <v>252743330.32654998</v>
      </c>
      <c r="BT650" s="43">
        <v>0</v>
      </c>
      <c r="BU650" s="43">
        <v>0</v>
      </c>
      <c r="BV650" s="43">
        <v>0</v>
      </c>
      <c r="BW650" s="43">
        <v>0</v>
      </c>
      <c r="BX650" s="43">
        <v>0</v>
      </c>
      <c r="BY650" s="43">
        <v>0</v>
      </c>
      <c r="BZ650" s="43">
        <v>0</v>
      </c>
      <c r="CA650" s="43">
        <v>0</v>
      </c>
      <c r="CB650" s="43">
        <v>0</v>
      </c>
      <c r="CC650" s="43">
        <v>0</v>
      </c>
      <c r="CD650" s="44">
        <f t="shared" si="69"/>
        <v>279999999.99999994</v>
      </c>
      <c r="CE650" s="43">
        <v>0</v>
      </c>
      <c r="CF650" s="43">
        <v>0</v>
      </c>
      <c r="CG650" s="43">
        <v>0</v>
      </c>
      <c r="CH650" s="43">
        <v>0</v>
      </c>
      <c r="CI650" s="43">
        <v>280000000</v>
      </c>
      <c r="CJ650" s="43">
        <v>0</v>
      </c>
      <c r="CK650" s="43">
        <v>0</v>
      </c>
      <c r="CL650" s="43">
        <v>0</v>
      </c>
      <c r="CM650" s="43">
        <v>0</v>
      </c>
      <c r="CN650" s="43">
        <v>0</v>
      </c>
      <c r="CO650" s="43">
        <v>0</v>
      </c>
      <c r="CP650" s="43">
        <v>0</v>
      </c>
      <c r="CQ650" s="43">
        <v>0</v>
      </c>
      <c r="CR650" s="43">
        <v>0</v>
      </c>
      <c r="CS650" s="43">
        <v>0</v>
      </c>
      <c r="CT650" s="44">
        <f t="shared" si="70"/>
        <v>280000000</v>
      </c>
      <c r="CU650" s="43">
        <v>0</v>
      </c>
      <c r="CV650" s="43">
        <v>0</v>
      </c>
      <c r="CW650" s="43">
        <v>0</v>
      </c>
      <c r="CX650" s="43">
        <v>0</v>
      </c>
      <c r="CY650" s="43">
        <v>280000000</v>
      </c>
      <c r="CZ650" s="43">
        <v>0</v>
      </c>
      <c r="DA650" s="43">
        <v>0</v>
      </c>
      <c r="DB650" s="43">
        <v>0</v>
      </c>
      <c r="DC650" s="43">
        <v>0</v>
      </c>
      <c r="DD650" s="43">
        <v>0</v>
      </c>
      <c r="DE650" s="43">
        <v>0</v>
      </c>
      <c r="DF650" s="43">
        <v>0</v>
      </c>
      <c r="DG650" s="43">
        <v>0</v>
      </c>
      <c r="DH650" s="43">
        <v>0</v>
      </c>
      <c r="DI650" s="43">
        <v>0</v>
      </c>
      <c r="DJ650" s="44">
        <f t="shared" si="71"/>
        <v>280000000</v>
      </c>
      <c r="DK650" s="45">
        <f t="shared" si="72"/>
        <v>1120000000</v>
      </c>
      <c r="DL650" s="78">
        <v>1120000000</v>
      </c>
    </row>
    <row r="651" spans="1:116" s="2" customFormat="1" ht="120" x14ac:dyDescent="0.25">
      <c r="A651" s="1"/>
      <c r="B651" s="40" t="s">
        <v>1019</v>
      </c>
      <c r="C651" s="41" t="s">
        <v>1450</v>
      </c>
      <c r="D651" s="30" t="s">
        <v>1420</v>
      </c>
      <c r="E651" s="30" t="s">
        <v>1020</v>
      </c>
      <c r="F651" s="30" t="s">
        <v>1441</v>
      </c>
      <c r="G651" s="30" t="s">
        <v>2409</v>
      </c>
      <c r="H651" s="41" t="s">
        <v>1071</v>
      </c>
      <c r="I651" s="41">
        <v>100</v>
      </c>
      <c r="J651" s="41" t="s">
        <v>1386</v>
      </c>
      <c r="K651" s="41">
        <v>2019</v>
      </c>
      <c r="L651" s="41">
        <v>100</v>
      </c>
      <c r="M651" s="42">
        <v>100</v>
      </c>
      <c r="N651" s="42">
        <v>100</v>
      </c>
      <c r="O651" s="42">
        <v>100</v>
      </c>
      <c r="P651" s="42">
        <v>100</v>
      </c>
      <c r="Q651" s="42" t="s">
        <v>130</v>
      </c>
      <c r="R651" s="41" t="s">
        <v>113</v>
      </c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 t="s">
        <v>1020</v>
      </c>
      <c r="AI651" s="52" t="s">
        <v>1484</v>
      </c>
      <c r="AJ651" s="40">
        <v>4501</v>
      </c>
      <c r="AK651" s="17" t="s">
        <v>2134</v>
      </c>
      <c r="AL651" s="17" t="s">
        <v>1073</v>
      </c>
      <c r="AM651" s="42" t="s">
        <v>2941</v>
      </c>
      <c r="AN651" s="42">
        <v>4102037</v>
      </c>
      <c r="AO651" s="42" t="s">
        <v>2942</v>
      </c>
      <c r="AP651" s="41">
        <v>6</v>
      </c>
      <c r="AQ651" s="41">
        <v>36</v>
      </c>
      <c r="AR651" s="42" t="s">
        <v>2471</v>
      </c>
      <c r="AS651" s="42" t="s">
        <v>1019</v>
      </c>
      <c r="AT651" s="42">
        <v>7</v>
      </c>
      <c r="AU651" s="42">
        <v>8</v>
      </c>
      <c r="AV651" s="42">
        <v>10</v>
      </c>
      <c r="AW651" s="42">
        <v>11</v>
      </c>
      <c r="AX651" s="43">
        <v>0</v>
      </c>
      <c r="AY651" s="43">
        <v>0</v>
      </c>
      <c r="AZ651" s="43">
        <v>0</v>
      </c>
      <c r="BA651" s="43">
        <v>0</v>
      </c>
      <c r="BB651" s="43">
        <v>0</v>
      </c>
      <c r="BC651" s="43">
        <v>60000000</v>
      </c>
      <c r="BD651" s="43">
        <v>0</v>
      </c>
      <c r="BE651" s="43">
        <v>0</v>
      </c>
      <c r="BF651" s="43">
        <v>0</v>
      </c>
      <c r="BG651" s="43">
        <v>0</v>
      </c>
      <c r="BH651" s="43">
        <v>0</v>
      </c>
      <c r="BI651" s="43">
        <v>0</v>
      </c>
      <c r="BJ651" s="43">
        <v>0</v>
      </c>
      <c r="BK651" s="43">
        <v>0</v>
      </c>
      <c r="BL651" s="43">
        <v>0</v>
      </c>
      <c r="BM651" s="43">
        <v>0</v>
      </c>
      <c r="BN651" s="44">
        <f t="shared" si="68"/>
        <v>60000000</v>
      </c>
      <c r="BO651" s="43">
        <v>0</v>
      </c>
      <c r="BP651" s="43">
        <v>0</v>
      </c>
      <c r="BQ651" s="43">
        <v>5840714.9300249955</v>
      </c>
      <c r="BR651" s="43">
        <v>0</v>
      </c>
      <c r="BS651" s="43">
        <v>54159285.069974989</v>
      </c>
      <c r="BT651" s="43">
        <v>0</v>
      </c>
      <c r="BU651" s="43">
        <v>0</v>
      </c>
      <c r="BV651" s="43">
        <v>0</v>
      </c>
      <c r="BW651" s="43">
        <v>0</v>
      </c>
      <c r="BX651" s="43">
        <v>0</v>
      </c>
      <c r="BY651" s="43">
        <v>0</v>
      </c>
      <c r="BZ651" s="43">
        <v>0</v>
      </c>
      <c r="CA651" s="43">
        <v>0</v>
      </c>
      <c r="CB651" s="43">
        <v>0</v>
      </c>
      <c r="CC651" s="43">
        <v>0</v>
      </c>
      <c r="CD651" s="44">
        <f t="shared" si="69"/>
        <v>59999999.999999985</v>
      </c>
      <c r="CE651" s="43">
        <v>0</v>
      </c>
      <c r="CF651" s="43">
        <v>0</v>
      </c>
      <c r="CG651" s="43">
        <v>0</v>
      </c>
      <c r="CH651" s="43">
        <v>0</v>
      </c>
      <c r="CI651" s="43">
        <v>60000000</v>
      </c>
      <c r="CJ651" s="43">
        <v>0</v>
      </c>
      <c r="CK651" s="43">
        <v>0</v>
      </c>
      <c r="CL651" s="43">
        <v>0</v>
      </c>
      <c r="CM651" s="43">
        <v>0</v>
      </c>
      <c r="CN651" s="43">
        <v>0</v>
      </c>
      <c r="CO651" s="43">
        <v>0</v>
      </c>
      <c r="CP651" s="43">
        <v>0</v>
      </c>
      <c r="CQ651" s="43">
        <v>0</v>
      </c>
      <c r="CR651" s="43">
        <v>0</v>
      </c>
      <c r="CS651" s="43">
        <v>0</v>
      </c>
      <c r="CT651" s="44">
        <f t="shared" si="70"/>
        <v>60000000</v>
      </c>
      <c r="CU651" s="43">
        <v>0</v>
      </c>
      <c r="CV651" s="43">
        <v>0</v>
      </c>
      <c r="CW651" s="43">
        <v>0</v>
      </c>
      <c r="CX651" s="43">
        <v>0</v>
      </c>
      <c r="CY651" s="43">
        <v>60000000</v>
      </c>
      <c r="CZ651" s="43">
        <v>0</v>
      </c>
      <c r="DA651" s="43">
        <v>0</v>
      </c>
      <c r="DB651" s="43">
        <v>0</v>
      </c>
      <c r="DC651" s="43">
        <v>0</v>
      </c>
      <c r="DD651" s="43">
        <v>0</v>
      </c>
      <c r="DE651" s="43">
        <v>0</v>
      </c>
      <c r="DF651" s="43">
        <v>0</v>
      </c>
      <c r="DG651" s="43">
        <v>0</v>
      </c>
      <c r="DH651" s="43">
        <v>0</v>
      </c>
      <c r="DI651" s="43">
        <v>0</v>
      </c>
      <c r="DJ651" s="44">
        <f t="shared" si="71"/>
        <v>60000000</v>
      </c>
      <c r="DK651" s="45">
        <f t="shared" si="72"/>
        <v>240000000</v>
      </c>
      <c r="DL651" s="78">
        <v>240000000</v>
      </c>
    </row>
    <row r="652" spans="1:116" s="2" customFormat="1" ht="45" x14ac:dyDescent="0.25">
      <c r="A652" s="1"/>
      <c r="B652" s="40" t="s">
        <v>1416</v>
      </c>
      <c r="C652" s="41" t="s">
        <v>1450</v>
      </c>
      <c r="D652" s="30" t="s">
        <v>1448</v>
      </c>
      <c r="E652" s="30" t="s">
        <v>1074</v>
      </c>
      <c r="F652" s="30" t="s">
        <v>1439</v>
      </c>
      <c r="G652" s="30" t="s">
        <v>2410</v>
      </c>
      <c r="H652" s="41" t="s">
        <v>1075</v>
      </c>
      <c r="I652" s="41">
        <v>100</v>
      </c>
      <c r="J652" s="41" t="s">
        <v>1372</v>
      </c>
      <c r="K652" s="41" t="s">
        <v>1409</v>
      </c>
      <c r="L652" s="41">
        <v>100</v>
      </c>
      <c r="M652" s="42">
        <v>25</v>
      </c>
      <c r="N652" s="42">
        <v>25</v>
      </c>
      <c r="O652" s="42">
        <v>25</v>
      </c>
      <c r="P652" s="42">
        <v>25</v>
      </c>
      <c r="Q652" s="42" t="s">
        <v>130</v>
      </c>
      <c r="R652" s="41" t="s">
        <v>100</v>
      </c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 t="s">
        <v>1074</v>
      </c>
      <c r="AI652" s="52" t="s">
        <v>1485</v>
      </c>
      <c r="AJ652" s="40">
        <v>2402</v>
      </c>
      <c r="AK652" s="17" t="s">
        <v>2135</v>
      </c>
      <c r="AL652" s="17" t="s">
        <v>1076</v>
      </c>
      <c r="AM652" s="42" t="s">
        <v>2858</v>
      </c>
      <c r="AN652" s="42">
        <v>2402114</v>
      </c>
      <c r="AO652" s="42">
        <v>2402114</v>
      </c>
      <c r="AP652" s="41" t="s">
        <v>1298</v>
      </c>
      <c r="AQ652" s="41">
        <v>8</v>
      </c>
      <c r="AR652" s="42" t="s">
        <v>130</v>
      </c>
      <c r="AS652" s="42" t="s">
        <v>1416</v>
      </c>
      <c r="AT652" s="42">
        <v>2</v>
      </c>
      <c r="AU652" s="42">
        <v>2</v>
      </c>
      <c r="AV652" s="42">
        <v>2</v>
      </c>
      <c r="AW652" s="42">
        <v>2</v>
      </c>
      <c r="AX652" s="43">
        <v>0</v>
      </c>
      <c r="AY652" s="43">
        <v>0</v>
      </c>
      <c r="AZ652" s="43">
        <v>0</v>
      </c>
      <c r="BA652" s="43">
        <v>0</v>
      </c>
      <c r="BB652" s="43">
        <v>0</v>
      </c>
      <c r="BC652" s="43">
        <v>13800000</v>
      </c>
      <c r="BD652" s="43">
        <v>0</v>
      </c>
      <c r="BE652" s="43">
        <v>0</v>
      </c>
      <c r="BF652" s="43">
        <v>0</v>
      </c>
      <c r="BG652" s="43">
        <v>0</v>
      </c>
      <c r="BH652" s="43">
        <v>0</v>
      </c>
      <c r="BI652" s="43">
        <v>0</v>
      </c>
      <c r="BJ652" s="43">
        <v>0</v>
      </c>
      <c r="BK652" s="43">
        <v>0</v>
      </c>
      <c r="BL652" s="43">
        <v>0</v>
      </c>
      <c r="BM652" s="43">
        <v>0</v>
      </c>
      <c r="BN652" s="44">
        <f t="shared" ref="BN652:BN707" si="73">SUM(AX652:BM652)</f>
        <v>13800000</v>
      </c>
      <c r="BO652" s="43">
        <v>0</v>
      </c>
      <c r="BP652" s="43">
        <v>0</v>
      </c>
      <c r="BQ652" s="43">
        <v>0</v>
      </c>
      <c r="BR652" s="43">
        <v>0</v>
      </c>
      <c r="BS652" s="43">
        <v>4928710.1399999997</v>
      </c>
      <c r="BT652" s="43">
        <v>0</v>
      </c>
      <c r="BU652" s="43">
        <v>0</v>
      </c>
      <c r="BV652" s="43">
        <v>0</v>
      </c>
      <c r="BW652" s="43">
        <v>0</v>
      </c>
      <c r="BX652" s="43">
        <v>0</v>
      </c>
      <c r="BY652" s="43">
        <v>0</v>
      </c>
      <c r="BZ652" s="43">
        <v>0</v>
      </c>
      <c r="CA652" s="43">
        <v>0</v>
      </c>
      <c r="CB652" s="43">
        <v>0</v>
      </c>
      <c r="CC652" s="43">
        <v>0</v>
      </c>
      <c r="CD652" s="44">
        <f t="shared" ref="CD652:CD707" si="74">SUM(BO652:CC652)</f>
        <v>4928710.1399999997</v>
      </c>
      <c r="CE652" s="43">
        <v>0</v>
      </c>
      <c r="CF652" s="43">
        <v>0</v>
      </c>
      <c r="CG652" s="43">
        <v>0</v>
      </c>
      <c r="CH652" s="43">
        <v>0</v>
      </c>
      <c r="CI652" s="43">
        <v>4761684.96</v>
      </c>
      <c r="CJ652" s="43">
        <v>0</v>
      </c>
      <c r="CK652" s="43">
        <v>0</v>
      </c>
      <c r="CL652" s="43">
        <v>0</v>
      </c>
      <c r="CM652" s="43">
        <v>0</v>
      </c>
      <c r="CN652" s="43">
        <v>0</v>
      </c>
      <c r="CO652" s="43">
        <v>0</v>
      </c>
      <c r="CP652" s="43">
        <v>0</v>
      </c>
      <c r="CQ652" s="43">
        <v>0</v>
      </c>
      <c r="CR652" s="43">
        <v>0</v>
      </c>
      <c r="CS652" s="43">
        <v>0</v>
      </c>
      <c r="CT652" s="44">
        <f t="shared" ref="CT652:CT707" si="75">SUM(CE652:CS652)</f>
        <v>4761684.96</v>
      </c>
      <c r="CU652" s="43">
        <v>0</v>
      </c>
      <c r="CV652" s="43">
        <v>0</v>
      </c>
      <c r="CW652" s="43">
        <v>0</v>
      </c>
      <c r="CX652" s="43">
        <v>0</v>
      </c>
      <c r="CY652" s="43">
        <v>3153982.35</v>
      </c>
      <c r="CZ652" s="43">
        <v>0</v>
      </c>
      <c r="DA652" s="43">
        <v>0</v>
      </c>
      <c r="DB652" s="43">
        <v>0</v>
      </c>
      <c r="DC652" s="43">
        <v>0</v>
      </c>
      <c r="DD652" s="43">
        <v>0</v>
      </c>
      <c r="DE652" s="43">
        <v>0</v>
      </c>
      <c r="DF652" s="43">
        <v>0</v>
      </c>
      <c r="DG652" s="43">
        <v>0</v>
      </c>
      <c r="DH652" s="43">
        <v>0</v>
      </c>
      <c r="DI652" s="43">
        <v>0</v>
      </c>
      <c r="DJ652" s="44">
        <f t="shared" ref="DJ652:DJ707" si="76">SUM(CU652:DI652)</f>
        <v>3153982.35</v>
      </c>
      <c r="DK652" s="45">
        <f t="shared" si="72"/>
        <v>26644377.450000003</v>
      </c>
      <c r="DL652" s="78">
        <v>26644377.450000003</v>
      </c>
    </row>
    <row r="653" spans="1:116" s="2" customFormat="1" ht="60" x14ac:dyDescent="0.25">
      <c r="A653" s="1"/>
      <c r="B653" s="40" t="s">
        <v>1416</v>
      </c>
      <c r="C653" s="41" t="s">
        <v>1450</v>
      </c>
      <c r="D653" s="30" t="s">
        <v>1434</v>
      </c>
      <c r="E653" s="30" t="s">
        <v>1074</v>
      </c>
      <c r="F653" s="30" t="s">
        <v>1435</v>
      </c>
      <c r="G653" s="30" t="s">
        <v>2410</v>
      </c>
      <c r="H653" s="41" t="s">
        <v>1075</v>
      </c>
      <c r="I653" s="41">
        <v>100</v>
      </c>
      <c r="J653" s="41" t="s">
        <v>1372</v>
      </c>
      <c r="K653" s="41" t="s">
        <v>1409</v>
      </c>
      <c r="L653" s="41">
        <v>100</v>
      </c>
      <c r="M653" s="42">
        <v>25</v>
      </c>
      <c r="N653" s="42">
        <v>25</v>
      </c>
      <c r="O653" s="42">
        <v>25</v>
      </c>
      <c r="P653" s="42">
        <v>25</v>
      </c>
      <c r="Q653" s="42" t="s">
        <v>130</v>
      </c>
      <c r="R653" s="41" t="s">
        <v>106</v>
      </c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 t="s">
        <v>1074</v>
      </c>
      <c r="AI653" s="52" t="s">
        <v>1485</v>
      </c>
      <c r="AJ653" s="40">
        <v>2402</v>
      </c>
      <c r="AK653" s="17" t="s">
        <v>2136</v>
      </c>
      <c r="AL653" s="17" t="s">
        <v>1077</v>
      </c>
      <c r="AM653" s="42" t="s">
        <v>2859</v>
      </c>
      <c r="AN653" s="42">
        <v>2402115</v>
      </c>
      <c r="AO653" s="42">
        <v>2402115</v>
      </c>
      <c r="AP653" s="41">
        <v>92</v>
      </c>
      <c r="AQ653" s="41">
        <v>94</v>
      </c>
      <c r="AR653" s="42" t="s">
        <v>2471</v>
      </c>
      <c r="AS653" s="42" t="s">
        <v>1416</v>
      </c>
      <c r="AT653" s="42">
        <v>9.4</v>
      </c>
      <c r="AU653" s="42">
        <v>18.8</v>
      </c>
      <c r="AV653" s="42">
        <v>28.2</v>
      </c>
      <c r="AW653" s="42">
        <v>37.6</v>
      </c>
      <c r="AX653" s="43">
        <v>0</v>
      </c>
      <c r="AY653" s="43">
        <v>0</v>
      </c>
      <c r="AZ653" s="43">
        <v>0</v>
      </c>
      <c r="BA653" s="43">
        <v>0</v>
      </c>
      <c r="BB653" s="43">
        <v>0</v>
      </c>
      <c r="BC653" s="43">
        <v>1218528498</v>
      </c>
      <c r="BD653" s="43">
        <v>0</v>
      </c>
      <c r="BE653" s="43">
        <v>0</v>
      </c>
      <c r="BF653" s="43">
        <v>0</v>
      </c>
      <c r="BG653" s="43">
        <v>0</v>
      </c>
      <c r="BH653" s="43">
        <v>0</v>
      </c>
      <c r="BI653" s="43">
        <v>0</v>
      </c>
      <c r="BJ653" s="43">
        <v>0</v>
      </c>
      <c r="BK653" s="43">
        <v>0</v>
      </c>
      <c r="BL653" s="43">
        <v>0</v>
      </c>
      <c r="BM653" s="43">
        <v>0</v>
      </c>
      <c r="BN653" s="44">
        <f t="shared" si="73"/>
        <v>1218528498</v>
      </c>
      <c r="BO653" s="43">
        <v>0</v>
      </c>
      <c r="BP653" s="43">
        <v>0</v>
      </c>
      <c r="BQ653" s="43">
        <v>0</v>
      </c>
      <c r="BR653" s="43">
        <v>0</v>
      </c>
      <c r="BS653" s="43">
        <v>3138163816.0900002</v>
      </c>
      <c r="BT653" s="43">
        <v>0</v>
      </c>
      <c r="BU653" s="43">
        <v>0</v>
      </c>
      <c r="BV653" s="43">
        <v>0</v>
      </c>
      <c r="BW653" s="43">
        <v>0</v>
      </c>
      <c r="BX653" s="43">
        <v>0</v>
      </c>
      <c r="BY653" s="43">
        <v>0</v>
      </c>
      <c r="BZ653" s="43">
        <v>0</v>
      </c>
      <c r="CA653" s="43">
        <v>0</v>
      </c>
      <c r="CB653" s="43">
        <v>0</v>
      </c>
      <c r="CC653" s="43">
        <v>0</v>
      </c>
      <c r="CD653" s="44">
        <f t="shared" si="74"/>
        <v>3138163816.0900002</v>
      </c>
      <c r="CE653" s="43">
        <v>0</v>
      </c>
      <c r="CF653" s="43">
        <v>0</v>
      </c>
      <c r="CG653" s="43">
        <v>0</v>
      </c>
      <c r="CH653" s="43">
        <v>0</v>
      </c>
      <c r="CI653" s="43">
        <v>1981998199.6300001</v>
      </c>
      <c r="CJ653" s="43">
        <v>0</v>
      </c>
      <c r="CK653" s="43">
        <v>0</v>
      </c>
      <c r="CL653" s="43">
        <v>0</v>
      </c>
      <c r="CM653" s="43">
        <v>0</v>
      </c>
      <c r="CN653" s="43">
        <v>0</v>
      </c>
      <c r="CO653" s="43">
        <v>0</v>
      </c>
      <c r="CP653" s="43">
        <v>0</v>
      </c>
      <c r="CQ653" s="43">
        <v>0</v>
      </c>
      <c r="CR653" s="43">
        <v>0</v>
      </c>
      <c r="CS653" s="43">
        <v>0</v>
      </c>
      <c r="CT653" s="44">
        <f t="shared" si="75"/>
        <v>1981998199.6300001</v>
      </c>
      <c r="CU653" s="43">
        <v>0</v>
      </c>
      <c r="CV653" s="43">
        <v>0</v>
      </c>
      <c r="CW653" s="43">
        <v>0</v>
      </c>
      <c r="CX653" s="43">
        <v>0</v>
      </c>
      <c r="CY653" s="43">
        <v>2047658659.1199999</v>
      </c>
      <c r="CZ653" s="43">
        <v>0</v>
      </c>
      <c r="DA653" s="43">
        <v>0</v>
      </c>
      <c r="DB653" s="43">
        <v>0</v>
      </c>
      <c r="DC653" s="43">
        <v>0</v>
      </c>
      <c r="DD653" s="43">
        <v>0</v>
      </c>
      <c r="DE653" s="43">
        <v>0</v>
      </c>
      <c r="DF653" s="43">
        <v>0</v>
      </c>
      <c r="DG653" s="43">
        <v>0</v>
      </c>
      <c r="DH653" s="43">
        <v>0</v>
      </c>
      <c r="DI653" s="43">
        <v>0</v>
      </c>
      <c r="DJ653" s="44">
        <f t="shared" si="76"/>
        <v>2047658659.1199999</v>
      </c>
      <c r="DK653" s="45">
        <f t="shared" si="72"/>
        <v>8386349172.8400002</v>
      </c>
      <c r="DL653" s="78">
        <v>8386349172.8400002</v>
      </c>
    </row>
    <row r="654" spans="1:116" s="2" customFormat="1" ht="45" x14ac:dyDescent="0.25">
      <c r="A654" s="1"/>
      <c r="B654" s="40" t="s">
        <v>1416</v>
      </c>
      <c r="C654" s="41" t="s">
        <v>1450</v>
      </c>
      <c r="D654" s="30" t="s">
        <v>1434</v>
      </c>
      <c r="E654" s="30" t="s">
        <v>1074</v>
      </c>
      <c r="F654" s="30" t="s">
        <v>1435</v>
      </c>
      <c r="G654" s="30" t="s">
        <v>2410</v>
      </c>
      <c r="H654" s="41" t="s">
        <v>1075</v>
      </c>
      <c r="I654" s="41">
        <v>100</v>
      </c>
      <c r="J654" s="41" t="s">
        <v>1372</v>
      </c>
      <c r="K654" s="41" t="s">
        <v>1409</v>
      </c>
      <c r="L654" s="41">
        <v>100</v>
      </c>
      <c r="M654" s="42">
        <v>25</v>
      </c>
      <c r="N654" s="42">
        <v>25</v>
      </c>
      <c r="O654" s="42">
        <v>25</v>
      </c>
      <c r="P654" s="42">
        <v>25</v>
      </c>
      <c r="Q654" s="42" t="s">
        <v>130</v>
      </c>
      <c r="R654" s="41" t="s">
        <v>106</v>
      </c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 t="s">
        <v>1074</v>
      </c>
      <c r="AI654" s="52" t="s">
        <v>1485</v>
      </c>
      <c r="AJ654" s="40">
        <v>2402</v>
      </c>
      <c r="AK654" s="17" t="s">
        <v>2137</v>
      </c>
      <c r="AL654" s="17" t="s">
        <v>1078</v>
      </c>
      <c r="AM654" s="42" t="s">
        <v>2858</v>
      </c>
      <c r="AN654" s="42">
        <v>2402114</v>
      </c>
      <c r="AO654" s="42">
        <v>2402114</v>
      </c>
      <c r="AP654" s="41">
        <v>6.7</v>
      </c>
      <c r="AQ654" s="41">
        <v>7</v>
      </c>
      <c r="AR654" s="42" t="s">
        <v>2471</v>
      </c>
      <c r="AS654" s="42" t="s">
        <v>1416</v>
      </c>
      <c r="AT654" s="42">
        <v>0.7</v>
      </c>
      <c r="AU654" s="42">
        <v>1.4</v>
      </c>
      <c r="AV654" s="42">
        <v>2.1</v>
      </c>
      <c r="AW654" s="42">
        <v>2.8</v>
      </c>
      <c r="AX654" s="43">
        <v>0</v>
      </c>
      <c r="AY654" s="43">
        <v>0</v>
      </c>
      <c r="AZ654" s="43">
        <v>0</v>
      </c>
      <c r="BA654" s="43">
        <v>0</v>
      </c>
      <c r="BB654" s="43">
        <v>0</v>
      </c>
      <c r="BC654" s="43">
        <v>281600000</v>
      </c>
      <c r="BD654" s="43">
        <v>0</v>
      </c>
      <c r="BE654" s="43">
        <v>0</v>
      </c>
      <c r="BF654" s="43">
        <v>0</v>
      </c>
      <c r="BG654" s="43">
        <v>0</v>
      </c>
      <c r="BH654" s="43">
        <v>0</v>
      </c>
      <c r="BI654" s="43">
        <v>0</v>
      </c>
      <c r="BJ654" s="43">
        <v>0</v>
      </c>
      <c r="BK654" s="43">
        <v>0</v>
      </c>
      <c r="BL654" s="43">
        <v>0</v>
      </c>
      <c r="BM654" s="43">
        <v>0</v>
      </c>
      <c r="BN654" s="44">
        <f t="shared" si="73"/>
        <v>281600000</v>
      </c>
      <c r="BO654" s="43">
        <v>0</v>
      </c>
      <c r="BP654" s="43">
        <v>0</v>
      </c>
      <c r="BQ654" s="43">
        <v>0</v>
      </c>
      <c r="BR654" s="43">
        <v>550000000</v>
      </c>
      <c r="BS654" s="43">
        <v>725224672.26999998</v>
      </c>
      <c r="BT654" s="43">
        <v>0</v>
      </c>
      <c r="BU654" s="43">
        <v>0</v>
      </c>
      <c r="BV654" s="43">
        <v>0</v>
      </c>
      <c r="BW654" s="43">
        <v>0</v>
      </c>
      <c r="BX654" s="43">
        <v>0</v>
      </c>
      <c r="BY654" s="43">
        <v>0</v>
      </c>
      <c r="BZ654" s="43">
        <v>0</v>
      </c>
      <c r="CA654" s="43">
        <v>0</v>
      </c>
      <c r="CB654" s="43">
        <v>0</v>
      </c>
      <c r="CC654" s="43">
        <v>0</v>
      </c>
      <c r="CD654" s="44">
        <f t="shared" si="74"/>
        <v>1275224672.27</v>
      </c>
      <c r="CE654" s="43">
        <v>0</v>
      </c>
      <c r="CF654" s="43">
        <v>0</v>
      </c>
      <c r="CG654" s="43">
        <v>0</v>
      </c>
      <c r="CH654" s="43">
        <v>676000000</v>
      </c>
      <c r="CI654" s="43">
        <v>946036800</v>
      </c>
      <c r="CJ654" s="43">
        <v>0</v>
      </c>
      <c r="CK654" s="43">
        <v>0</v>
      </c>
      <c r="CL654" s="43">
        <v>0</v>
      </c>
      <c r="CM654" s="43">
        <v>0</v>
      </c>
      <c r="CN654" s="43">
        <v>0</v>
      </c>
      <c r="CO654" s="43">
        <v>0</v>
      </c>
      <c r="CP654" s="43">
        <v>0</v>
      </c>
      <c r="CQ654" s="43">
        <v>0</v>
      </c>
      <c r="CR654" s="43">
        <v>0</v>
      </c>
      <c r="CS654" s="43">
        <v>0</v>
      </c>
      <c r="CT654" s="44">
        <f t="shared" si="75"/>
        <v>1622036800</v>
      </c>
      <c r="CU654" s="43">
        <v>0</v>
      </c>
      <c r="CV654" s="43">
        <v>0</v>
      </c>
      <c r="CW654" s="43">
        <v>0</v>
      </c>
      <c r="CX654" s="43">
        <v>961000000</v>
      </c>
      <c r="CY654" s="43">
        <v>977377500</v>
      </c>
      <c r="CZ654" s="43">
        <v>0</v>
      </c>
      <c r="DA654" s="43">
        <v>0</v>
      </c>
      <c r="DB654" s="43">
        <v>0</v>
      </c>
      <c r="DC654" s="43">
        <v>0</v>
      </c>
      <c r="DD654" s="43">
        <v>0</v>
      </c>
      <c r="DE654" s="43">
        <v>0</v>
      </c>
      <c r="DF654" s="43">
        <v>0</v>
      </c>
      <c r="DG654" s="43">
        <v>0</v>
      </c>
      <c r="DH654" s="43">
        <v>0</v>
      </c>
      <c r="DI654" s="43">
        <v>0</v>
      </c>
      <c r="DJ654" s="44">
        <f t="shared" si="76"/>
        <v>1938377500</v>
      </c>
      <c r="DK654" s="45">
        <f t="shared" si="72"/>
        <v>5117238972.2700005</v>
      </c>
      <c r="DL654" s="78">
        <v>5117238972.2700005</v>
      </c>
    </row>
    <row r="655" spans="1:116" s="2" customFormat="1" ht="45" x14ac:dyDescent="0.25">
      <c r="A655" s="1"/>
      <c r="B655" s="40" t="s">
        <v>1416</v>
      </c>
      <c r="C655" s="41" t="s">
        <v>1450</v>
      </c>
      <c r="D655" s="30" t="s">
        <v>1434</v>
      </c>
      <c r="E655" s="30" t="s">
        <v>1074</v>
      </c>
      <c r="F655" s="30" t="s">
        <v>1435</v>
      </c>
      <c r="G655" s="30" t="s">
        <v>2410</v>
      </c>
      <c r="H655" s="41" t="s">
        <v>1075</v>
      </c>
      <c r="I655" s="41">
        <v>100</v>
      </c>
      <c r="J655" s="41" t="s">
        <v>1372</v>
      </c>
      <c r="K655" s="41" t="s">
        <v>1409</v>
      </c>
      <c r="L655" s="41">
        <v>100</v>
      </c>
      <c r="M655" s="42">
        <v>25</v>
      </c>
      <c r="N655" s="42">
        <v>25</v>
      </c>
      <c r="O655" s="42">
        <v>25</v>
      </c>
      <c r="P655" s="42">
        <v>25</v>
      </c>
      <c r="Q655" s="42" t="s">
        <v>130</v>
      </c>
      <c r="R655" s="41" t="s">
        <v>106</v>
      </c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 t="s">
        <v>1074</v>
      </c>
      <c r="AI655" s="52" t="s">
        <v>1485</v>
      </c>
      <c r="AJ655" s="40">
        <v>2402</v>
      </c>
      <c r="AK655" s="17" t="s">
        <v>2138</v>
      </c>
      <c r="AL655" s="17" t="s">
        <v>1079</v>
      </c>
      <c r="AM655" s="42" t="s">
        <v>2858</v>
      </c>
      <c r="AN655" s="42">
        <v>2402114</v>
      </c>
      <c r="AO655" s="42">
        <v>2402114</v>
      </c>
      <c r="AP655" s="41">
        <v>2.5</v>
      </c>
      <c r="AQ655" s="41">
        <v>3.7</v>
      </c>
      <c r="AR655" s="42" t="s">
        <v>2471</v>
      </c>
      <c r="AS655" s="42" t="s">
        <v>1416</v>
      </c>
      <c r="AT655" s="42">
        <v>0.6</v>
      </c>
      <c r="AU655" s="42">
        <v>1</v>
      </c>
      <c r="AV655" s="42">
        <v>0.9</v>
      </c>
      <c r="AW655" s="42">
        <v>1.2</v>
      </c>
      <c r="AX655" s="43">
        <v>0</v>
      </c>
      <c r="AY655" s="43">
        <v>0</v>
      </c>
      <c r="AZ655" s="43">
        <v>0</v>
      </c>
      <c r="BA655" s="43">
        <v>0</v>
      </c>
      <c r="BB655" s="43">
        <v>0</v>
      </c>
      <c r="BC655" s="43">
        <v>0</v>
      </c>
      <c r="BD655" s="43">
        <v>0</v>
      </c>
      <c r="BE655" s="43">
        <v>0</v>
      </c>
      <c r="BF655" s="43">
        <v>0</v>
      </c>
      <c r="BG655" s="43">
        <v>0</v>
      </c>
      <c r="BH655" s="43">
        <v>0</v>
      </c>
      <c r="BI655" s="43">
        <v>0</v>
      </c>
      <c r="BJ655" s="43">
        <v>300000000</v>
      </c>
      <c r="BK655" s="43">
        <v>0</v>
      </c>
      <c r="BL655" s="43">
        <v>0</v>
      </c>
      <c r="BM655" s="43">
        <v>0</v>
      </c>
      <c r="BN655" s="44">
        <f t="shared" si="73"/>
        <v>300000000</v>
      </c>
      <c r="BO655" s="43">
        <v>0</v>
      </c>
      <c r="BP655" s="43">
        <v>0</v>
      </c>
      <c r="BQ655" s="43">
        <v>0</v>
      </c>
      <c r="BR655" s="43">
        <v>0</v>
      </c>
      <c r="BS655" s="43">
        <v>0</v>
      </c>
      <c r="BT655" s="43">
        <v>0</v>
      </c>
      <c r="BU655" s="43">
        <v>0</v>
      </c>
      <c r="BV655" s="43">
        <v>0</v>
      </c>
      <c r="BW655" s="43">
        <v>0</v>
      </c>
      <c r="BX655" s="43">
        <v>0</v>
      </c>
      <c r="BY655" s="43">
        <v>0</v>
      </c>
      <c r="BZ655" s="43">
        <v>772611511.64999998</v>
      </c>
      <c r="CA655" s="43">
        <v>0</v>
      </c>
      <c r="CB655" s="43">
        <v>0</v>
      </c>
      <c r="CC655" s="43">
        <v>0</v>
      </c>
      <c r="CD655" s="44">
        <f t="shared" si="74"/>
        <v>772611511.64999998</v>
      </c>
      <c r="CE655" s="43">
        <v>0</v>
      </c>
      <c r="CF655" s="43">
        <v>0</v>
      </c>
      <c r="CG655" s="43">
        <v>0</v>
      </c>
      <c r="CH655" s="43">
        <v>0</v>
      </c>
      <c r="CI655" s="43">
        <v>0</v>
      </c>
      <c r="CJ655" s="43">
        <v>0</v>
      </c>
      <c r="CK655" s="43">
        <v>0</v>
      </c>
      <c r="CL655" s="43">
        <v>0</v>
      </c>
      <c r="CM655" s="43">
        <v>0</v>
      </c>
      <c r="CN655" s="43">
        <v>0</v>
      </c>
      <c r="CO655" s="43">
        <v>0</v>
      </c>
      <c r="CP655" s="43">
        <v>1043000000</v>
      </c>
      <c r="CQ655" s="43">
        <v>0</v>
      </c>
      <c r="CR655" s="43">
        <v>0</v>
      </c>
      <c r="CS655" s="43">
        <v>0</v>
      </c>
      <c r="CT655" s="44">
        <f t="shared" si="75"/>
        <v>1043000000</v>
      </c>
      <c r="CU655" s="43">
        <v>0</v>
      </c>
      <c r="CV655" s="43">
        <v>0</v>
      </c>
      <c r="CW655" s="43">
        <v>0</v>
      </c>
      <c r="CX655" s="43">
        <v>0</v>
      </c>
      <c r="CY655" s="43">
        <v>0</v>
      </c>
      <c r="CZ655" s="43">
        <v>0</v>
      </c>
      <c r="DA655" s="43">
        <v>0</v>
      </c>
      <c r="DB655" s="43">
        <v>0</v>
      </c>
      <c r="DC655" s="43">
        <v>0</v>
      </c>
      <c r="DD655" s="43">
        <v>0</v>
      </c>
      <c r="DE655" s="43">
        <v>0</v>
      </c>
      <c r="DF655" s="43">
        <v>650000000</v>
      </c>
      <c r="DG655" s="43">
        <v>0</v>
      </c>
      <c r="DH655" s="43">
        <v>0</v>
      </c>
      <c r="DI655" s="43">
        <v>0</v>
      </c>
      <c r="DJ655" s="44">
        <f t="shared" si="76"/>
        <v>650000000</v>
      </c>
      <c r="DK655" s="45">
        <f t="shared" si="72"/>
        <v>2765611511.6500001</v>
      </c>
      <c r="DL655" s="78">
        <v>2765611511.6500001</v>
      </c>
    </row>
    <row r="656" spans="1:116" s="2" customFormat="1" ht="60" x14ac:dyDescent="0.25">
      <c r="A656" s="1"/>
      <c r="B656" s="40" t="s">
        <v>1416</v>
      </c>
      <c r="C656" s="41" t="s">
        <v>1450</v>
      </c>
      <c r="D656" s="30" t="s">
        <v>1434</v>
      </c>
      <c r="E656" s="30" t="s">
        <v>1074</v>
      </c>
      <c r="F656" s="30" t="s">
        <v>1435</v>
      </c>
      <c r="G656" s="30" t="s">
        <v>2410</v>
      </c>
      <c r="H656" s="41" t="s">
        <v>1075</v>
      </c>
      <c r="I656" s="41">
        <v>100</v>
      </c>
      <c r="J656" s="41" t="s">
        <v>1372</v>
      </c>
      <c r="K656" s="41" t="s">
        <v>1409</v>
      </c>
      <c r="L656" s="41">
        <v>100</v>
      </c>
      <c r="M656" s="42">
        <v>25</v>
      </c>
      <c r="N656" s="42">
        <v>25</v>
      </c>
      <c r="O656" s="42">
        <v>25</v>
      </c>
      <c r="P656" s="42">
        <v>25</v>
      </c>
      <c r="Q656" s="42" t="s">
        <v>130</v>
      </c>
      <c r="R656" s="41" t="s">
        <v>106</v>
      </c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 t="s">
        <v>1074</v>
      </c>
      <c r="AI656" s="52" t="s">
        <v>1485</v>
      </c>
      <c r="AJ656" s="40">
        <v>2402</v>
      </c>
      <c r="AK656" s="17" t="s">
        <v>2139</v>
      </c>
      <c r="AL656" s="17" t="s">
        <v>1080</v>
      </c>
      <c r="AM656" s="42" t="s">
        <v>2860</v>
      </c>
      <c r="AN656" s="42">
        <v>2402112</v>
      </c>
      <c r="AO656" s="42">
        <v>2402112</v>
      </c>
      <c r="AP656" s="41">
        <v>1625.9</v>
      </c>
      <c r="AQ656" s="41">
        <v>1850</v>
      </c>
      <c r="AR656" s="42" t="s">
        <v>2471</v>
      </c>
      <c r="AS656" s="42" t="s">
        <v>1416</v>
      </c>
      <c r="AT656" s="42">
        <v>185</v>
      </c>
      <c r="AU656" s="42">
        <v>555</v>
      </c>
      <c r="AV656" s="42">
        <v>555</v>
      </c>
      <c r="AW656" s="42">
        <v>555</v>
      </c>
      <c r="AX656" s="43">
        <v>0</v>
      </c>
      <c r="AY656" s="43">
        <v>0</v>
      </c>
      <c r="AZ656" s="43">
        <v>0</v>
      </c>
      <c r="BA656" s="43">
        <v>0</v>
      </c>
      <c r="BB656" s="43">
        <v>0</v>
      </c>
      <c r="BC656" s="43">
        <v>0</v>
      </c>
      <c r="BD656" s="43">
        <v>0</v>
      </c>
      <c r="BE656" s="43">
        <v>0</v>
      </c>
      <c r="BF656" s="43">
        <v>0</v>
      </c>
      <c r="BG656" s="43">
        <v>0</v>
      </c>
      <c r="BH656" s="43">
        <v>0</v>
      </c>
      <c r="BI656" s="43">
        <v>0</v>
      </c>
      <c r="BJ656" s="43">
        <v>1000000000</v>
      </c>
      <c r="BK656" s="43">
        <v>0</v>
      </c>
      <c r="BL656" s="43">
        <v>0</v>
      </c>
      <c r="BM656" s="43">
        <v>0</v>
      </c>
      <c r="BN656" s="44">
        <f t="shared" si="73"/>
        <v>1000000000</v>
      </c>
      <c r="BO656" s="43">
        <v>0</v>
      </c>
      <c r="BP656" s="43">
        <v>0</v>
      </c>
      <c r="BQ656" s="43">
        <v>0</v>
      </c>
      <c r="BR656" s="43">
        <v>0</v>
      </c>
      <c r="BS656" s="43">
        <v>0</v>
      </c>
      <c r="BT656" s="43">
        <v>0</v>
      </c>
      <c r="BU656" s="43">
        <v>0</v>
      </c>
      <c r="BV656" s="43">
        <v>0</v>
      </c>
      <c r="BW656" s="43">
        <v>0</v>
      </c>
      <c r="BX656" s="43">
        <v>0</v>
      </c>
      <c r="BY656" s="43">
        <v>0</v>
      </c>
      <c r="BZ656" s="43">
        <v>1200000000</v>
      </c>
      <c r="CA656" s="43">
        <v>0</v>
      </c>
      <c r="CB656" s="43">
        <v>0</v>
      </c>
      <c r="CC656" s="43">
        <v>0</v>
      </c>
      <c r="CD656" s="44">
        <f t="shared" si="74"/>
        <v>1200000000</v>
      </c>
      <c r="CE656" s="43">
        <v>0</v>
      </c>
      <c r="CF656" s="43">
        <v>0</v>
      </c>
      <c r="CG656" s="43">
        <v>0</v>
      </c>
      <c r="CH656" s="43">
        <v>0</v>
      </c>
      <c r="CI656" s="43">
        <v>0</v>
      </c>
      <c r="CJ656" s="43">
        <v>0</v>
      </c>
      <c r="CK656" s="43">
        <v>0</v>
      </c>
      <c r="CL656" s="43">
        <v>0</v>
      </c>
      <c r="CM656" s="43">
        <v>0</v>
      </c>
      <c r="CN656" s="43">
        <v>0</v>
      </c>
      <c r="CO656" s="43">
        <v>0</v>
      </c>
      <c r="CP656" s="43">
        <v>1300000000</v>
      </c>
      <c r="CQ656" s="43">
        <v>0</v>
      </c>
      <c r="CR656" s="43">
        <v>0</v>
      </c>
      <c r="CS656" s="43">
        <v>0</v>
      </c>
      <c r="CT656" s="44">
        <f t="shared" si="75"/>
        <v>1300000000</v>
      </c>
      <c r="CU656" s="43">
        <v>0</v>
      </c>
      <c r="CV656" s="43">
        <v>0</v>
      </c>
      <c r="CW656" s="43">
        <v>0</v>
      </c>
      <c r="CX656" s="43">
        <v>0</v>
      </c>
      <c r="CY656" s="43">
        <v>0</v>
      </c>
      <c r="CZ656" s="43">
        <v>0</v>
      </c>
      <c r="DA656" s="43">
        <v>0</v>
      </c>
      <c r="DB656" s="43">
        <v>0</v>
      </c>
      <c r="DC656" s="43">
        <v>0</v>
      </c>
      <c r="DD656" s="43">
        <v>0</v>
      </c>
      <c r="DE656" s="43">
        <v>0</v>
      </c>
      <c r="DF656" s="43">
        <v>1300000000</v>
      </c>
      <c r="DG656" s="43">
        <v>0</v>
      </c>
      <c r="DH656" s="43">
        <v>0</v>
      </c>
      <c r="DI656" s="43">
        <v>0</v>
      </c>
      <c r="DJ656" s="44">
        <f t="shared" si="76"/>
        <v>1300000000</v>
      </c>
      <c r="DK656" s="45">
        <f t="shared" si="72"/>
        <v>4800000000</v>
      </c>
      <c r="DL656" s="78">
        <v>4800000000</v>
      </c>
    </row>
    <row r="657" spans="1:116" s="2" customFormat="1" ht="60" x14ac:dyDescent="0.25">
      <c r="A657" s="1"/>
      <c r="B657" s="40" t="s">
        <v>1416</v>
      </c>
      <c r="C657" s="41" t="s">
        <v>1450</v>
      </c>
      <c r="D657" s="30" t="s">
        <v>1434</v>
      </c>
      <c r="E657" s="30" t="s">
        <v>1074</v>
      </c>
      <c r="F657" s="30" t="s">
        <v>1435</v>
      </c>
      <c r="G657" s="30" t="s">
        <v>2410</v>
      </c>
      <c r="H657" s="41" t="s">
        <v>1075</v>
      </c>
      <c r="I657" s="41">
        <v>100</v>
      </c>
      <c r="J657" s="41" t="s">
        <v>1372</v>
      </c>
      <c r="K657" s="41" t="s">
        <v>1409</v>
      </c>
      <c r="L657" s="41">
        <v>100</v>
      </c>
      <c r="M657" s="42">
        <v>25</v>
      </c>
      <c r="N657" s="42">
        <v>25</v>
      </c>
      <c r="O657" s="42">
        <v>25</v>
      </c>
      <c r="P657" s="42">
        <v>25</v>
      </c>
      <c r="Q657" s="42" t="s">
        <v>130</v>
      </c>
      <c r="R657" s="41" t="s">
        <v>106</v>
      </c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 t="s">
        <v>1074</v>
      </c>
      <c r="AI657" s="52" t="s">
        <v>1485</v>
      </c>
      <c r="AJ657" s="40">
        <v>2402</v>
      </c>
      <c r="AK657" s="17" t="s">
        <v>2140</v>
      </c>
      <c r="AL657" s="17" t="s">
        <v>1081</v>
      </c>
      <c r="AM657" s="42" t="s">
        <v>2860</v>
      </c>
      <c r="AN657" s="42">
        <v>2402112</v>
      </c>
      <c r="AO657" s="42">
        <v>2402112</v>
      </c>
      <c r="AP657" s="41" t="s">
        <v>1298</v>
      </c>
      <c r="AQ657" s="41">
        <v>16</v>
      </c>
      <c r="AR657" s="42" t="s">
        <v>130</v>
      </c>
      <c r="AS657" s="42" t="s">
        <v>1416</v>
      </c>
      <c r="AT657" s="42">
        <v>4</v>
      </c>
      <c r="AU657" s="42">
        <v>4</v>
      </c>
      <c r="AV657" s="42">
        <v>4</v>
      </c>
      <c r="AW657" s="42">
        <v>4</v>
      </c>
      <c r="AX657" s="43">
        <v>0</v>
      </c>
      <c r="AY657" s="43">
        <v>0</v>
      </c>
      <c r="AZ657" s="43">
        <v>0</v>
      </c>
      <c r="BA657" s="43">
        <v>0</v>
      </c>
      <c r="BB657" s="43">
        <v>0</v>
      </c>
      <c r="BC657" s="43">
        <v>40000000</v>
      </c>
      <c r="BD657" s="43">
        <v>0</v>
      </c>
      <c r="BE657" s="43">
        <v>0</v>
      </c>
      <c r="BF657" s="43">
        <v>0</v>
      </c>
      <c r="BG657" s="43">
        <v>0</v>
      </c>
      <c r="BH657" s="43">
        <v>0</v>
      </c>
      <c r="BI657" s="43">
        <v>0</v>
      </c>
      <c r="BJ657" s="43">
        <v>0</v>
      </c>
      <c r="BK657" s="43">
        <v>0</v>
      </c>
      <c r="BL657" s="43">
        <v>0</v>
      </c>
      <c r="BM657" s="43">
        <v>0</v>
      </c>
      <c r="BN657" s="44">
        <f t="shared" si="73"/>
        <v>40000000</v>
      </c>
      <c r="BO657" s="43">
        <v>0</v>
      </c>
      <c r="BP657" s="43">
        <v>0</v>
      </c>
      <c r="BQ657" s="43">
        <v>0</v>
      </c>
      <c r="BR657" s="43">
        <v>0</v>
      </c>
      <c r="BS657" s="43">
        <v>106000000</v>
      </c>
      <c r="BT657" s="43">
        <v>0</v>
      </c>
      <c r="BU657" s="43">
        <v>0</v>
      </c>
      <c r="BV657" s="43">
        <v>0</v>
      </c>
      <c r="BW657" s="43">
        <v>0</v>
      </c>
      <c r="BX657" s="43">
        <v>0</v>
      </c>
      <c r="BY657" s="43">
        <v>0</v>
      </c>
      <c r="BZ657" s="43">
        <v>0</v>
      </c>
      <c r="CA657" s="43">
        <v>0</v>
      </c>
      <c r="CB657" s="43">
        <v>0</v>
      </c>
      <c r="CC657" s="43">
        <v>0</v>
      </c>
      <c r="CD657" s="44">
        <f t="shared" si="74"/>
        <v>106000000</v>
      </c>
      <c r="CE657" s="43">
        <v>0</v>
      </c>
      <c r="CF657" s="43">
        <v>0</v>
      </c>
      <c r="CG657" s="43">
        <v>0</v>
      </c>
      <c r="CH657" s="43">
        <v>0</v>
      </c>
      <c r="CI657" s="43">
        <v>100000000</v>
      </c>
      <c r="CJ657" s="43">
        <v>0</v>
      </c>
      <c r="CK657" s="43">
        <v>0</v>
      </c>
      <c r="CL657" s="43">
        <v>0</v>
      </c>
      <c r="CM657" s="43">
        <v>0</v>
      </c>
      <c r="CN657" s="43">
        <v>0</v>
      </c>
      <c r="CO657" s="43">
        <v>0</v>
      </c>
      <c r="CP657" s="43">
        <v>0</v>
      </c>
      <c r="CQ657" s="43">
        <v>0</v>
      </c>
      <c r="CR657" s="43">
        <v>0</v>
      </c>
      <c r="CS657" s="43">
        <v>0</v>
      </c>
      <c r="CT657" s="44">
        <f t="shared" si="75"/>
        <v>100000000</v>
      </c>
      <c r="CU657" s="43">
        <v>0</v>
      </c>
      <c r="CV657" s="43">
        <v>0</v>
      </c>
      <c r="CW657" s="43">
        <v>0</v>
      </c>
      <c r="CX657" s="43">
        <v>0</v>
      </c>
      <c r="CY657" s="43">
        <v>100000000</v>
      </c>
      <c r="CZ657" s="43">
        <v>0</v>
      </c>
      <c r="DA657" s="43">
        <v>0</v>
      </c>
      <c r="DB657" s="43">
        <v>0</v>
      </c>
      <c r="DC657" s="43">
        <v>0</v>
      </c>
      <c r="DD657" s="43">
        <v>0</v>
      </c>
      <c r="DE657" s="43">
        <v>0</v>
      </c>
      <c r="DF657" s="43">
        <v>0</v>
      </c>
      <c r="DG657" s="43">
        <v>0</v>
      </c>
      <c r="DH657" s="43">
        <v>0</v>
      </c>
      <c r="DI657" s="43">
        <v>0</v>
      </c>
      <c r="DJ657" s="44">
        <f t="shared" si="76"/>
        <v>100000000</v>
      </c>
      <c r="DK657" s="45">
        <f t="shared" si="72"/>
        <v>346000000</v>
      </c>
      <c r="DL657" s="78">
        <v>346000000</v>
      </c>
    </row>
    <row r="658" spans="1:116" s="2" customFormat="1" ht="45" x14ac:dyDescent="0.25">
      <c r="A658" s="1"/>
      <c r="B658" s="40" t="s">
        <v>1416</v>
      </c>
      <c r="C658" s="41" t="s">
        <v>1450</v>
      </c>
      <c r="D658" s="30" t="s">
        <v>1434</v>
      </c>
      <c r="E658" s="30" t="s">
        <v>1074</v>
      </c>
      <c r="F658" s="30" t="s">
        <v>1435</v>
      </c>
      <c r="G658" s="30" t="s">
        <v>2410</v>
      </c>
      <c r="H658" s="41" t="s">
        <v>1075</v>
      </c>
      <c r="I658" s="41">
        <v>100</v>
      </c>
      <c r="J658" s="41" t="s">
        <v>1372</v>
      </c>
      <c r="K658" s="41" t="s">
        <v>1409</v>
      </c>
      <c r="L658" s="41">
        <v>100</v>
      </c>
      <c r="M658" s="42">
        <v>25</v>
      </c>
      <c r="N658" s="42">
        <v>25</v>
      </c>
      <c r="O658" s="42">
        <v>25</v>
      </c>
      <c r="P658" s="42">
        <v>25</v>
      </c>
      <c r="Q658" s="42" t="s">
        <v>130</v>
      </c>
      <c r="R658" s="41" t="s">
        <v>106</v>
      </c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 t="s">
        <v>1074</v>
      </c>
      <c r="AI658" s="52" t="s">
        <v>1485</v>
      </c>
      <c r="AJ658" s="40">
        <v>2402</v>
      </c>
      <c r="AK658" s="17" t="s">
        <v>2141</v>
      </c>
      <c r="AL658" s="17" t="s">
        <v>1082</v>
      </c>
      <c r="AM658" s="42" t="s">
        <v>2861</v>
      </c>
      <c r="AN658" s="42">
        <v>2402041</v>
      </c>
      <c r="AO658" s="42">
        <v>2402041</v>
      </c>
      <c r="AP658" s="41">
        <v>9.1</v>
      </c>
      <c r="AQ658" s="41">
        <v>10</v>
      </c>
      <c r="AR658" s="42" t="s">
        <v>2471</v>
      </c>
      <c r="AS658" s="42" t="s">
        <v>1416</v>
      </c>
      <c r="AT658" s="42">
        <v>1</v>
      </c>
      <c r="AU658" s="42">
        <v>3</v>
      </c>
      <c r="AV658" s="42">
        <v>3</v>
      </c>
      <c r="AW658" s="42">
        <v>3</v>
      </c>
      <c r="AX658" s="43">
        <v>0</v>
      </c>
      <c r="AY658" s="43">
        <v>0</v>
      </c>
      <c r="AZ658" s="43">
        <v>0</v>
      </c>
      <c r="BA658" s="43">
        <v>0</v>
      </c>
      <c r="BB658" s="43">
        <v>0</v>
      </c>
      <c r="BC658" s="43">
        <v>622192747</v>
      </c>
      <c r="BD658" s="43">
        <v>0</v>
      </c>
      <c r="BE658" s="43">
        <v>0</v>
      </c>
      <c r="BF658" s="43">
        <v>0</v>
      </c>
      <c r="BG658" s="43">
        <v>0</v>
      </c>
      <c r="BH658" s="43">
        <v>0</v>
      </c>
      <c r="BI658" s="43">
        <v>0</v>
      </c>
      <c r="BJ658" s="43">
        <v>0</v>
      </c>
      <c r="BK658" s="43">
        <v>0</v>
      </c>
      <c r="BL658" s="43">
        <v>0</v>
      </c>
      <c r="BM658" s="43">
        <v>0</v>
      </c>
      <c r="BN658" s="44">
        <f t="shared" si="73"/>
        <v>622192747</v>
      </c>
      <c r="BO658" s="43">
        <v>0</v>
      </c>
      <c r="BP658" s="43">
        <v>0</v>
      </c>
      <c r="BQ658" s="43">
        <v>0</v>
      </c>
      <c r="BR658" s="43">
        <v>0</v>
      </c>
      <c r="BS658" s="43">
        <v>1000000000</v>
      </c>
      <c r="BT658" s="43">
        <v>0</v>
      </c>
      <c r="BU658" s="43">
        <v>0</v>
      </c>
      <c r="BV658" s="43">
        <v>0</v>
      </c>
      <c r="BW658" s="43">
        <v>0</v>
      </c>
      <c r="BX658" s="43">
        <v>0</v>
      </c>
      <c r="BY658" s="43">
        <v>0</v>
      </c>
      <c r="BZ658" s="43">
        <v>0</v>
      </c>
      <c r="CA658" s="43">
        <v>0</v>
      </c>
      <c r="CB658" s="43">
        <v>0</v>
      </c>
      <c r="CC658" s="43">
        <v>0</v>
      </c>
      <c r="CD658" s="44">
        <f t="shared" si="74"/>
        <v>1000000000</v>
      </c>
      <c r="CE658" s="43">
        <v>0</v>
      </c>
      <c r="CF658" s="43">
        <v>0</v>
      </c>
      <c r="CG658" s="43">
        <v>0</v>
      </c>
      <c r="CH658" s="43">
        <v>0</v>
      </c>
      <c r="CI658" s="43">
        <v>1391000000</v>
      </c>
      <c r="CJ658" s="43">
        <v>0</v>
      </c>
      <c r="CK658" s="43">
        <v>0</v>
      </c>
      <c r="CL658" s="43">
        <v>0</v>
      </c>
      <c r="CM658" s="43">
        <v>0</v>
      </c>
      <c r="CN658" s="43">
        <v>0</v>
      </c>
      <c r="CO658" s="43">
        <v>0</v>
      </c>
      <c r="CP658" s="43">
        <v>0</v>
      </c>
      <c r="CQ658" s="43">
        <v>0</v>
      </c>
      <c r="CR658" s="43">
        <v>0</v>
      </c>
      <c r="CS658" s="43">
        <v>0</v>
      </c>
      <c r="CT658" s="44">
        <f t="shared" si="75"/>
        <v>1391000000</v>
      </c>
      <c r="CU658" s="43">
        <v>0</v>
      </c>
      <c r="CV658" s="43">
        <v>0</v>
      </c>
      <c r="CW658" s="43">
        <v>0</v>
      </c>
      <c r="CX658" s="43">
        <v>385000000</v>
      </c>
      <c r="CY658" s="43">
        <v>1689000000</v>
      </c>
      <c r="CZ658" s="43">
        <v>0</v>
      </c>
      <c r="DA658" s="43">
        <v>0</v>
      </c>
      <c r="DB658" s="43">
        <v>0</v>
      </c>
      <c r="DC658" s="43">
        <v>0</v>
      </c>
      <c r="DD658" s="43">
        <v>0</v>
      </c>
      <c r="DE658" s="43">
        <v>0</v>
      </c>
      <c r="DF658" s="43">
        <v>0</v>
      </c>
      <c r="DG658" s="43">
        <v>0</v>
      </c>
      <c r="DH658" s="43">
        <v>0</v>
      </c>
      <c r="DI658" s="43">
        <v>0</v>
      </c>
      <c r="DJ658" s="44">
        <f t="shared" si="76"/>
        <v>2074000000</v>
      </c>
      <c r="DK658" s="45">
        <f t="shared" si="72"/>
        <v>5087192747</v>
      </c>
      <c r="DL658" s="78">
        <v>5087192747</v>
      </c>
    </row>
    <row r="659" spans="1:116" s="2" customFormat="1" ht="45" x14ac:dyDescent="0.25">
      <c r="A659" s="1"/>
      <c r="B659" s="40" t="s">
        <v>1416</v>
      </c>
      <c r="C659" s="41" t="s">
        <v>1450</v>
      </c>
      <c r="D659" s="30" t="s">
        <v>1434</v>
      </c>
      <c r="E659" s="30" t="s">
        <v>1074</v>
      </c>
      <c r="F659" s="30" t="s">
        <v>1435</v>
      </c>
      <c r="G659" s="30" t="s">
        <v>2410</v>
      </c>
      <c r="H659" s="41" t="s">
        <v>1075</v>
      </c>
      <c r="I659" s="41">
        <v>100</v>
      </c>
      <c r="J659" s="41" t="s">
        <v>1372</v>
      </c>
      <c r="K659" s="41" t="s">
        <v>1409</v>
      </c>
      <c r="L659" s="41">
        <v>100</v>
      </c>
      <c r="M659" s="42">
        <v>25</v>
      </c>
      <c r="N659" s="42">
        <v>25</v>
      </c>
      <c r="O659" s="42">
        <v>25</v>
      </c>
      <c r="P659" s="42">
        <v>25</v>
      </c>
      <c r="Q659" s="42" t="s">
        <v>130</v>
      </c>
      <c r="R659" s="41" t="s">
        <v>106</v>
      </c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 t="s">
        <v>1074</v>
      </c>
      <c r="AI659" s="52" t="s">
        <v>1485</v>
      </c>
      <c r="AJ659" s="40">
        <v>2402</v>
      </c>
      <c r="AK659" s="17" t="s">
        <v>2142</v>
      </c>
      <c r="AL659" s="17" t="s">
        <v>1083</v>
      </c>
      <c r="AM659" s="42" t="s">
        <v>2861</v>
      </c>
      <c r="AN659" s="42">
        <v>2402041</v>
      </c>
      <c r="AO659" s="42">
        <v>2402041</v>
      </c>
      <c r="AP659" s="41">
        <v>2.6</v>
      </c>
      <c r="AQ659" s="41">
        <v>3.7</v>
      </c>
      <c r="AR659" s="42" t="s">
        <v>2471</v>
      </c>
      <c r="AS659" s="42" t="s">
        <v>1416</v>
      </c>
      <c r="AT659" s="42">
        <v>0.6</v>
      </c>
      <c r="AU659" s="42">
        <v>1</v>
      </c>
      <c r="AV659" s="42">
        <v>0.9</v>
      </c>
      <c r="AW659" s="42">
        <v>1.2</v>
      </c>
      <c r="AX659" s="43">
        <v>0</v>
      </c>
      <c r="AY659" s="43">
        <v>0</v>
      </c>
      <c r="AZ659" s="43">
        <v>0</v>
      </c>
      <c r="BA659" s="43">
        <v>0</v>
      </c>
      <c r="BB659" s="43">
        <v>0</v>
      </c>
      <c r="BC659" s="43">
        <v>350000000</v>
      </c>
      <c r="BD659" s="43">
        <v>0</v>
      </c>
      <c r="BE659" s="43">
        <v>0</v>
      </c>
      <c r="BF659" s="43">
        <v>0</v>
      </c>
      <c r="BG659" s="43">
        <v>0</v>
      </c>
      <c r="BH659" s="43">
        <v>0</v>
      </c>
      <c r="BI659" s="43">
        <v>0</v>
      </c>
      <c r="BJ659" s="43">
        <v>0</v>
      </c>
      <c r="BK659" s="43">
        <v>0</v>
      </c>
      <c r="BL659" s="43">
        <v>0</v>
      </c>
      <c r="BM659" s="43">
        <v>0</v>
      </c>
      <c r="BN659" s="44">
        <f t="shared" si="73"/>
        <v>350000000</v>
      </c>
      <c r="BO659" s="43">
        <v>0</v>
      </c>
      <c r="BP659" s="43">
        <v>0</v>
      </c>
      <c r="BQ659" s="43">
        <v>0</v>
      </c>
      <c r="BR659" s="43">
        <v>0</v>
      </c>
      <c r="BS659" s="43">
        <v>344000000</v>
      </c>
      <c r="BT659" s="43">
        <v>0</v>
      </c>
      <c r="BU659" s="43">
        <v>0</v>
      </c>
      <c r="BV659" s="43">
        <v>0</v>
      </c>
      <c r="BW659" s="43">
        <v>0</v>
      </c>
      <c r="BX659" s="43">
        <v>0</v>
      </c>
      <c r="BY659" s="43">
        <v>0</v>
      </c>
      <c r="BZ659" s="43">
        <v>0</v>
      </c>
      <c r="CA659" s="43">
        <v>0</v>
      </c>
      <c r="CB659" s="43">
        <v>0</v>
      </c>
      <c r="CC659" s="43">
        <v>0</v>
      </c>
      <c r="CD659" s="44">
        <f t="shared" si="74"/>
        <v>344000000</v>
      </c>
      <c r="CE659" s="43">
        <v>0</v>
      </c>
      <c r="CF659" s="43">
        <v>0</v>
      </c>
      <c r="CG659" s="43">
        <v>0</v>
      </c>
      <c r="CH659" s="43">
        <v>0</v>
      </c>
      <c r="CI659" s="43">
        <v>300000000</v>
      </c>
      <c r="CJ659" s="43">
        <v>0</v>
      </c>
      <c r="CK659" s="43">
        <v>0</v>
      </c>
      <c r="CL659" s="43">
        <v>0</v>
      </c>
      <c r="CM659" s="43">
        <v>0</v>
      </c>
      <c r="CN659" s="43">
        <v>0</v>
      </c>
      <c r="CO659" s="43">
        <v>0</v>
      </c>
      <c r="CP659" s="43">
        <v>0</v>
      </c>
      <c r="CQ659" s="43">
        <v>0</v>
      </c>
      <c r="CR659" s="43">
        <v>0</v>
      </c>
      <c r="CS659" s="43">
        <v>0</v>
      </c>
      <c r="CT659" s="44">
        <f t="shared" si="75"/>
        <v>300000000</v>
      </c>
      <c r="CU659" s="43">
        <v>0</v>
      </c>
      <c r="CV659" s="43">
        <v>0</v>
      </c>
      <c r="CW659" s="43">
        <v>0</v>
      </c>
      <c r="CX659" s="43">
        <v>0</v>
      </c>
      <c r="CY659" s="43">
        <v>300000000</v>
      </c>
      <c r="CZ659" s="43">
        <v>0</v>
      </c>
      <c r="DA659" s="43">
        <v>0</v>
      </c>
      <c r="DB659" s="43">
        <v>0</v>
      </c>
      <c r="DC659" s="43">
        <v>0</v>
      </c>
      <c r="DD659" s="43">
        <v>0</v>
      </c>
      <c r="DE659" s="43">
        <v>0</v>
      </c>
      <c r="DF659" s="43">
        <v>0</v>
      </c>
      <c r="DG659" s="43">
        <v>0</v>
      </c>
      <c r="DH659" s="43">
        <v>0</v>
      </c>
      <c r="DI659" s="43">
        <v>0</v>
      </c>
      <c r="DJ659" s="44">
        <f t="shared" si="76"/>
        <v>300000000</v>
      </c>
      <c r="DK659" s="45">
        <f t="shared" si="72"/>
        <v>1294000000</v>
      </c>
      <c r="DL659" s="78">
        <v>1294000000</v>
      </c>
    </row>
    <row r="660" spans="1:116" s="2" customFormat="1" ht="45" x14ac:dyDescent="0.25">
      <c r="A660" s="1"/>
      <c r="B660" s="40" t="s">
        <v>1416</v>
      </c>
      <c r="C660" s="41" t="s">
        <v>1450</v>
      </c>
      <c r="D660" s="30" t="s">
        <v>1427</v>
      </c>
      <c r="E660" s="30" t="s">
        <v>1074</v>
      </c>
      <c r="F660" s="30" t="s">
        <v>1426</v>
      </c>
      <c r="G660" s="30" t="s">
        <v>2411</v>
      </c>
      <c r="H660" s="41" t="s">
        <v>1084</v>
      </c>
      <c r="I660" s="41">
        <v>100</v>
      </c>
      <c r="J660" s="41" t="s">
        <v>1372</v>
      </c>
      <c r="K660" s="41" t="s">
        <v>1410</v>
      </c>
      <c r="L660" s="41">
        <v>100</v>
      </c>
      <c r="M660" s="42">
        <v>100</v>
      </c>
      <c r="N660" s="42">
        <v>100</v>
      </c>
      <c r="O660" s="42">
        <v>100</v>
      </c>
      <c r="P660" s="42">
        <v>100</v>
      </c>
      <c r="Q660" s="42" t="s">
        <v>130</v>
      </c>
      <c r="R660" s="41" t="s">
        <v>108</v>
      </c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 t="s">
        <v>1074</v>
      </c>
      <c r="AI660" s="52" t="s">
        <v>1469</v>
      </c>
      <c r="AJ660" s="40">
        <v>3301</v>
      </c>
      <c r="AK660" s="17" t="s">
        <v>2143</v>
      </c>
      <c r="AL660" s="17" t="s">
        <v>1085</v>
      </c>
      <c r="AM660" s="42" t="s">
        <v>2862</v>
      </c>
      <c r="AN660" s="42">
        <v>4502007</v>
      </c>
      <c r="AO660" s="42">
        <v>4502007</v>
      </c>
      <c r="AP660" s="41">
        <v>1220</v>
      </c>
      <c r="AQ660" s="41">
        <v>1415</v>
      </c>
      <c r="AR660" s="42" t="s">
        <v>2471</v>
      </c>
      <c r="AS660" s="42" t="s">
        <v>1416</v>
      </c>
      <c r="AT660" s="42">
        <v>200</v>
      </c>
      <c r="AU660" s="42">
        <v>270</v>
      </c>
      <c r="AV660" s="42">
        <v>405</v>
      </c>
      <c r="AW660" s="42">
        <v>540</v>
      </c>
      <c r="AX660" s="43">
        <v>0</v>
      </c>
      <c r="AY660" s="43">
        <v>0</v>
      </c>
      <c r="AZ660" s="43">
        <v>0</v>
      </c>
      <c r="BA660" s="43">
        <v>0</v>
      </c>
      <c r="BB660" s="43">
        <v>0</v>
      </c>
      <c r="BC660" s="43">
        <v>0</v>
      </c>
      <c r="BD660" s="43">
        <v>0</v>
      </c>
      <c r="BE660" s="43">
        <v>0</v>
      </c>
      <c r="BF660" s="43">
        <v>433679810</v>
      </c>
      <c r="BG660" s="43">
        <v>0</v>
      </c>
      <c r="BH660" s="43">
        <v>0</v>
      </c>
      <c r="BI660" s="43">
        <v>0</v>
      </c>
      <c r="BJ660" s="43">
        <v>0</v>
      </c>
      <c r="BK660" s="43">
        <v>0</v>
      </c>
      <c r="BL660" s="43">
        <v>0</v>
      </c>
      <c r="BM660" s="43">
        <v>0</v>
      </c>
      <c r="BN660" s="44">
        <f t="shared" si="73"/>
        <v>433679810</v>
      </c>
      <c r="BO660" s="43">
        <v>0</v>
      </c>
      <c r="BP660" s="43">
        <v>0</v>
      </c>
      <c r="BQ660" s="43">
        <v>0</v>
      </c>
      <c r="BR660" s="43">
        <v>0</v>
      </c>
      <c r="BS660" s="43">
        <v>0</v>
      </c>
      <c r="BT660" s="43">
        <v>0</v>
      </c>
      <c r="BU660" s="43">
        <v>0</v>
      </c>
      <c r="BV660" s="43">
        <v>464196199.98000002</v>
      </c>
      <c r="BW660" s="43">
        <v>0</v>
      </c>
      <c r="BX660" s="43">
        <v>0</v>
      </c>
      <c r="BY660" s="43">
        <v>0</v>
      </c>
      <c r="BZ660" s="43">
        <v>0</v>
      </c>
      <c r="CA660" s="43">
        <v>0</v>
      </c>
      <c r="CB660" s="43">
        <v>0</v>
      </c>
      <c r="CC660" s="43">
        <v>0</v>
      </c>
      <c r="CD660" s="44">
        <f t="shared" si="74"/>
        <v>464196199.98000002</v>
      </c>
      <c r="CE660" s="43">
        <v>0</v>
      </c>
      <c r="CF660" s="43">
        <v>0</v>
      </c>
      <c r="CG660" s="43">
        <v>0</v>
      </c>
      <c r="CH660" s="43">
        <v>0</v>
      </c>
      <c r="CI660" s="43">
        <v>0</v>
      </c>
      <c r="CJ660" s="43">
        <v>0</v>
      </c>
      <c r="CK660" s="43">
        <v>0</v>
      </c>
      <c r="CL660" s="43">
        <v>478248068.25</v>
      </c>
      <c r="CM660" s="43">
        <v>0</v>
      </c>
      <c r="CN660" s="43">
        <v>0</v>
      </c>
      <c r="CO660" s="43">
        <v>0</v>
      </c>
      <c r="CP660" s="43">
        <v>0</v>
      </c>
      <c r="CQ660" s="43">
        <v>0</v>
      </c>
      <c r="CR660" s="43">
        <v>0</v>
      </c>
      <c r="CS660" s="43">
        <v>0</v>
      </c>
      <c r="CT660" s="44">
        <f t="shared" si="75"/>
        <v>478248068.25</v>
      </c>
      <c r="CU660" s="43">
        <v>0</v>
      </c>
      <c r="CV660" s="43">
        <v>0</v>
      </c>
      <c r="CW660" s="43">
        <v>0</v>
      </c>
      <c r="CX660" s="43">
        <v>0</v>
      </c>
      <c r="CY660" s="43">
        <v>0</v>
      </c>
      <c r="CZ660" s="43">
        <v>0</v>
      </c>
      <c r="DA660" s="43">
        <v>0</v>
      </c>
      <c r="DB660" s="43">
        <v>492299936.51999998</v>
      </c>
      <c r="DC660" s="43">
        <v>0</v>
      </c>
      <c r="DD660" s="43">
        <v>0</v>
      </c>
      <c r="DE660" s="43">
        <v>0</v>
      </c>
      <c r="DF660" s="43">
        <v>0</v>
      </c>
      <c r="DG660" s="43">
        <v>0</v>
      </c>
      <c r="DH660" s="43">
        <v>0</v>
      </c>
      <c r="DI660" s="43">
        <v>0</v>
      </c>
      <c r="DJ660" s="44">
        <f t="shared" si="76"/>
        <v>492299936.51999998</v>
      </c>
      <c r="DK660" s="45">
        <f t="shared" si="72"/>
        <v>1868424014.75</v>
      </c>
      <c r="DL660" s="78">
        <v>1868424014.75</v>
      </c>
    </row>
    <row r="661" spans="1:116" s="2" customFormat="1" ht="45" x14ac:dyDescent="0.25">
      <c r="A661" s="1"/>
      <c r="B661" s="40" t="s">
        <v>1416</v>
      </c>
      <c r="C661" s="41" t="s">
        <v>1450</v>
      </c>
      <c r="D661" s="30" t="s">
        <v>1427</v>
      </c>
      <c r="E661" s="30" t="s">
        <v>1074</v>
      </c>
      <c r="F661" s="30" t="s">
        <v>1426</v>
      </c>
      <c r="G661" s="30" t="s">
        <v>2411</v>
      </c>
      <c r="H661" s="41" t="s">
        <v>1084</v>
      </c>
      <c r="I661" s="41">
        <v>100</v>
      </c>
      <c r="J661" s="41" t="s">
        <v>1372</v>
      </c>
      <c r="K661" s="41" t="s">
        <v>1410</v>
      </c>
      <c r="L661" s="41">
        <v>100</v>
      </c>
      <c r="M661" s="42">
        <v>100</v>
      </c>
      <c r="N661" s="42">
        <v>100</v>
      </c>
      <c r="O661" s="42">
        <v>100</v>
      </c>
      <c r="P661" s="42">
        <v>100</v>
      </c>
      <c r="Q661" s="42" t="s">
        <v>130</v>
      </c>
      <c r="R661" s="41" t="s">
        <v>108</v>
      </c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 t="s">
        <v>1074</v>
      </c>
      <c r="AI661" s="52" t="s">
        <v>1469</v>
      </c>
      <c r="AJ661" s="40">
        <v>3301</v>
      </c>
      <c r="AK661" s="17" t="s">
        <v>2144</v>
      </c>
      <c r="AL661" s="17" t="s">
        <v>1086</v>
      </c>
      <c r="AM661" s="42" t="s">
        <v>2863</v>
      </c>
      <c r="AN661" s="42">
        <v>4502003</v>
      </c>
      <c r="AO661" s="42">
        <v>4502003</v>
      </c>
      <c r="AP661" s="41">
        <v>2328</v>
      </c>
      <c r="AQ661" s="41">
        <v>6010</v>
      </c>
      <c r="AR661" s="42" t="s">
        <v>2471</v>
      </c>
      <c r="AS661" s="42" t="s">
        <v>1416</v>
      </c>
      <c r="AT661" s="42">
        <v>1010</v>
      </c>
      <c r="AU661" s="42">
        <v>2000</v>
      </c>
      <c r="AV661" s="42">
        <v>2000</v>
      </c>
      <c r="AW661" s="42">
        <v>1000</v>
      </c>
      <c r="AX661" s="43">
        <v>0</v>
      </c>
      <c r="AY661" s="43">
        <v>0</v>
      </c>
      <c r="AZ661" s="43">
        <v>0</v>
      </c>
      <c r="BA661" s="43">
        <v>0</v>
      </c>
      <c r="BB661" s="43">
        <v>0</v>
      </c>
      <c r="BC661" s="43">
        <v>0</v>
      </c>
      <c r="BD661" s="43">
        <v>0</v>
      </c>
      <c r="BE661" s="43">
        <v>0</v>
      </c>
      <c r="BF661" s="43">
        <v>461340998</v>
      </c>
      <c r="BG661" s="43">
        <v>0</v>
      </c>
      <c r="BH661" s="43">
        <v>0</v>
      </c>
      <c r="BI661" s="43">
        <v>0</v>
      </c>
      <c r="BJ661" s="43">
        <v>0</v>
      </c>
      <c r="BK661" s="43">
        <v>0</v>
      </c>
      <c r="BL661" s="43">
        <v>0</v>
      </c>
      <c r="BM661" s="43">
        <v>0</v>
      </c>
      <c r="BN661" s="44">
        <f t="shared" si="73"/>
        <v>461340998</v>
      </c>
      <c r="BO661" s="43">
        <v>0</v>
      </c>
      <c r="BP661" s="43">
        <v>0</v>
      </c>
      <c r="BQ661" s="43">
        <v>0</v>
      </c>
      <c r="BR661" s="43">
        <v>0</v>
      </c>
      <c r="BS661" s="43">
        <v>0</v>
      </c>
      <c r="BT661" s="43">
        <v>0</v>
      </c>
      <c r="BU661" s="43">
        <v>0</v>
      </c>
      <c r="BV661" s="43">
        <v>493803800.01999998</v>
      </c>
      <c r="BW661" s="43">
        <v>0</v>
      </c>
      <c r="BX661" s="43">
        <v>0</v>
      </c>
      <c r="BY661" s="43">
        <v>0</v>
      </c>
      <c r="BZ661" s="43">
        <v>0</v>
      </c>
      <c r="CA661" s="43">
        <v>0</v>
      </c>
      <c r="CB661" s="43">
        <v>0</v>
      </c>
      <c r="CC661" s="43">
        <v>0</v>
      </c>
      <c r="CD661" s="44">
        <f t="shared" si="74"/>
        <v>493803800.01999998</v>
      </c>
      <c r="CE661" s="43">
        <v>0</v>
      </c>
      <c r="CF661" s="43">
        <v>0</v>
      </c>
      <c r="CG661" s="43">
        <v>0</v>
      </c>
      <c r="CH661" s="43">
        <v>0</v>
      </c>
      <c r="CI661" s="43">
        <v>0</v>
      </c>
      <c r="CJ661" s="43">
        <v>0</v>
      </c>
      <c r="CK661" s="43">
        <v>0</v>
      </c>
      <c r="CL661" s="43">
        <v>508751931.75</v>
      </c>
      <c r="CM661" s="43">
        <v>0</v>
      </c>
      <c r="CN661" s="43">
        <v>0</v>
      </c>
      <c r="CO661" s="43">
        <v>0</v>
      </c>
      <c r="CP661" s="43">
        <v>0</v>
      </c>
      <c r="CQ661" s="43">
        <v>0</v>
      </c>
      <c r="CR661" s="43">
        <v>0</v>
      </c>
      <c r="CS661" s="43">
        <v>0</v>
      </c>
      <c r="CT661" s="44">
        <f t="shared" si="75"/>
        <v>508751931.75</v>
      </c>
      <c r="CU661" s="43">
        <v>0</v>
      </c>
      <c r="CV661" s="43">
        <v>0</v>
      </c>
      <c r="CW661" s="43">
        <v>0</v>
      </c>
      <c r="CX661" s="43">
        <v>0</v>
      </c>
      <c r="CY661" s="43">
        <v>0</v>
      </c>
      <c r="CZ661" s="43">
        <v>0</v>
      </c>
      <c r="DA661" s="43">
        <v>0</v>
      </c>
      <c r="DB661" s="43">
        <v>523700063.48000002</v>
      </c>
      <c r="DC661" s="43">
        <v>0</v>
      </c>
      <c r="DD661" s="43">
        <v>0</v>
      </c>
      <c r="DE661" s="43">
        <v>0</v>
      </c>
      <c r="DF661" s="43">
        <v>0</v>
      </c>
      <c r="DG661" s="43">
        <v>0</v>
      </c>
      <c r="DH661" s="43">
        <v>0</v>
      </c>
      <c r="DI661" s="43">
        <v>0</v>
      </c>
      <c r="DJ661" s="44">
        <f t="shared" si="76"/>
        <v>523700063.48000002</v>
      </c>
      <c r="DK661" s="45">
        <f t="shared" si="72"/>
        <v>1987596793.25</v>
      </c>
      <c r="DL661" s="78">
        <v>1987596793.25</v>
      </c>
    </row>
    <row r="662" spans="1:116" s="2" customFormat="1" ht="45" x14ac:dyDescent="0.25">
      <c r="A662" s="1"/>
      <c r="B662" s="40" t="s">
        <v>1416</v>
      </c>
      <c r="C662" s="41" t="s">
        <v>1450</v>
      </c>
      <c r="D662" s="30" t="s">
        <v>1429</v>
      </c>
      <c r="E662" s="30" t="s">
        <v>1074</v>
      </c>
      <c r="F662" s="30" t="s">
        <v>1428</v>
      </c>
      <c r="G662" s="30" t="s">
        <v>2412</v>
      </c>
      <c r="H662" s="41" t="s">
        <v>1087</v>
      </c>
      <c r="I662" s="41">
        <v>100</v>
      </c>
      <c r="J662" s="41" t="s">
        <v>1372</v>
      </c>
      <c r="K662" s="41" t="s">
        <v>1410</v>
      </c>
      <c r="L662" s="41">
        <v>100</v>
      </c>
      <c r="M662" s="42">
        <v>100</v>
      </c>
      <c r="N662" s="42">
        <v>100</v>
      </c>
      <c r="O662" s="42">
        <v>100</v>
      </c>
      <c r="P662" s="42">
        <v>100</v>
      </c>
      <c r="Q662" s="42" t="s">
        <v>130</v>
      </c>
      <c r="R662" s="41" t="s">
        <v>108</v>
      </c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 t="s">
        <v>1074</v>
      </c>
      <c r="AI662" s="52" t="s">
        <v>1470</v>
      </c>
      <c r="AJ662" s="40">
        <v>4301</v>
      </c>
      <c r="AK662" s="17" t="s">
        <v>2145</v>
      </c>
      <c r="AL662" s="17" t="s">
        <v>1088</v>
      </c>
      <c r="AM662" s="42" t="s">
        <v>2864</v>
      </c>
      <c r="AN662" s="42">
        <v>4302064</v>
      </c>
      <c r="AO662" s="42">
        <v>4302064</v>
      </c>
      <c r="AP662" s="41" t="s">
        <v>1493</v>
      </c>
      <c r="AQ662" s="41">
        <v>12550</v>
      </c>
      <c r="AR662" s="42" t="s">
        <v>2471</v>
      </c>
      <c r="AS662" s="42" t="s">
        <v>1416</v>
      </c>
      <c r="AT662" s="42">
        <v>850</v>
      </c>
      <c r="AU662" s="42">
        <v>1700</v>
      </c>
      <c r="AV662" s="42">
        <v>5000</v>
      </c>
      <c r="AW662" s="42">
        <v>5000</v>
      </c>
      <c r="AX662" s="43">
        <v>0</v>
      </c>
      <c r="AY662" s="43">
        <v>0</v>
      </c>
      <c r="AZ662" s="43">
        <v>0</v>
      </c>
      <c r="BA662" s="43">
        <v>0</v>
      </c>
      <c r="BB662" s="43">
        <v>0</v>
      </c>
      <c r="BC662" s="43">
        <v>0</v>
      </c>
      <c r="BD662" s="43">
        <v>0</v>
      </c>
      <c r="BE662" s="43">
        <v>0</v>
      </c>
      <c r="BF662" s="43">
        <v>0</v>
      </c>
      <c r="BG662" s="43">
        <v>633030318</v>
      </c>
      <c r="BH662" s="43">
        <v>0</v>
      </c>
      <c r="BI662" s="43">
        <v>0</v>
      </c>
      <c r="BJ662" s="43">
        <v>0</v>
      </c>
      <c r="BK662" s="43">
        <v>0</v>
      </c>
      <c r="BL662" s="43">
        <v>0</v>
      </c>
      <c r="BM662" s="43">
        <v>0</v>
      </c>
      <c r="BN662" s="44">
        <f t="shared" si="73"/>
        <v>633030318</v>
      </c>
      <c r="BO662" s="43">
        <v>0</v>
      </c>
      <c r="BP662" s="43">
        <v>0</v>
      </c>
      <c r="BQ662" s="43">
        <v>0</v>
      </c>
      <c r="BR662" s="43">
        <v>0</v>
      </c>
      <c r="BS662" s="43">
        <v>0</v>
      </c>
      <c r="BT662" s="43">
        <v>0</v>
      </c>
      <c r="BU662" s="43">
        <v>0</v>
      </c>
      <c r="BV662" s="43">
        <v>0</v>
      </c>
      <c r="BW662" s="43">
        <v>616714083.72000003</v>
      </c>
      <c r="BX662" s="43">
        <v>0</v>
      </c>
      <c r="BY662" s="43">
        <v>0</v>
      </c>
      <c r="BZ662" s="43">
        <v>0</v>
      </c>
      <c r="CA662" s="43">
        <v>0</v>
      </c>
      <c r="CB662" s="43">
        <v>0</v>
      </c>
      <c r="CC662" s="43">
        <v>0</v>
      </c>
      <c r="CD662" s="44">
        <f t="shared" si="74"/>
        <v>616714083.72000003</v>
      </c>
      <c r="CE662" s="43">
        <v>0</v>
      </c>
      <c r="CF662" s="43">
        <v>0</v>
      </c>
      <c r="CG662" s="43">
        <v>0</v>
      </c>
      <c r="CH662" s="43">
        <v>0</v>
      </c>
      <c r="CI662" s="43">
        <v>0</v>
      </c>
      <c r="CJ662" s="43">
        <v>0</v>
      </c>
      <c r="CK662" s="43">
        <v>0</v>
      </c>
      <c r="CL662" s="43">
        <v>0</v>
      </c>
      <c r="CM662" s="43">
        <v>634709683.95000005</v>
      </c>
      <c r="CN662" s="43">
        <v>0</v>
      </c>
      <c r="CO662" s="43">
        <v>0</v>
      </c>
      <c r="CP662" s="43">
        <v>0</v>
      </c>
      <c r="CQ662" s="43">
        <v>0</v>
      </c>
      <c r="CR662" s="43">
        <v>0</v>
      </c>
      <c r="CS662" s="43">
        <v>0</v>
      </c>
      <c r="CT662" s="44">
        <f t="shared" si="75"/>
        <v>634709683.95000005</v>
      </c>
      <c r="CU662" s="43">
        <v>0</v>
      </c>
      <c r="CV662" s="43">
        <v>0</v>
      </c>
      <c r="CW662" s="43">
        <v>0</v>
      </c>
      <c r="CX662" s="43">
        <v>0</v>
      </c>
      <c r="CY662" s="43">
        <v>0</v>
      </c>
      <c r="CZ662" s="43">
        <v>0</v>
      </c>
      <c r="DA662" s="43">
        <v>0</v>
      </c>
      <c r="DB662" s="43">
        <v>0</v>
      </c>
      <c r="DC662" s="43">
        <v>653678019.33000004</v>
      </c>
      <c r="DD662" s="43">
        <v>0</v>
      </c>
      <c r="DE662" s="43">
        <v>0</v>
      </c>
      <c r="DF662" s="43">
        <v>0</v>
      </c>
      <c r="DG662" s="43">
        <v>0</v>
      </c>
      <c r="DH662" s="43">
        <v>0</v>
      </c>
      <c r="DI662" s="43">
        <v>0</v>
      </c>
      <c r="DJ662" s="44">
        <f t="shared" si="76"/>
        <v>653678019.33000004</v>
      </c>
      <c r="DK662" s="45">
        <f t="shared" si="72"/>
        <v>2538132105</v>
      </c>
      <c r="DL662" s="78">
        <v>2538132105</v>
      </c>
    </row>
    <row r="663" spans="1:116" s="2" customFormat="1" ht="45" x14ac:dyDescent="0.25">
      <c r="A663" s="1"/>
      <c r="B663" s="40" t="s">
        <v>1416</v>
      </c>
      <c r="C663" s="41" t="s">
        <v>1450</v>
      </c>
      <c r="D663" s="30" t="s">
        <v>1429</v>
      </c>
      <c r="E663" s="30" t="s">
        <v>1074</v>
      </c>
      <c r="F663" s="30" t="s">
        <v>1428</v>
      </c>
      <c r="G663" s="30" t="s">
        <v>2412</v>
      </c>
      <c r="H663" s="41" t="s">
        <v>1087</v>
      </c>
      <c r="I663" s="41">
        <v>100</v>
      </c>
      <c r="J663" s="41" t="s">
        <v>1372</v>
      </c>
      <c r="K663" s="41" t="s">
        <v>1410</v>
      </c>
      <c r="L663" s="41">
        <v>100</v>
      </c>
      <c r="M663" s="42">
        <v>100</v>
      </c>
      <c r="N663" s="42">
        <v>100</v>
      </c>
      <c r="O663" s="42">
        <v>100</v>
      </c>
      <c r="P663" s="42">
        <v>100</v>
      </c>
      <c r="Q663" s="42" t="s">
        <v>130</v>
      </c>
      <c r="R663" s="41" t="s">
        <v>108</v>
      </c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 t="s">
        <v>1074</v>
      </c>
      <c r="AI663" s="52" t="s">
        <v>1470</v>
      </c>
      <c r="AJ663" s="40">
        <v>4301</v>
      </c>
      <c r="AK663" s="17" t="s">
        <v>2146</v>
      </c>
      <c r="AL663" s="17" t="s">
        <v>1089</v>
      </c>
      <c r="AM663" s="42" t="s">
        <v>2865</v>
      </c>
      <c r="AN663" s="42">
        <v>4302068</v>
      </c>
      <c r="AO663" s="42">
        <v>4302068</v>
      </c>
      <c r="AP663" s="41" t="s">
        <v>1494</v>
      </c>
      <c r="AQ663" s="41">
        <v>54100</v>
      </c>
      <c r="AR663" s="42" t="s">
        <v>131</v>
      </c>
      <c r="AS663" s="42" t="s">
        <v>1416</v>
      </c>
      <c r="AT663" s="42">
        <v>10000</v>
      </c>
      <c r="AU663" s="42">
        <v>9800</v>
      </c>
      <c r="AV663" s="42">
        <v>14700</v>
      </c>
      <c r="AW663" s="42">
        <v>19600</v>
      </c>
      <c r="AX663" s="43">
        <v>0</v>
      </c>
      <c r="AY663" s="43">
        <v>0</v>
      </c>
      <c r="AZ663" s="43">
        <v>0</v>
      </c>
      <c r="BA663" s="43">
        <v>0</v>
      </c>
      <c r="BB663" s="43">
        <v>0</v>
      </c>
      <c r="BC663" s="43">
        <v>0</v>
      </c>
      <c r="BD663" s="43">
        <v>0</v>
      </c>
      <c r="BE663" s="43">
        <v>0</v>
      </c>
      <c r="BF663" s="43">
        <v>0</v>
      </c>
      <c r="BG663" s="43">
        <v>668516808</v>
      </c>
      <c r="BH663" s="43">
        <v>0</v>
      </c>
      <c r="BI663" s="43">
        <v>0</v>
      </c>
      <c r="BJ663" s="43">
        <v>0</v>
      </c>
      <c r="BK663" s="43">
        <v>0</v>
      </c>
      <c r="BL663" s="43">
        <v>0</v>
      </c>
      <c r="BM663" s="43">
        <v>0</v>
      </c>
      <c r="BN663" s="44">
        <f t="shared" si="73"/>
        <v>668516808</v>
      </c>
      <c r="BO663" s="43">
        <v>0</v>
      </c>
      <c r="BP663" s="43">
        <v>0</v>
      </c>
      <c r="BQ663" s="43">
        <v>0</v>
      </c>
      <c r="BR663" s="43">
        <v>0</v>
      </c>
      <c r="BS663" s="43">
        <v>0</v>
      </c>
      <c r="BT663" s="43">
        <v>0</v>
      </c>
      <c r="BU663" s="43">
        <v>0</v>
      </c>
      <c r="BV663" s="43">
        <v>0</v>
      </c>
      <c r="BW663" s="43">
        <v>651285916.27999997</v>
      </c>
      <c r="BX663" s="43">
        <v>0</v>
      </c>
      <c r="BY663" s="43">
        <v>0</v>
      </c>
      <c r="BZ663" s="43">
        <v>0</v>
      </c>
      <c r="CA663" s="43">
        <v>0</v>
      </c>
      <c r="CB663" s="43">
        <v>0</v>
      </c>
      <c r="CC663" s="43">
        <v>0</v>
      </c>
      <c r="CD663" s="44">
        <f t="shared" si="74"/>
        <v>651285916.27999997</v>
      </c>
      <c r="CE663" s="43">
        <v>0</v>
      </c>
      <c r="CF663" s="43">
        <v>0</v>
      </c>
      <c r="CG663" s="43">
        <v>0</v>
      </c>
      <c r="CH663" s="43">
        <v>0</v>
      </c>
      <c r="CI663" s="43">
        <v>0</v>
      </c>
      <c r="CJ663" s="43">
        <v>0</v>
      </c>
      <c r="CK663" s="43">
        <v>0</v>
      </c>
      <c r="CL663" s="43">
        <v>0</v>
      </c>
      <c r="CM663" s="43">
        <v>670290316.04999995</v>
      </c>
      <c r="CN663" s="43">
        <v>0</v>
      </c>
      <c r="CO663" s="43">
        <v>0</v>
      </c>
      <c r="CP663" s="43">
        <v>0</v>
      </c>
      <c r="CQ663" s="43">
        <v>0</v>
      </c>
      <c r="CR663" s="43">
        <v>0</v>
      </c>
      <c r="CS663" s="43">
        <v>0</v>
      </c>
      <c r="CT663" s="44">
        <f t="shared" si="75"/>
        <v>670290316.04999995</v>
      </c>
      <c r="CU663" s="43">
        <v>0</v>
      </c>
      <c r="CV663" s="43">
        <v>0</v>
      </c>
      <c r="CW663" s="43">
        <v>0</v>
      </c>
      <c r="CX663" s="43">
        <v>0</v>
      </c>
      <c r="CY663" s="43">
        <v>0</v>
      </c>
      <c r="CZ663" s="43">
        <v>0</v>
      </c>
      <c r="DA663" s="43">
        <v>0</v>
      </c>
      <c r="DB663" s="43">
        <v>0</v>
      </c>
      <c r="DC663" s="43">
        <v>690321980.66999996</v>
      </c>
      <c r="DD663" s="43">
        <v>0</v>
      </c>
      <c r="DE663" s="43">
        <v>0</v>
      </c>
      <c r="DF663" s="43">
        <v>0</v>
      </c>
      <c r="DG663" s="43">
        <v>0</v>
      </c>
      <c r="DH663" s="43">
        <v>0</v>
      </c>
      <c r="DI663" s="43">
        <v>0</v>
      </c>
      <c r="DJ663" s="44">
        <f t="shared" si="76"/>
        <v>690321980.66999996</v>
      </c>
      <c r="DK663" s="45">
        <f t="shared" si="72"/>
        <v>2680415021</v>
      </c>
      <c r="DL663" s="78">
        <v>2680415021</v>
      </c>
    </row>
    <row r="664" spans="1:116" s="2" customFormat="1" ht="105" x14ac:dyDescent="0.25">
      <c r="A664" s="1"/>
      <c r="B664" s="40" t="s">
        <v>1416</v>
      </c>
      <c r="C664" s="41" t="s">
        <v>1450</v>
      </c>
      <c r="D664" s="30" t="s">
        <v>1434</v>
      </c>
      <c r="E664" s="30" t="s">
        <v>1074</v>
      </c>
      <c r="F664" s="30" t="s">
        <v>1435</v>
      </c>
      <c r="G664" s="30" t="s">
        <v>2413</v>
      </c>
      <c r="H664" s="41" t="s">
        <v>1090</v>
      </c>
      <c r="I664" s="41">
        <v>88.63</v>
      </c>
      <c r="J664" s="41" t="s">
        <v>1387</v>
      </c>
      <c r="K664" s="41" t="s">
        <v>1411</v>
      </c>
      <c r="L664" s="41">
        <v>40</v>
      </c>
      <c r="M664" s="42">
        <v>10</v>
      </c>
      <c r="N664" s="42">
        <v>10</v>
      </c>
      <c r="O664" s="42">
        <v>10</v>
      </c>
      <c r="P664" s="42">
        <v>10</v>
      </c>
      <c r="Q664" s="42" t="s">
        <v>130</v>
      </c>
      <c r="R664" s="41" t="s">
        <v>106</v>
      </c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 t="s">
        <v>1074</v>
      </c>
      <c r="AI664" s="52" t="s">
        <v>1485</v>
      </c>
      <c r="AJ664" s="40">
        <v>2402</v>
      </c>
      <c r="AK664" s="17" t="s">
        <v>2147</v>
      </c>
      <c r="AL664" s="17" t="s">
        <v>1091</v>
      </c>
      <c r="AM664" s="42" t="s">
        <v>2858</v>
      </c>
      <c r="AN664" s="42">
        <v>2402114</v>
      </c>
      <c r="AO664" s="42">
        <v>2402114</v>
      </c>
      <c r="AP664" s="41">
        <v>2.4</v>
      </c>
      <c r="AQ664" s="41">
        <v>1.2</v>
      </c>
      <c r="AR664" s="42" t="s">
        <v>2471</v>
      </c>
      <c r="AS664" s="42" t="s">
        <v>1416</v>
      </c>
      <c r="AT664" s="42">
        <v>0.1</v>
      </c>
      <c r="AU664" s="42">
        <v>0.2</v>
      </c>
      <c r="AV664" s="42">
        <v>0.4</v>
      </c>
      <c r="AW664" s="42">
        <v>0.5</v>
      </c>
      <c r="AX664" s="43">
        <v>0</v>
      </c>
      <c r="AY664" s="43">
        <v>0</v>
      </c>
      <c r="AZ664" s="43">
        <v>0</v>
      </c>
      <c r="BA664" s="43">
        <v>0</v>
      </c>
      <c r="BB664" s="43">
        <v>0</v>
      </c>
      <c r="BC664" s="43">
        <f>2948314240+836000000+400000000</f>
        <v>4184314240</v>
      </c>
      <c r="BD664" s="43">
        <v>0</v>
      </c>
      <c r="BE664" s="43">
        <v>0</v>
      </c>
      <c r="BF664" s="43">
        <v>0</v>
      </c>
      <c r="BG664" s="43">
        <v>0</v>
      </c>
      <c r="BH664" s="43">
        <v>0</v>
      </c>
      <c r="BI664" s="43">
        <v>0</v>
      </c>
      <c r="BJ664" s="43">
        <v>0</v>
      </c>
      <c r="BK664" s="43">
        <v>0</v>
      </c>
      <c r="BL664" s="43">
        <v>0</v>
      </c>
      <c r="BM664" s="43">
        <v>0</v>
      </c>
      <c r="BN664" s="44">
        <f t="shared" si="73"/>
        <v>4184314240</v>
      </c>
      <c r="BO664" s="43">
        <v>0</v>
      </c>
      <c r="BP664" s="43">
        <v>0</v>
      </c>
      <c r="BQ664" s="43">
        <v>0</v>
      </c>
      <c r="BR664" s="43">
        <v>0</v>
      </c>
      <c r="BS664" s="43">
        <v>1494440001.8599999</v>
      </c>
      <c r="BT664" s="43">
        <v>0</v>
      </c>
      <c r="BU664" s="43">
        <v>0</v>
      </c>
      <c r="BV664" s="43">
        <v>0</v>
      </c>
      <c r="BW664" s="43">
        <v>0</v>
      </c>
      <c r="BX664" s="43">
        <v>0</v>
      </c>
      <c r="BY664" s="43">
        <v>0</v>
      </c>
      <c r="BZ664" s="43">
        <v>0</v>
      </c>
      <c r="CA664" s="43">
        <v>0</v>
      </c>
      <c r="CB664" s="43">
        <v>0</v>
      </c>
      <c r="CC664" s="43">
        <v>0</v>
      </c>
      <c r="CD664" s="44">
        <f t="shared" si="74"/>
        <v>1494440001.8599999</v>
      </c>
      <c r="CE664" s="43">
        <v>0</v>
      </c>
      <c r="CF664" s="43">
        <v>0</v>
      </c>
      <c r="CG664" s="43">
        <v>0</v>
      </c>
      <c r="CH664" s="43">
        <v>0</v>
      </c>
      <c r="CI664" s="43">
        <v>1443796099.04</v>
      </c>
      <c r="CJ664" s="43">
        <v>0</v>
      </c>
      <c r="CK664" s="43">
        <v>0</v>
      </c>
      <c r="CL664" s="43">
        <v>0</v>
      </c>
      <c r="CM664" s="43">
        <v>0</v>
      </c>
      <c r="CN664" s="43">
        <v>0</v>
      </c>
      <c r="CO664" s="43">
        <v>0</v>
      </c>
      <c r="CP664" s="43">
        <v>0</v>
      </c>
      <c r="CQ664" s="43">
        <v>0</v>
      </c>
      <c r="CR664" s="43">
        <v>0</v>
      </c>
      <c r="CS664" s="43">
        <v>0</v>
      </c>
      <c r="CT664" s="44">
        <f t="shared" si="75"/>
        <v>1443796099.04</v>
      </c>
      <c r="CU664" s="43">
        <v>0</v>
      </c>
      <c r="CV664" s="43">
        <v>0</v>
      </c>
      <c r="CW664" s="43">
        <v>0</v>
      </c>
      <c r="CX664" s="43">
        <v>0</v>
      </c>
      <c r="CY664" s="43">
        <v>956322700.64999998</v>
      </c>
      <c r="CZ664" s="43">
        <v>0</v>
      </c>
      <c r="DA664" s="43">
        <v>0</v>
      </c>
      <c r="DB664" s="43">
        <v>0</v>
      </c>
      <c r="DC664" s="43">
        <v>0</v>
      </c>
      <c r="DD664" s="43">
        <v>0</v>
      </c>
      <c r="DE664" s="43">
        <v>0</v>
      </c>
      <c r="DF664" s="43">
        <v>0</v>
      </c>
      <c r="DG664" s="43">
        <v>0</v>
      </c>
      <c r="DH664" s="43">
        <v>0</v>
      </c>
      <c r="DI664" s="43">
        <v>0</v>
      </c>
      <c r="DJ664" s="44">
        <f t="shared" si="76"/>
        <v>956322700.64999998</v>
      </c>
      <c r="DK664" s="45">
        <f t="shared" si="72"/>
        <v>8078873041.5499992</v>
      </c>
      <c r="DL664" s="78">
        <v>8078873041.5499992</v>
      </c>
    </row>
    <row r="665" spans="1:116" s="2" customFormat="1" ht="75" x14ac:dyDescent="0.25">
      <c r="A665" s="1"/>
      <c r="B665" s="40" t="s">
        <v>1416</v>
      </c>
      <c r="C665" s="41" t="s">
        <v>1450</v>
      </c>
      <c r="D665" s="30" t="s">
        <v>1437</v>
      </c>
      <c r="E665" s="30" t="s">
        <v>1074</v>
      </c>
      <c r="F665" s="30" t="s">
        <v>1435</v>
      </c>
      <c r="G665" s="30" t="s">
        <v>2414</v>
      </c>
      <c r="H665" s="41" t="s">
        <v>1092</v>
      </c>
      <c r="I665" s="41">
        <v>0</v>
      </c>
      <c r="J665" s="41" t="s">
        <v>1372</v>
      </c>
      <c r="K665" s="41" t="s">
        <v>1410</v>
      </c>
      <c r="L665" s="41">
        <v>30</v>
      </c>
      <c r="M665" s="42">
        <v>7.5</v>
      </c>
      <c r="N665" s="42">
        <v>7.5</v>
      </c>
      <c r="O665" s="42">
        <v>7.5</v>
      </c>
      <c r="P665" s="42">
        <v>7.5</v>
      </c>
      <c r="Q665" s="42" t="s">
        <v>130</v>
      </c>
      <c r="R665" s="41" t="s">
        <v>106</v>
      </c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 t="s">
        <v>1074</v>
      </c>
      <c r="AI665" s="52" t="s">
        <v>1485</v>
      </c>
      <c r="AJ665" s="40">
        <v>2402</v>
      </c>
      <c r="AK665" s="17" t="s">
        <v>2148</v>
      </c>
      <c r="AL665" s="17" t="s">
        <v>1093</v>
      </c>
      <c r="AM665" s="42" t="s">
        <v>2866</v>
      </c>
      <c r="AN665" s="42">
        <v>2102045</v>
      </c>
      <c r="AO665" s="42">
        <v>2102045</v>
      </c>
      <c r="AP665" s="41">
        <v>0</v>
      </c>
      <c r="AQ665" s="41">
        <v>6</v>
      </c>
      <c r="AR665" s="42" t="s">
        <v>130</v>
      </c>
      <c r="AS665" s="42" t="s">
        <v>1416</v>
      </c>
      <c r="AT665" s="42">
        <v>1</v>
      </c>
      <c r="AU665" s="42">
        <v>1</v>
      </c>
      <c r="AV665" s="42">
        <v>2</v>
      </c>
      <c r="AW665" s="42">
        <v>2</v>
      </c>
      <c r="AX665" s="43">
        <v>0</v>
      </c>
      <c r="AY665" s="43">
        <v>0</v>
      </c>
      <c r="AZ665" s="43">
        <v>0</v>
      </c>
      <c r="BA665" s="43">
        <v>0</v>
      </c>
      <c r="BB665" s="43">
        <v>0</v>
      </c>
      <c r="BC665" s="43">
        <v>434999400</v>
      </c>
      <c r="BD665" s="43">
        <v>0</v>
      </c>
      <c r="BE665" s="43">
        <v>0</v>
      </c>
      <c r="BF665" s="43">
        <v>0</v>
      </c>
      <c r="BG665" s="43">
        <v>0</v>
      </c>
      <c r="BH665" s="43">
        <v>0</v>
      </c>
      <c r="BI665" s="43">
        <v>0</v>
      </c>
      <c r="BJ665" s="43">
        <v>0</v>
      </c>
      <c r="BK665" s="43">
        <v>0</v>
      </c>
      <c r="BL665" s="43">
        <v>0</v>
      </c>
      <c r="BM665" s="43">
        <v>0</v>
      </c>
      <c r="BN665" s="44">
        <f t="shared" si="73"/>
        <v>434999400</v>
      </c>
      <c r="BO665" s="43">
        <v>0</v>
      </c>
      <c r="BP665" s="43">
        <v>0</v>
      </c>
      <c r="BQ665" s="43">
        <v>0</v>
      </c>
      <c r="BR665" s="43">
        <v>0</v>
      </c>
      <c r="BS665" s="43">
        <v>634000000</v>
      </c>
      <c r="BT665" s="43">
        <v>0</v>
      </c>
      <c r="BU665" s="43">
        <v>0</v>
      </c>
      <c r="BV665" s="43">
        <v>0</v>
      </c>
      <c r="BW665" s="43">
        <v>0</v>
      </c>
      <c r="BX665" s="43">
        <v>0</v>
      </c>
      <c r="BY665" s="43">
        <v>0</v>
      </c>
      <c r="BZ665" s="43">
        <v>0</v>
      </c>
      <c r="CA665" s="43">
        <v>0</v>
      </c>
      <c r="CB665" s="43">
        <v>0</v>
      </c>
      <c r="CC665" s="43">
        <v>0</v>
      </c>
      <c r="CD665" s="44">
        <f t="shared" si="74"/>
        <v>634000000</v>
      </c>
      <c r="CE665" s="43">
        <v>0</v>
      </c>
      <c r="CF665" s="43">
        <v>0</v>
      </c>
      <c r="CG665" s="43">
        <v>0</v>
      </c>
      <c r="CH665" s="43">
        <v>0</v>
      </c>
      <c r="CI665" s="43">
        <v>654000000</v>
      </c>
      <c r="CJ665" s="43">
        <v>0</v>
      </c>
      <c r="CK665" s="43">
        <v>0</v>
      </c>
      <c r="CL665" s="43">
        <v>0</v>
      </c>
      <c r="CM665" s="43">
        <v>0</v>
      </c>
      <c r="CN665" s="43">
        <v>0</v>
      </c>
      <c r="CO665" s="43">
        <v>0</v>
      </c>
      <c r="CP665" s="43">
        <v>0</v>
      </c>
      <c r="CQ665" s="43">
        <v>0</v>
      </c>
      <c r="CR665" s="43">
        <v>0</v>
      </c>
      <c r="CS665" s="43">
        <v>0</v>
      </c>
      <c r="CT665" s="44">
        <f t="shared" si="75"/>
        <v>654000000</v>
      </c>
      <c r="CU665" s="43">
        <v>0</v>
      </c>
      <c r="CV665" s="43">
        <v>0</v>
      </c>
      <c r="CW665" s="43">
        <v>0</v>
      </c>
      <c r="CX665" s="43">
        <v>0</v>
      </c>
      <c r="CY665" s="43">
        <v>674000000</v>
      </c>
      <c r="CZ665" s="43">
        <v>0</v>
      </c>
      <c r="DA665" s="43">
        <v>0</v>
      </c>
      <c r="DB665" s="43">
        <v>0</v>
      </c>
      <c r="DC665" s="43">
        <v>0</v>
      </c>
      <c r="DD665" s="43">
        <v>0</v>
      </c>
      <c r="DE665" s="43">
        <v>0</v>
      </c>
      <c r="DF665" s="43">
        <v>0</v>
      </c>
      <c r="DG665" s="43">
        <v>0</v>
      </c>
      <c r="DH665" s="43">
        <v>0</v>
      </c>
      <c r="DI665" s="43">
        <v>0</v>
      </c>
      <c r="DJ665" s="44">
        <f t="shared" si="76"/>
        <v>674000000</v>
      </c>
      <c r="DK665" s="45">
        <f t="shared" si="72"/>
        <v>2396999400</v>
      </c>
      <c r="DL665" s="78">
        <v>2396999400</v>
      </c>
    </row>
    <row r="666" spans="1:116" s="2" customFormat="1" ht="90" x14ac:dyDescent="0.25">
      <c r="A666" s="1"/>
      <c r="B666" s="40" t="s">
        <v>1094</v>
      </c>
      <c r="C666" s="41" t="s">
        <v>1450</v>
      </c>
      <c r="D666" s="30" t="s">
        <v>1442</v>
      </c>
      <c r="E666" s="30" t="s">
        <v>1095</v>
      </c>
      <c r="F666" s="30" t="s">
        <v>1441</v>
      </c>
      <c r="G666" s="30" t="s">
        <v>2415</v>
      </c>
      <c r="H666" s="41" t="s">
        <v>1096</v>
      </c>
      <c r="I666" s="41">
        <v>50</v>
      </c>
      <c r="J666" s="41" t="s">
        <v>1388</v>
      </c>
      <c r="K666" s="41">
        <v>2019</v>
      </c>
      <c r="L666" s="41">
        <v>100</v>
      </c>
      <c r="M666" s="42">
        <v>100</v>
      </c>
      <c r="N666" s="42" t="s">
        <v>2472</v>
      </c>
      <c r="O666" s="42" t="s">
        <v>2472</v>
      </c>
      <c r="P666" s="42" t="s">
        <v>2472</v>
      </c>
      <c r="Q666" s="42" t="s">
        <v>132</v>
      </c>
      <c r="R666" s="41" t="s">
        <v>108</v>
      </c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 t="s">
        <v>1095</v>
      </c>
      <c r="AI666" s="52" t="s">
        <v>1486</v>
      </c>
      <c r="AJ666" s="40">
        <v>4503</v>
      </c>
      <c r="AK666" s="17" t="s">
        <v>2149</v>
      </c>
      <c r="AL666" s="17" t="s">
        <v>1097</v>
      </c>
      <c r="AM666" s="42" t="s">
        <v>2707</v>
      </c>
      <c r="AN666" s="42">
        <v>3205002</v>
      </c>
      <c r="AO666" s="42" t="s">
        <v>2708</v>
      </c>
      <c r="AP666" s="41">
        <v>0</v>
      </c>
      <c r="AQ666" s="41">
        <v>2</v>
      </c>
      <c r="AR666" s="42" t="s">
        <v>2471</v>
      </c>
      <c r="AS666" s="42" t="s">
        <v>1094</v>
      </c>
      <c r="AT666" s="42">
        <v>2</v>
      </c>
      <c r="AU666" s="42" t="s">
        <v>2472</v>
      </c>
      <c r="AV666" s="42" t="s">
        <v>2472</v>
      </c>
      <c r="AW666" s="42" t="s">
        <v>2472</v>
      </c>
      <c r="AX666" s="43">
        <v>0</v>
      </c>
      <c r="AY666" s="43">
        <v>0</v>
      </c>
      <c r="AZ666" s="43">
        <v>0</v>
      </c>
      <c r="BA666" s="43">
        <v>0</v>
      </c>
      <c r="BB666" s="43">
        <v>0</v>
      </c>
      <c r="BC666" s="43">
        <v>2300000</v>
      </c>
      <c r="BD666" s="43">
        <v>0</v>
      </c>
      <c r="BE666" s="43">
        <v>0</v>
      </c>
      <c r="BF666" s="43">
        <v>0</v>
      </c>
      <c r="BG666" s="43">
        <v>0</v>
      </c>
      <c r="BH666" s="43">
        <v>0</v>
      </c>
      <c r="BI666" s="43">
        <v>0</v>
      </c>
      <c r="BJ666" s="43">
        <v>0</v>
      </c>
      <c r="BK666" s="43">
        <v>0</v>
      </c>
      <c r="BL666" s="43">
        <v>0</v>
      </c>
      <c r="BM666" s="43">
        <v>0</v>
      </c>
      <c r="BN666" s="44">
        <f>SUM(AX666:BM666)</f>
        <v>2300000</v>
      </c>
      <c r="BO666" s="43">
        <v>0</v>
      </c>
      <c r="BP666" s="43">
        <v>0</v>
      </c>
      <c r="BQ666" s="43">
        <v>0</v>
      </c>
      <c r="BR666" s="43">
        <v>0</v>
      </c>
      <c r="BS666" s="43">
        <v>0</v>
      </c>
      <c r="BT666" s="43">
        <v>0</v>
      </c>
      <c r="BU666" s="43">
        <v>0</v>
      </c>
      <c r="BV666" s="43">
        <v>0</v>
      </c>
      <c r="BW666" s="43">
        <v>0</v>
      </c>
      <c r="BX666" s="43">
        <v>0</v>
      </c>
      <c r="BY666" s="43">
        <v>0</v>
      </c>
      <c r="BZ666" s="43">
        <v>0</v>
      </c>
      <c r="CA666" s="43">
        <v>0</v>
      </c>
      <c r="CB666" s="43">
        <v>0</v>
      </c>
      <c r="CC666" s="43">
        <v>0</v>
      </c>
      <c r="CD666" s="44">
        <f t="shared" si="74"/>
        <v>0</v>
      </c>
      <c r="CE666" s="43">
        <v>0</v>
      </c>
      <c r="CF666" s="43">
        <v>0</v>
      </c>
      <c r="CG666" s="43">
        <v>0</v>
      </c>
      <c r="CH666" s="43">
        <v>0</v>
      </c>
      <c r="CI666" s="43">
        <v>0</v>
      </c>
      <c r="CJ666" s="43">
        <v>0</v>
      </c>
      <c r="CK666" s="43">
        <v>0</v>
      </c>
      <c r="CL666" s="43">
        <v>0</v>
      </c>
      <c r="CM666" s="43">
        <v>0</v>
      </c>
      <c r="CN666" s="43">
        <v>0</v>
      </c>
      <c r="CO666" s="43">
        <v>0</v>
      </c>
      <c r="CP666" s="43">
        <v>0</v>
      </c>
      <c r="CQ666" s="43">
        <v>0</v>
      </c>
      <c r="CR666" s="43">
        <v>0</v>
      </c>
      <c r="CS666" s="43">
        <v>0</v>
      </c>
      <c r="CT666" s="44">
        <f t="shared" si="75"/>
        <v>0</v>
      </c>
      <c r="CU666" s="43">
        <v>0</v>
      </c>
      <c r="CV666" s="43">
        <v>0</v>
      </c>
      <c r="CW666" s="43">
        <v>0</v>
      </c>
      <c r="CX666" s="43">
        <v>0</v>
      </c>
      <c r="CY666" s="43">
        <v>0</v>
      </c>
      <c r="CZ666" s="43">
        <v>0</v>
      </c>
      <c r="DA666" s="43">
        <v>0</v>
      </c>
      <c r="DB666" s="43">
        <v>0</v>
      </c>
      <c r="DC666" s="43">
        <v>0</v>
      </c>
      <c r="DD666" s="43">
        <v>0</v>
      </c>
      <c r="DE666" s="43">
        <v>0</v>
      </c>
      <c r="DF666" s="43">
        <v>0</v>
      </c>
      <c r="DG666" s="43">
        <v>0</v>
      </c>
      <c r="DH666" s="43">
        <v>0</v>
      </c>
      <c r="DI666" s="43">
        <v>0</v>
      </c>
      <c r="DJ666" s="44">
        <f t="shared" si="76"/>
        <v>0</v>
      </c>
      <c r="DK666" s="45">
        <f t="shared" si="72"/>
        <v>2300000</v>
      </c>
      <c r="DL666" s="78">
        <v>2300000</v>
      </c>
    </row>
    <row r="667" spans="1:116" s="2" customFormat="1" ht="90" x14ac:dyDescent="0.25">
      <c r="A667" s="1"/>
      <c r="B667" s="40" t="s">
        <v>1094</v>
      </c>
      <c r="C667" s="41" t="s">
        <v>1450</v>
      </c>
      <c r="D667" s="30" t="s">
        <v>1442</v>
      </c>
      <c r="E667" s="30" t="s">
        <v>1095</v>
      </c>
      <c r="F667" s="30" t="s">
        <v>1441</v>
      </c>
      <c r="G667" s="30" t="s">
        <v>2416</v>
      </c>
      <c r="H667" s="41" t="s">
        <v>1098</v>
      </c>
      <c r="I667" s="41">
        <v>100</v>
      </c>
      <c r="J667" s="41" t="s">
        <v>1388</v>
      </c>
      <c r="K667" s="41">
        <v>2019</v>
      </c>
      <c r="L667" s="41">
        <v>100</v>
      </c>
      <c r="M667" s="42" t="s">
        <v>2472</v>
      </c>
      <c r="N667" s="42" t="s">
        <v>2472</v>
      </c>
      <c r="O667" s="42">
        <v>100</v>
      </c>
      <c r="P667" s="42" t="s">
        <v>2472</v>
      </c>
      <c r="Q667" s="42" t="s">
        <v>132</v>
      </c>
      <c r="R667" s="41" t="s">
        <v>108</v>
      </c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 t="s">
        <v>1095</v>
      </c>
      <c r="AI667" s="52" t="s">
        <v>1486</v>
      </c>
      <c r="AJ667" s="40">
        <v>4503</v>
      </c>
      <c r="AK667" s="17" t="s">
        <v>2150</v>
      </c>
      <c r="AL667" s="17" t="s">
        <v>1099</v>
      </c>
      <c r="AM667" s="42" t="s">
        <v>2707</v>
      </c>
      <c r="AN667" s="42">
        <v>3205002</v>
      </c>
      <c r="AO667" s="42" t="s">
        <v>2708</v>
      </c>
      <c r="AP667" s="41">
        <v>0</v>
      </c>
      <c r="AQ667" s="41">
        <v>1</v>
      </c>
      <c r="AR667" s="42" t="s">
        <v>2471</v>
      </c>
      <c r="AS667" s="42" t="s">
        <v>1094</v>
      </c>
      <c r="AT667" s="42" t="s">
        <v>2472</v>
      </c>
      <c r="AU667" s="42" t="s">
        <v>2472</v>
      </c>
      <c r="AV667" s="42">
        <v>1</v>
      </c>
      <c r="AW667" s="42" t="s">
        <v>2472</v>
      </c>
      <c r="AX667" s="43">
        <v>0</v>
      </c>
      <c r="AY667" s="43">
        <v>0</v>
      </c>
      <c r="AZ667" s="43">
        <v>0</v>
      </c>
      <c r="BA667" s="43">
        <v>0</v>
      </c>
      <c r="BB667" s="43">
        <v>0</v>
      </c>
      <c r="BC667" s="43">
        <v>0</v>
      </c>
      <c r="BD667" s="43">
        <v>0</v>
      </c>
      <c r="BE667" s="43">
        <v>0</v>
      </c>
      <c r="BF667" s="43">
        <v>0</v>
      </c>
      <c r="BG667" s="43">
        <v>0</v>
      </c>
      <c r="BH667" s="43">
        <v>0</v>
      </c>
      <c r="BI667" s="43">
        <v>0</v>
      </c>
      <c r="BJ667" s="43">
        <v>0</v>
      </c>
      <c r="BK667" s="43">
        <v>0</v>
      </c>
      <c r="BL667" s="43">
        <v>0</v>
      </c>
      <c r="BM667" s="43">
        <v>0</v>
      </c>
      <c r="BN667" s="44">
        <f t="shared" ref="BN667:BN683" si="77">SUM(AX667:BM667)</f>
        <v>0</v>
      </c>
      <c r="BO667" s="43">
        <v>0</v>
      </c>
      <c r="BP667" s="43">
        <v>0</v>
      </c>
      <c r="BQ667" s="43">
        <v>0</v>
      </c>
      <c r="BR667" s="43">
        <v>0</v>
      </c>
      <c r="BS667" s="43">
        <v>0</v>
      </c>
      <c r="BT667" s="43">
        <v>0</v>
      </c>
      <c r="BU667" s="43">
        <v>0</v>
      </c>
      <c r="BV667" s="43">
        <v>0</v>
      </c>
      <c r="BW667" s="43">
        <v>0</v>
      </c>
      <c r="BX667" s="43">
        <v>0</v>
      </c>
      <c r="BY667" s="43">
        <v>0</v>
      </c>
      <c r="BZ667" s="43">
        <v>0</v>
      </c>
      <c r="CA667" s="43">
        <v>0</v>
      </c>
      <c r="CB667" s="43">
        <v>0</v>
      </c>
      <c r="CC667" s="43">
        <v>0</v>
      </c>
      <c r="CD667" s="44">
        <f t="shared" si="74"/>
        <v>0</v>
      </c>
      <c r="CE667" s="43">
        <v>0</v>
      </c>
      <c r="CF667" s="43">
        <v>0</v>
      </c>
      <c r="CG667" s="43">
        <v>0</v>
      </c>
      <c r="CH667" s="43">
        <v>0</v>
      </c>
      <c r="CI667" s="43">
        <v>9200000</v>
      </c>
      <c r="CJ667" s="43">
        <v>0</v>
      </c>
      <c r="CK667" s="43">
        <v>0</v>
      </c>
      <c r="CL667" s="43">
        <v>0</v>
      </c>
      <c r="CM667" s="43">
        <v>0</v>
      </c>
      <c r="CN667" s="43">
        <v>0</v>
      </c>
      <c r="CO667" s="43">
        <v>0</v>
      </c>
      <c r="CP667" s="43">
        <v>0</v>
      </c>
      <c r="CQ667" s="43">
        <v>0</v>
      </c>
      <c r="CR667" s="43">
        <v>0</v>
      </c>
      <c r="CS667" s="43">
        <v>0</v>
      </c>
      <c r="CT667" s="44">
        <f t="shared" si="75"/>
        <v>9200000</v>
      </c>
      <c r="CU667" s="43">
        <v>0</v>
      </c>
      <c r="CV667" s="43">
        <v>0</v>
      </c>
      <c r="CW667" s="43">
        <v>0</v>
      </c>
      <c r="CX667" s="43">
        <v>0</v>
      </c>
      <c r="CY667" s="43">
        <v>0</v>
      </c>
      <c r="CZ667" s="43">
        <v>0</v>
      </c>
      <c r="DA667" s="43">
        <v>0</v>
      </c>
      <c r="DB667" s="43">
        <v>0</v>
      </c>
      <c r="DC667" s="43">
        <v>0</v>
      </c>
      <c r="DD667" s="43">
        <v>0</v>
      </c>
      <c r="DE667" s="43">
        <v>0</v>
      </c>
      <c r="DF667" s="43">
        <v>0</v>
      </c>
      <c r="DG667" s="43">
        <v>0</v>
      </c>
      <c r="DH667" s="43">
        <v>0</v>
      </c>
      <c r="DI667" s="43">
        <v>0</v>
      </c>
      <c r="DJ667" s="44">
        <f t="shared" si="76"/>
        <v>0</v>
      </c>
      <c r="DK667" s="45">
        <f t="shared" si="72"/>
        <v>9200000</v>
      </c>
      <c r="DL667" s="78">
        <v>9200000</v>
      </c>
    </row>
    <row r="668" spans="1:116" s="2" customFormat="1" ht="90" x14ac:dyDescent="0.25">
      <c r="A668" s="1"/>
      <c r="B668" s="40" t="s">
        <v>1094</v>
      </c>
      <c r="C668" s="41" t="s">
        <v>1450</v>
      </c>
      <c r="D668" s="30" t="s">
        <v>1442</v>
      </c>
      <c r="E668" s="30" t="s">
        <v>1095</v>
      </c>
      <c r="F668" s="30" t="s">
        <v>1441</v>
      </c>
      <c r="G668" s="30" t="s">
        <v>2416</v>
      </c>
      <c r="H668" s="41" t="s">
        <v>1098</v>
      </c>
      <c r="I668" s="41">
        <v>100</v>
      </c>
      <c r="J668" s="41" t="s">
        <v>1388</v>
      </c>
      <c r="K668" s="41">
        <v>2019</v>
      </c>
      <c r="L668" s="41">
        <v>100</v>
      </c>
      <c r="M668" s="42" t="s">
        <v>2472</v>
      </c>
      <c r="N668" s="42" t="s">
        <v>2472</v>
      </c>
      <c r="O668" s="42">
        <v>100</v>
      </c>
      <c r="P668" s="42" t="s">
        <v>2472</v>
      </c>
      <c r="Q668" s="42" t="s">
        <v>132</v>
      </c>
      <c r="R668" s="41" t="s">
        <v>108</v>
      </c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 t="s">
        <v>1095</v>
      </c>
      <c r="AI668" s="52" t="s">
        <v>1486</v>
      </c>
      <c r="AJ668" s="40">
        <v>4503</v>
      </c>
      <c r="AK668" s="17" t="s">
        <v>2151</v>
      </c>
      <c r="AL668" s="17" t="s">
        <v>1100</v>
      </c>
      <c r="AM668" s="42" t="s">
        <v>2707</v>
      </c>
      <c r="AN668" s="42">
        <v>3205002</v>
      </c>
      <c r="AO668" s="42" t="s">
        <v>2708</v>
      </c>
      <c r="AP668" s="41">
        <v>0</v>
      </c>
      <c r="AQ668" s="41">
        <v>1</v>
      </c>
      <c r="AR668" s="42" t="s">
        <v>2471</v>
      </c>
      <c r="AS668" s="42" t="s">
        <v>1094</v>
      </c>
      <c r="AT668" s="42" t="s">
        <v>2472</v>
      </c>
      <c r="AU668" s="42" t="s">
        <v>2472</v>
      </c>
      <c r="AV668" s="42">
        <v>1</v>
      </c>
      <c r="AW668" s="42" t="s">
        <v>2472</v>
      </c>
      <c r="AX668" s="43">
        <v>0</v>
      </c>
      <c r="AY668" s="43">
        <v>0</v>
      </c>
      <c r="AZ668" s="43">
        <v>0</v>
      </c>
      <c r="BA668" s="43">
        <v>0</v>
      </c>
      <c r="BB668" s="43">
        <v>0</v>
      </c>
      <c r="BC668" s="43">
        <v>0</v>
      </c>
      <c r="BD668" s="43">
        <v>0</v>
      </c>
      <c r="BE668" s="43">
        <v>0</v>
      </c>
      <c r="BF668" s="43">
        <v>0</v>
      </c>
      <c r="BG668" s="43">
        <v>0</v>
      </c>
      <c r="BH668" s="43">
        <v>0</v>
      </c>
      <c r="BI668" s="43">
        <v>0</v>
      </c>
      <c r="BJ668" s="43">
        <v>0</v>
      </c>
      <c r="BK668" s="43">
        <v>0</v>
      </c>
      <c r="BL668" s="43">
        <v>0</v>
      </c>
      <c r="BM668" s="43">
        <v>0</v>
      </c>
      <c r="BN668" s="44">
        <f t="shared" si="77"/>
        <v>0</v>
      </c>
      <c r="BO668" s="43">
        <v>0</v>
      </c>
      <c r="BP668" s="43">
        <v>0</v>
      </c>
      <c r="BQ668" s="43">
        <v>0</v>
      </c>
      <c r="BR668" s="43">
        <v>0</v>
      </c>
      <c r="BS668" s="43">
        <v>0</v>
      </c>
      <c r="BT668" s="43">
        <v>0</v>
      </c>
      <c r="BU668" s="43">
        <v>0</v>
      </c>
      <c r="BV668" s="43">
        <v>0</v>
      </c>
      <c r="BW668" s="43">
        <v>0</v>
      </c>
      <c r="BX668" s="43">
        <v>0</v>
      </c>
      <c r="BY668" s="43">
        <v>0</v>
      </c>
      <c r="BZ668" s="43">
        <v>0</v>
      </c>
      <c r="CA668" s="43">
        <v>0</v>
      </c>
      <c r="CB668" s="43">
        <v>0</v>
      </c>
      <c r="CC668" s="43">
        <v>0</v>
      </c>
      <c r="CD668" s="44">
        <f t="shared" si="74"/>
        <v>0</v>
      </c>
      <c r="CE668" s="43">
        <v>0</v>
      </c>
      <c r="CF668" s="43">
        <v>0</v>
      </c>
      <c r="CG668" s="43">
        <v>0</v>
      </c>
      <c r="CH668" s="43">
        <v>0</v>
      </c>
      <c r="CI668" s="43">
        <v>9200000</v>
      </c>
      <c r="CJ668" s="43">
        <v>0</v>
      </c>
      <c r="CK668" s="43">
        <v>0</v>
      </c>
      <c r="CL668" s="43">
        <v>0</v>
      </c>
      <c r="CM668" s="43">
        <v>0</v>
      </c>
      <c r="CN668" s="43">
        <v>0</v>
      </c>
      <c r="CO668" s="43">
        <v>0</v>
      </c>
      <c r="CP668" s="43">
        <v>0</v>
      </c>
      <c r="CQ668" s="43">
        <v>0</v>
      </c>
      <c r="CR668" s="43">
        <v>0</v>
      </c>
      <c r="CS668" s="43">
        <v>0</v>
      </c>
      <c r="CT668" s="44">
        <f t="shared" si="75"/>
        <v>9200000</v>
      </c>
      <c r="CU668" s="43">
        <v>0</v>
      </c>
      <c r="CV668" s="43">
        <v>0</v>
      </c>
      <c r="CW668" s="43">
        <v>0</v>
      </c>
      <c r="CX668" s="43">
        <v>0</v>
      </c>
      <c r="CY668" s="43">
        <v>0</v>
      </c>
      <c r="CZ668" s="43">
        <v>0</v>
      </c>
      <c r="DA668" s="43">
        <v>0</v>
      </c>
      <c r="DB668" s="43">
        <v>0</v>
      </c>
      <c r="DC668" s="43">
        <v>0</v>
      </c>
      <c r="DD668" s="43">
        <v>0</v>
      </c>
      <c r="DE668" s="43">
        <v>0</v>
      </c>
      <c r="DF668" s="43">
        <v>0</v>
      </c>
      <c r="DG668" s="43">
        <v>0</v>
      </c>
      <c r="DH668" s="43">
        <v>0</v>
      </c>
      <c r="DI668" s="43">
        <v>0</v>
      </c>
      <c r="DJ668" s="44">
        <f t="shared" si="76"/>
        <v>0</v>
      </c>
      <c r="DK668" s="45">
        <f t="shared" si="72"/>
        <v>9200000</v>
      </c>
      <c r="DL668" s="78">
        <v>9200000</v>
      </c>
    </row>
    <row r="669" spans="1:116" s="2" customFormat="1" ht="90" x14ac:dyDescent="0.25">
      <c r="A669" s="1"/>
      <c r="B669" s="40" t="s">
        <v>1094</v>
      </c>
      <c r="C669" s="41" t="s">
        <v>1450</v>
      </c>
      <c r="D669" s="30" t="s">
        <v>1442</v>
      </c>
      <c r="E669" s="30" t="s">
        <v>1095</v>
      </c>
      <c r="F669" s="30" t="s">
        <v>1441</v>
      </c>
      <c r="G669" s="30" t="s">
        <v>2416</v>
      </c>
      <c r="H669" s="41" t="s">
        <v>1098</v>
      </c>
      <c r="I669" s="41">
        <v>100</v>
      </c>
      <c r="J669" s="41" t="s">
        <v>1388</v>
      </c>
      <c r="K669" s="41">
        <v>2019</v>
      </c>
      <c r="L669" s="41">
        <v>100</v>
      </c>
      <c r="M669" s="42">
        <v>100</v>
      </c>
      <c r="N669" s="42" t="s">
        <v>2472</v>
      </c>
      <c r="O669" s="42" t="s">
        <v>2472</v>
      </c>
      <c r="P669" s="42" t="s">
        <v>2472</v>
      </c>
      <c r="Q669" s="42" t="s">
        <v>132</v>
      </c>
      <c r="R669" s="41" t="s">
        <v>108</v>
      </c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 t="s">
        <v>1095</v>
      </c>
      <c r="AI669" s="52" t="s">
        <v>1486</v>
      </c>
      <c r="AJ669" s="40">
        <v>4503</v>
      </c>
      <c r="AK669" s="17" t="s">
        <v>2152</v>
      </c>
      <c r="AL669" s="17" t="s">
        <v>1101</v>
      </c>
      <c r="AM669" s="42" t="s">
        <v>2707</v>
      </c>
      <c r="AN669" s="42">
        <v>3205002</v>
      </c>
      <c r="AO669" s="42" t="s">
        <v>2708</v>
      </c>
      <c r="AP669" s="41">
        <v>0</v>
      </c>
      <c r="AQ669" s="41">
        <v>1</v>
      </c>
      <c r="AR669" s="42" t="s">
        <v>2471</v>
      </c>
      <c r="AS669" s="42" t="s">
        <v>1094</v>
      </c>
      <c r="AT669" s="42">
        <v>1</v>
      </c>
      <c r="AU669" s="42" t="s">
        <v>2472</v>
      </c>
      <c r="AV669" s="42" t="s">
        <v>2472</v>
      </c>
      <c r="AW669" s="42" t="s">
        <v>2472</v>
      </c>
      <c r="AX669" s="43">
        <v>0</v>
      </c>
      <c r="AY669" s="43">
        <v>0</v>
      </c>
      <c r="AZ669" s="43">
        <v>0</v>
      </c>
      <c r="BA669" s="43">
        <v>0</v>
      </c>
      <c r="BB669" s="43">
        <v>0</v>
      </c>
      <c r="BC669" s="43">
        <v>100000000</v>
      </c>
      <c r="BD669" s="43">
        <v>0</v>
      </c>
      <c r="BE669" s="43">
        <v>0</v>
      </c>
      <c r="BF669" s="43">
        <v>0</v>
      </c>
      <c r="BG669" s="43">
        <v>0</v>
      </c>
      <c r="BH669" s="43">
        <v>0</v>
      </c>
      <c r="BI669" s="43">
        <v>0</v>
      </c>
      <c r="BJ669" s="43">
        <v>0</v>
      </c>
      <c r="BK669" s="43">
        <v>0</v>
      </c>
      <c r="BL669" s="43">
        <v>0</v>
      </c>
      <c r="BM669" s="43">
        <v>0</v>
      </c>
      <c r="BN669" s="44">
        <f t="shared" si="77"/>
        <v>100000000</v>
      </c>
      <c r="BO669" s="43">
        <v>0</v>
      </c>
      <c r="BP669" s="43">
        <v>0</v>
      </c>
      <c r="BQ669" s="43">
        <v>0</v>
      </c>
      <c r="BR669" s="43">
        <v>0</v>
      </c>
      <c r="BS669" s="43">
        <v>0</v>
      </c>
      <c r="BT669" s="43">
        <v>0</v>
      </c>
      <c r="BU669" s="43">
        <v>0</v>
      </c>
      <c r="BV669" s="43">
        <v>0</v>
      </c>
      <c r="BW669" s="43">
        <v>0</v>
      </c>
      <c r="BX669" s="43">
        <v>0</v>
      </c>
      <c r="BY669" s="43">
        <v>0</v>
      </c>
      <c r="BZ669" s="43">
        <v>0</v>
      </c>
      <c r="CA669" s="43">
        <v>0</v>
      </c>
      <c r="CB669" s="43">
        <v>0</v>
      </c>
      <c r="CC669" s="43">
        <v>0</v>
      </c>
      <c r="CD669" s="44">
        <f t="shared" si="74"/>
        <v>0</v>
      </c>
      <c r="CE669" s="43">
        <v>0</v>
      </c>
      <c r="CF669" s="43">
        <v>0</v>
      </c>
      <c r="CG669" s="43">
        <v>0</v>
      </c>
      <c r="CH669" s="43">
        <v>0</v>
      </c>
      <c r="CI669" s="43">
        <v>0</v>
      </c>
      <c r="CJ669" s="43">
        <v>0</v>
      </c>
      <c r="CK669" s="43">
        <v>0</v>
      </c>
      <c r="CL669" s="43">
        <v>0</v>
      </c>
      <c r="CM669" s="43">
        <v>0</v>
      </c>
      <c r="CN669" s="43">
        <v>0</v>
      </c>
      <c r="CO669" s="43">
        <v>0</v>
      </c>
      <c r="CP669" s="43">
        <v>0</v>
      </c>
      <c r="CQ669" s="43">
        <v>0</v>
      </c>
      <c r="CR669" s="43">
        <v>0</v>
      </c>
      <c r="CS669" s="43">
        <v>0</v>
      </c>
      <c r="CT669" s="44">
        <f t="shared" si="75"/>
        <v>0</v>
      </c>
      <c r="CU669" s="43">
        <v>0</v>
      </c>
      <c r="CV669" s="43">
        <v>0</v>
      </c>
      <c r="CW669" s="43">
        <v>0</v>
      </c>
      <c r="CX669" s="43">
        <v>0</v>
      </c>
      <c r="CY669" s="43">
        <v>0</v>
      </c>
      <c r="CZ669" s="43">
        <v>0</v>
      </c>
      <c r="DA669" s="43">
        <v>0</v>
      </c>
      <c r="DB669" s="43">
        <v>0</v>
      </c>
      <c r="DC669" s="43">
        <v>0</v>
      </c>
      <c r="DD669" s="43">
        <v>0</v>
      </c>
      <c r="DE669" s="43">
        <v>0</v>
      </c>
      <c r="DF669" s="43">
        <v>0</v>
      </c>
      <c r="DG669" s="43">
        <v>0</v>
      </c>
      <c r="DH669" s="43">
        <v>0</v>
      </c>
      <c r="DI669" s="43">
        <v>0</v>
      </c>
      <c r="DJ669" s="44">
        <f t="shared" si="76"/>
        <v>0</v>
      </c>
      <c r="DK669" s="45">
        <f t="shared" si="72"/>
        <v>100000000</v>
      </c>
      <c r="DL669" s="78">
        <v>100000000</v>
      </c>
    </row>
    <row r="670" spans="1:116" s="2" customFormat="1" ht="90" x14ac:dyDescent="0.25">
      <c r="A670" s="1"/>
      <c r="B670" s="40" t="s">
        <v>1094</v>
      </c>
      <c r="C670" s="41" t="s">
        <v>1450</v>
      </c>
      <c r="D670" s="30" t="s">
        <v>1442</v>
      </c>
      <c r="E670" s="30" t="s">
        <v>1095</v>
      </c>
      <c r="F670" s="30" t="s">
        <v>1441</v>
      </c>
      <c r="G670" s="30" t="s">
        <v>2416</v>
      </c>
      <c r="H670" s="41" t="s">
        <v>1098</v>
      </c>
      <c r="I670" s="41">
        <v>100</v>
      </c>
      <c r="J670" s="41" t="s">
        <v>1388</v>
      </c>
      <c r="K670" s="41">
        <v>2019</v>
      </c>
      <c r="L670" s="41">
        <v>100</v>
      </c>
      <c r="M670" s="42">
        <v>50</v>
      </c>
      <c r="N670" s="42">
        <v>50</v>
      </c>
      <c r="O670" s="42" t="s">
        <v>2472</v>
      </c>
      <c r="P670" s="42" t="s">
        <v>2472</v>
      </c>
      <c r="Q670" s="42" t="s">
        <v>132</v>
      </c>
      <c r="R670" s="41" t="s">
        <v>108</v>
      </c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 t="s">
        <v>1095</v>
      </c>
      <c r="AI670" s="52" t="s">
        <v>1486</v>
      </c>
      <c r="AJ670" s="40">
        <v>4503</v>
      </c>
      <c r="AK670" s="17" t="s">
        <v>2153</v>
      </c>
      <c r="AL670" s="17" t="s">
        <v>1102</v>
      </c>
      <c r="AM670" s="42" t="s">
        <v>2707</v>
      </c>
      <c r="AN670" s="42">
        <v>3205002</v>
      </c>
      <c r="AO670" s="42" t="s">
        <v>2708</v>
      </c>
      <c r="AP670" s="41">
        <v>4</v>
      </c>
      <c r="AQ670" s="41">
        <v>2</v>
      </c>
      <c r="AR670" s="42" t="s">
        <v>2471</v>
      </c>
      <c r="AS670" s="42" t="s">
        <v>1094</v>
      </c>
      <c r="AT670" s="42">
        <v>1</v>
      </c>
      <c r="AU670" s="42">
        <v>1</v>
      </c>
      <c r="AV670" s="42" t="s">
        <v>2472</v>
      </c>
      <c r="AW670" s="42" t="s">
        <v>2472</v>
      </c>
      <c r="AX670" s="43">
        <v>0</v>
      </c>
      <c r="AY670" s="43">
        <v>0</v>
      </c>
      <c r="AZ670" s="43">
        <v>0</v>
      </c>
      <c r="BA670" s="43">
        <v>0</v>
      </c>
      <c r="BB670" s="43">
        <v>0</v>
      </c>
      <c r="BC670" s="43">
        <v>250000000</v>
      </c>
      <c r="BD670" s="43">
        <v>0</v>
      </c>
      <c r="BE670" s="43">
        <v>0</v>
      </c>
      <c r="BF670" s="43">
        <v>0</v>
      </c>
      <c r="BG670" s="43">
        <v>0</v>
      </c>
      <c r="BH670" s="43">
        <v>0</v>
      </c>
      <c r="BI670" s="43">
        <v>0</v>
      </c>
      <c r="BJ670" s="43">
        <v>0</v>
      </c>
      <c r="BK670" s="43">
        <v>0</v>
      </c>
      <c r="BL670" s="43">
        <v>0</v>
      </c>
      <c r="BM670" s="43">
        <v>0</v>
      </c>
      <c r="BN670" s="44">
        <f t="shared" si="77"/>
        <v>250000000</v>
      </c>
      <c r="BO670" s="43">
        <v>0</v>
      </c>
      <c r="BP670" s="43">
        <v>0</v>
      </c>
      <c r="BQ670" s="43">
        <v>0</v>
      </c>
      <c r="BR670" s="43">
        <v>0</v>
      </c>
      <c r="BS670" s="43">
        <v>300000000</v>
      </c>
      <c r="BT670" s="43">
        <v>0</v>
      </c>
      <c r="BU670" s="43">
        <v>0</v>
      </c>
      <c r="BV670" s="43">
        <v>0</v>
      </c>
      <c r="BW670" s="43">
        <v>0</v>
      </c>
      <c r="BX670" s="43">
        <v>0</v>
      </c>
      <c r="BY670" s="43">
        <v>0</v>
      </c>
      <c r="BZ670" s="43">
        <v>0</v>
      </c>
      <c r="CA670" s="43">
        <v>0</v>
      </c>
      <c r="CB670" s="43">
        <v>0</v>
      </c>
      <c r="CC670" s="43">
        <v>0</v>
      </c>
      <c r="CD670" s="44">
        <f t="shared" si="74"/>
        <v>300000000</v>
      </c>
      <c r="CE670" s="43">
        <v>0</v>
      </c>
      <c r="CF670" s="43">
        <v>0</v>
      </c>
      <c r="CG670" s="43">
        <v>0</v>
      </c>
      <c r="CH670" s="43">
        <v>0</v>
      </c>
      <c r="CI670" s="43">
        <v>0</v>
      </c>
      <c r="CJ670" s="43">
        <v>0</v>
      </c>
      <c r="CK670" s="43">
        <v>0</v>
      </c>
      <c r="CL670" s="43">
        <v>0</v>
      </c>
      <c r="CM670" s="43">
        <v>0</v>
      </c>
      <c r="CN670" s="43">
        <v>0</v>
      </c>
      <c r="CO670" s="43">
        <v>0</v>
      </c>
      <c r="CP670" s="43">
        <v>0</v>
      </c>
      <c r="CQ670" s="43">
        <v>0</v>
      </c>
      <c r="CR670" s="43">
        <v>0</v>
      </c>
      <c r="CS670" s="43">
        <v>0</v>
      </c>
      <c r="CT670" s="44">
        <f t="shared" si="75"/>
        <v>0</v>
      </c>
      <c r="CU670" s="43">
        <v>0</v>
      </c>
      <c r="CV670" s="43">
        <v>0</v>
      </c>
      <c r="CW670" s="43">
        <v>0</v>
      </c>
      <c r="CX670" s="43">
        <v>0</v>
      </c>
      <c r="CY670" s="43">
        <v>0</v>
      </c>
      <c r="CZ670" s="43">
        <v>0</v>
      </c>
      <c r="DA670" s="43">
        <v>0</v>
      </c>
      <c r="DB670" s="43">
        <v>0</v>
      </c>
      <c r="DC670" s="43">
        <v>0</v>
      </c>
      <c r="DD670" s="43">
        <v>0</v>
      </c>
      <c r="DE670" s="43">
        <v>0</v>
      </c>
      <c r="DF670" s="43">
        <v>0</v>
      </c>
      <c r="DG670" s="43">
        <v>0</v>
      </c>
      <c r="DH670" s="43">
        <v>0</v>
      </c>
      <c r="DI670" s="43">
        <v>0</v>
      </c>
      <c r="DJ670" s="44">
        <f t="shared" si="76"/>
        <v>0</v>
      </c>
      <c r="DK670" s="45">
        <f t="shared" si="72"/>
        <v>550000000</v>
      </c>
      <c r="DL670" s="78">
        <v>550000000</v>
      </c>
    </row>
    <row r="671" spans="1:116" s="2" customFormat="1" ht="45" x14ac:dyDescent="0.25">
      <c r="A671" s="1"/>
      <c r="B671" s="40" t="s">
        <v>1094</v>
      </c>
      <c r="C671" s="41" t="s">
        <v>1450</v>
      </c>
      <c r="D671" s="30" t="s">
        <v>1442</v>
      </c>
      <c r="E671" s="30" t="s">
        <v>1095</v>
      </c>
      <c r="F671" s="30" t="s">
        <v>1441</v>
      </c>
      <c r="G671" s="30" t="s">
        <v>2417</v>
      </c>
      <c r="H671" s="41" t="s">
        <v>1103</v>
      </c>
      <c r="I671" s="41">
        <v>25</v>
      </c>
      <c r="J671" s="41" t="s">
        <v>1388</v>
      </c>
      <c r="K671" s="41">
        <v>2019</v>
      </c>
      <c r="L671" s="41">
        <v>30</v>
      </c>
      <c r="M671" s="42">
        <v>7.5</v>
      </c>
      <c r="N671" s="42">
        <v>7.5</v>
      </c>
      <c r="O671" s="42">
        <v>7.5</v>
      </c>
      <c r="P671" s="42">
        <v>7.5</v>
      </c>
      <c r="Q671" s="42" t="s">
        <v>132</v>
      </c>
      <c r="R671" s="41" t="s">
        <v>108</v>
      </c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 t="s">
        <v>1095</v>
      </c>
      <c r="AI671" s="52" t="s">
        <v>1486</v>
      </c>
      <c r="AJ671" s="40">
        <v>4503</v>
      </c>
      <c r="AK671" s="17" t="s">
        <v>2154</v>
      </c>
      <c r="AL671" s="17" t="s">
        <v>1104</v>
      </c>
      <c r="AM671" s="42" t="s">
        <v>2837</v>
      </c>
      <c r="AN671" s="42">
        <v>1702026</v>
      </c>
      <c r="AO671" s="42" t="s">
        <v>2852</v>
      </c>
      <c r="AP671" s="41">
        <v>1</v>
      </c>
      <c r="AQ671" s="41">
        <v>4</v>
      </c>
      <c r="AR671" s="42" t="s">
        <v>2471</v>
      </c>
      <c r="AS671" s="42" t="s">
        <v>1094</v>
      </c>
      <c r="AT671" s="42">
        <v>1</v>
      </c>
      <c r="AU671" s="42">
        <v>1</v>
      </c>
      <c r="AV671" s="42">
        <v>1</v>
      </c>
      <c r="AW671" s="42">
        <v>1</v>
      </c>
      <c r="AX671" s="43">
        <v>0</v>
      </c>
      <c r="AY671" s="43">
        <v>0</v>
      </c>
      <c r="AZ671" s="43">
        <v>0</v>
      </c>
      <c r="BA671" s="43">
        <v>0</v>
      </c>
      <c r="BB671" s="43">
        <v>0</v>
      </c>
      <c r="BC671" s="43">
        <v>50000000</v>
      </c>
      <c r="BD671" s="43">
        <v>0</v>
      </c>
      <c r="BE671" s="43">
        <v>0</v>
      </c>
      <c r="BF671" s="43">
        <v>0</v>
      </c>
      <c r="BG671" s="43">
        <v>0</v>
      </c>
      <c r="BH671" s="43">
        <v>0</v>
      </c>
      <c r="BI671" s="43">
        <v>0</v>
      </c>
      <c r="BJ671" s="43">
        <v>0</v>
      </c>
      <c r="BK671" s="43">
        <v>0</v>
      </c>
      <c r="BL671" s="43">
        <v>0</v>
      </c>
      <c r="BM671" s="43">
        <v>0</v>
      </c>
      <c r="BN671" s="44">
        <f t="shared" si="77"/>
        <v>50000000</v>
      </c>
      <c r="BO671" s="43">
        <v>0</v>
      </c>
      <c r="BP671" s="43">
        <v>0</v>
      </c>
      <c r="BQ671" s="43">
        <v>0</v>
      </c>
      <c r="BR671" s="43">
        <v>0</v>
      </c>
      <c r="BS671" s="43">
        <v>50000000</v>
      </c>
      <c r="BT671" s="43">
        <v>0</v>
      </c>
      <c r="BU671" s="43">
        <v>0</v>
      </c>
      <c r="BV671" s="43">
        <v>0</v>
      </c>
      <c r="BW671" s="43">
        <v>0</v>
      </c>
      <c r="BX671" s="43">
        <v>0</v>
      </c>
      <c r="BY671" s="43">
        <v>0</v>
      </c>
      <c r="BZ671" s="43">
        <v>0</v>
      </c>
      <c r="CA671" s="43">
        <v>0</v>
      </c>
      <c r="CB671" s="43">
        <v>0</v>
      </c>
      <c r="CC671" s="43">
        <v>0</v>
      </c>
      <c r="CD671" s="44">
        <f t="shared" si="74"/>
        <v>50000000</v>
      </c>
      <c r="CE671" s="43">
        <v>0</v>
      </c>
      <c r="CF671" s="43">
        <v>0</v>
      </c>
      <c r="CG671" s="43">
        <v>0</v>
      </c>
      <c r="CH671" s="43">
        <v>0</v>
      </c>
      <c r="CI671" s="43">
        <v>90000000</v>
      </c>
      <c r="CJ671" s="43">
        <v>0</v>
      </c>
      <c r="CK671" s="43">
        <v>0</v>
      </c>
      <c r="CL671" s="43">
        <v>0</v>
      </c>
      <c r="CM671" s="43">
        <v>0</v>
      </c>
      <c r="CN671" s="43">
        <v>0</v>
      </c>
      <c r="CO671" s="43">
        <v>0</v>
      </c>
      <c r="CP671" s="43">
        <v>0</v>
      </c>
      <c r="CQ671" s="43">
        <v>0</v>
      </c>
      <c r="CR671" s="43">
        <v>0</v>
      </c>
      <c r="CS671" s="43">
        <v>0</v>
      </c>
      <c r="CT671" s="44">
        <f t="shared" si="75"/>
        <v>90000000</v>
      </c>
      <c r="CU671" s="43">
        <v>0</v>
      </c>
      <c r="CV671" s="43">
        <v>0</v>
      </c>
      <c r="CW671" s="43">
        <v>0</v>
      </c>
      <c r="CX671" s="43">
        <v>0</v>
      </c>
      <c r="CY671" s="43">
        <v>90000000</v>
      </c>
      <c r="CZ671" s="43">
        <v>0</v>
      </c>
      <c r="DA671" s="43">
        <v>0</v>
      </c>
      <c r="DB671" s="43">
        <v>0</v>
      </c>
      <c r="DC671" s="43">
        <v>0</v>
      </c>
      <c r="DD671" s="43">
        <v>0</v>
      </c>
      <c r="DE671" s="43">
        <v>0</v>
      </c>
      <c r="DF671" s="43">
        <v>0</v>
      </c>
      <c r="DG671" s="43">
        <v>0</v>
      </c>
      <c r="DH671" s="43">
        <v>0</v>
      </c>
      <c r="DI671" s="43">
        <v>0</v>
      </c>
      <c r="DJ671" s="44">
        <f t="shared" si="76"/>
        <v>90000000</v>
      </c>
      <c r="DK671" s="45">
        <f t="shared" si="72"/>
        <v>280000000</v>
      </c>
      <c r="DL671" s="78">
        <v>280000000</v>
      </c>
    </row>
    <row r="672" spans="1:116" s="2" customFormat="1" ht="45" x14ac:dyDescent="0.25">
      <c r="A672" s="1"/>
      <c r="B672" s="40" t="s">
        <v>1094</v>
      </c>
      <c r="C672" s="41" t="s">
        <v>1450</v>
      </c>
      <c r="D672" s="30" t="s">
        <v>1442</v>
      </c>
      <c r="E672" s="30" t="s">
        <v>1095</v>
      </c>
      <c r="F672" s="30" t="s">
        <v>1441</v>
      </c>
      <c r="G672" s="30" t="s">
        <v>2417</v>
      </c>
      <c r="H672" s="41" t="s">
        <v>1103</v>
      </c>
      <c r="I672" s="41">
        <v>25</v>
      </c>
      <c r="J672" s="41" t="s">
        <v>1388</v>
      </c>
      <c r="K672" s="41">
        <v>2019</v>
      </c>
      <c r="L672" s="41">
        <v>30</v>
      </c>
      <c r="M672" s="42">
        <v>15</v>
      </c>
      <c r="N672" s="42">
        <v>15</v>
      </c>
      <c r="O672" s="42" t="s">
        <v>2472</v>
      </c>
      <c r="P672" s="42" t="s">
        <v>2472</v>
      </c>
      <c r="Q672" s="42" t="s">
        <v>132</v>
      </c>
      <c r="R672" s="41" t="s">
        <v>108</v>
      </c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 t="s">
        <v>1095</v>
      </c>
      <c r="AI672" s="52" t="s">
        <v>1486</v>
      </c>
      <c r="AJ672" s="40">
        <v>4503</v>
      </c>
      <c r="AK672" s="17" t="s">
        <v>2155</v>
      </c>
      <c r="AL672" s="17" t="s">
        <v>1105</v>
      </c>
      <c r="AM672" s="42"/>
      <c r="AN672" s="42">
        <v>1702026</v>
      </c>
      <c r="AO672" s="42" t="s">
        <v>2852</v>
      </c>
      <c r="AP672" s="41" t="s">
        <v>1298</v>
      </c>
      <c r="AQ672" s="41">
        <v>2</v>
      </c>
      <c r="AR672" s="42" t="s">
        <v>2471</v>
      </c>
      <c r="AS672" s="42" t="s">
        <v>1094</v>
      </c>
      <c r="AT672" s="42">
        <v>1</v>
      </c>
      <c r="AU672" s="42">
        <v>1</v>
      </c>
      <c r="AV672" s="42">
        <v>1</v>
      </c>
      <c r="AW672" s="42">
        <v>1</v>
      </c>
      <c r="AX672" s="43">
        <v>0</v>
      </c>
      <c r="AY672" s="43">
        <v>0</v>
      </c>
      <c r="AZ672" s="43">
        <v>0</v>
      </c>
      <c r="BA672" s="43">
        <v>0</v>
      </c>
      <c r="BB672" s="43">
        <v>0</v>
      </c>
      <c r="BC672" s="43">
        <v>40000000</v>
      </c>
      <c r="BD672" s="43">
        <v>0</v>
      </c>
      <c r="BE672" s="43">
        <v>0</v>
      </c>
      <c r="BF672" s="43">
        <v>0</v>
      </c>
      <c r="BG672" s="43">
        <v>0</v>
      </c>
      <c r="BH672" s="43">
        <v>0</v>
      </c>
      <c r="BI672" s="43">
        <v>0</v>
      </c>
      <c r="BJ672" s="43">
        <v>0</v>
      </c>
      <c r="BK672" s="43">
        <v>0</v>
      </c>
      <c r="BL672" s="43">
        <v>0</v>
      </c>
      <c r="BM672" s="43">
        <v>0</v>
      </c>
      <c r="BN672" s="44">
        <f t="shared" si="77"/>
        <v>40000000</v>
      </c>
      <c r="BO672" s="43">
        <v>0</v>
      </c>
      <c r="BP672" s="43">
        <v>0</v>
      </c>
      <c r="BQ672" s="43">
        <v>0</v>
      </c>
      <c r="BR672" s="43">
        <v>0</v>
      </c>
      <c r="BS672" s="43">
        <v>40000000</v>
      </c>
      <c r="BT672" s="43">
        <v>0</v>
      </c>
      <c r="BU672" s="43">
        <v>0</v>
      </c>
      <c r="BV672" s="43">
        <v>0</v>
      </c>
      <c r="BW672" s="43">
        <v>0</v>
      </c>
      <c r="BX672" s="43">
        <v>0</v>
      </c>
      <c r="BY672" s="43">
        <v>0</v>
      </c>
      <c r="BZ672" s="43">
        <v>0</v>
      </c>
      <c r="CA672" s="43">
        <v>0</v>
      </c>
      <c r="CB672" s="43">
        <v>0</v>
      </c>
      <c r="CC672" s="43">
        <v>0</v>
      </c>
      <c r="CD672" s="44">
        <f t="shared" si="74"/>
        <v>40000000</v>
      </c>
      <c r="CE672" s="43">
        <v>0</v>
      </c>
      <c r="CF672" s="43">
        <v>0</v>
      </c>
      <c r="CG672" s="43">
        <v>0</v>
      </c>
      <c r="CH672" s="43">
        <v>0</v>
      </c>
      <c r="CI672" s="43">
        <v>0</v>
      </c>
      <c r="CJ672" s="43">
        <v>0</v>
      </c>
      <c r="CK672" s="43">
        <v>0</v>
      </c>
      <c r="CL672" s="43">
        <v>0</v>
      </c>
      <c r="CM672" s="43">
        <v>0</v>
      </c>
      <c r="CN672" s="43">
        <v>0</v>
      </c>
      <c r="CO672" s="43">
        <v>0</v>
      </c>
      <c r="CP672" s="43">
        <v>0</v>
      </c>
      <c r="CQ672" s="43">
        <v>0</v>
      </c>
      <c r="CR672" s="43">
        <v>0</v>
      </c>
      <c r="CS672" s="43">
        <v>0</v>
      </c>
      <c r="CT672" s="44">
        <f t="shared" si="75"/>
        <v>0</v>
      </c>
      <c r="CU672" s="43">
        <v>0</v>
      </c>
      <c r="CV672" s="43">
        <v>0</v>
      </c>
      <c r="CW672" s="43">
        <v>0</v>
      </c>
      <c r="CX672" s="43">
        <v>0</v>
      </c>
      <c r="CY672" s="43">
        <v>0</v>
      </c>
      <c r="CZ672" s="43">
        <v>0</v>
      </c>
      <c r="DA672" s="43">
        <v>0</v>
      </c>
      <c r="DB672" s="43">
        <v>0</v>
      </c>
      <c r="DC672" s="43">
        <v>0</v>
      </c>
      <c r="DD672" s="43">
        <v>0</v>
      </c>
      <c r="DE672" s="43">
        <v>0</v>
      </c>
      <c r="DF672" s="43">
        <v>0</v>
      </c>
      <c r="DG672" s="43">
        <v>0</v>
      </c>
      <c r="DH672" s="43">
        <v>0</v>
      </c>
      <c r="DI672" s="43">
        <v>0</v>
      </c>
      <c r="DJ672" s="44">
        <f t="shared" si="76"/>
        <v>0</v>
      </c>
      <c r="DK672" s="45">
        <f t="shared" si="72"/>
        <v>80000000</v>
      </c>
      <c r="DL672" s="78">
        <v>80000000</v>
      </c>
    </row>
    <row r="673" spans="1:116" s="2" customFormat="1" ht="60" x14ac:dyDescent="0.25">
      <c r="A673" s="1"/>
      <c r="B673" s="40" t="s">
        <v>1094</v>
      </c>
      <c r="C673" s="41" t="s">
        <v>1450</v>
      </c>
      <c r="D673" s="30" t="s">
        <v>1442</v>
      </c>
      <c r="E673" s="30" t="s">
        <v>1095</v>
      </c>
      <c r="F673" s="30" t="s">
        <v>1441</v>
      </c>
      <c r="G673" s="30" t="s">
        <v>2418</v>
      </c>
      <c r="H673" s="41" t="s">
        <v>1106</v>
      </c>
      <c r="I673" s="41">
        <v>2</v>
      </c>
      <c r="J673" s="41" t="s">
        <v>1388</v>
      </c>
      <c r="K673" s="41">
        <v>2019</v>
      </c>
      <c r="L673" s="41">
        <v>10</v>
      </c>
      <c r="M673" s="42" t="s">
        <v>2472</v>
      </c>
      <c r="N673" s="42" t="s">
        <v>2472</v>
      </c>
      <c r="O673" s="42">
        <v>1</v>
      </c>
      <c r="P673" s="42" t="s">
        <v>2472</v>
      </c>
      <c r="Q673" s="42" t="s">
        <v>130</v>
      </c>
      <c r="R673" s="41" t="s">
        <v>108</v>
      </c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 t="s">
        <v>1095</v>
      </c>
      <c r="AI673" s="52" t="s">
        <v>1486</v>
      </c>
      <c r="AJ673" s="40">
        <v>4503</v>
      </c>
      <c r="AK673" s="17" t="s">
        <v>2156</v>
      </c>
      <c r="AL673" s="17" t="s">
        <v>1107</v>
      </c>
      <c r="AM673" s="42" t="s">
        <v>2853</v>
      </c>
      <c r="AN673" s="42">
        <v>4503004</v>
      </c>
      <c r="AO673" s="42" t="s">
        <v>2854</v>
      </c>
      <c r="AP673" s="41">
        <v>0</v>
      </c>
      <c r="AQ673" s="41">
        <v>1</v>
      </c>
      <c r="AR673" s="42" t="s">
        <v>130</v>
      </c>
      <c r="AS673" s="42" t="s">
        <v>1094</v>
      </c>
      <c r="AT673" s="42" t="s">
        <v>2472</v>
      </c>
      <c r="AU673" s="42" t="s">
        <v>2472</v>
      </c>
      <c r="AV673" s="42">
        <v>1</v>
      </c>
      <c r="AW673" s="42" t="s">
        <v>2472</v>
      </c>
      <c r="AX673" s="43">
        <v>0</v>
      </c>
      <c r="AY673" s="43">
        <v>0</v>
      </c>
      <c r="AZ673" s="43">
        <v>0</v>
      </c>
      <c r="BA673" s="43">
        <v>0</v>
      </c>
      <c r="BB673" s="43">
        <v>0</v>
      </c>
      <c r="BC673" s="43">
        <v>0</v>
      </c>
      <c r="BD673" s="43">
        <v>0</v>
      </c>
      <c r="BE673" s="43">
        <v>0</v>
      </c>
      <c r="BF673" s="43">
        <v>0</v>
      </c>
      <c r="BG673" s="43">
        <v>0</v>
      </c>
      <c r="BH673" s="43">
        <v>0</v>
      </c>
      <c r="BI673" s="43">
        <v>0</v>
      </c>
      <c r="BJ673" s="43">
        <v>0</v>
      </c>
      <c r="BK673" s="43">
        <v>0</v>
      </c>
      <c r="BL673" s="43">
        <v>0</v>
      </c>
      <c r="BM673" s="43">
        <v>0</v>
      </c>
      <c r="BN673" s="44">
        <f t="shared" si="77"/>
        <v>0</v>
      </c>
      <c r="BO673" s="43">
        <v>0</v>
      </c>
      <c r="BP673" s="43">
        <v>0</v>
      </c>
      <c r="BQ673" s="43">
        <v>0</v>
      </c>
      <c r="BR673" s="43">
        <v>0</v>
      </c>
      <c r="BS673" s="43">
        <v>2300000</v>
      </c>
      <c r="BT673" s="43">
        <v>0</v>
      </c>
      <c r="BU673" s="43">
        <v>0</v>
      </c>
      <c r="BV673" s="43">
        <v>0</v>
      </c>
      <c r="BW673" s="43">
        <v>0</v>
      </c>
      <c r="BX673" s="43">
        <v>0</v>
      </c>
      <c r="BY673" s="43">
        <v>0</v>
      </c>
      <c r="BZ673" s="43">
        <v>0</v>
      </c>
      <c r="CA673" s="43">
        <v>0</v>
      </c>
      <c r="CB673" s="43">
        <v>0</v>
      </c>
      <c r="CC673" s="43">
        <v>0</v>
      </c>
      <c r="CD673" s="44">
        <f t="shared" si="74"/>
        <v>2300000</v>
      </c>
      <c r="CE673" s="43">
        <v>0</v>
      </c>
      <c r="CF673" s="43">
        <v>0</v>
      </c>
      <c r="CG673" s="43">
        <v>0</v>
      </c>
      <c r="CH673" s="43">
        <v>0</v>
      </c>
      <c r="CI673" s="43">
        <v>0</v>
      </c>
      <c r="CJ673" s="43">
        <v>0</v>
      </c>
      <c r="CK673" s="43">
        <v>0</v>
      </c>
      <c r="CL673" s="43">
        <v>0</v>
      </c>
      <c r="CM673" s="43">
        <v>0</v>
      </c>
      <c r="CN673" s="43">
        <v>0</v>
      </c>
      <c r="CO673" s="43">
        <v>0</v>
      </c>
      <c r="CP673" s="43">
        <v>0</v>
      </c>
      <c r="CQ673" s="43">
        <v>0</v>
      </c>
      <c r="CR673" s="43">
        <v>0</v>
      </c>
      <c r="CS673" s="43">
        <v>0</v>
      </c>
      <c r="CT673" s="44">
        <f t="shared" si="75"/>
        <v>0</v>
      </c>
      <c r="CU673" s="43">
        <v>0</v>
      </c>
      <c r="CV673" s="43">
        <v>0</v>
      </c>
      <c r="CW673" s="43">
        <v>0</v>
      </c>
      <c r="CX673" s="43">
        <v>0</v>
      </c>
      <c r="CY673" s="43">
        <v>0</v>
      </c>
      <c r="CZ673" s="43">
        <v>0</v>
      </c>
      <c r="DA673" s="43">
        <v>0</v>
      </c>
      <c r="DB673" s="43">
        <v>0</v>
      </c>
      <c r="DC673" s="43">
        <v>0</v>
      </c>
      <c r="DD673" s="43">
        <v>0</v>
      </c>
      <c r="DE673" s="43">
        <v>0</v>
      </c>
      <c r="DF673" s="43">
        <v>0</v>
      </c>
      <c r="DG673" s="43">
        <v>0</v>
      </c>
      <c r="DH673" s="43">
        <v>0</v>
      </c>
      <c r="DI673" s="43">
        <v>0</v>
      </c>
      <c r="DJ673" s="44">
        <f t="shared" si="76"/>
        <v>0</v>
      </c>
      <c r="DK673" s="45">
        <f t="shared" si="72"/>
        <v>2300000</v>
      </c>
      <c r="DL673" s="78">
        <v>2300000</v>
      </c>
    </row>
    <row r="674" spans="1:116" s="2" customFormat="1" ht="60" x14ac:dyDescent="0.25">
      <c r="A674" s="1"/>
      <c r="B674" s="40" t="s">
        <v>1094</v>
      </c>
      <c r="C674" s="41" t="s">
        <v>1450</v>
      </c>
      <c r="D674" s="30" t="s">
        <v>1442</v>
      </c>
      <c r="E674" s="30" t="s">
        <v>1095</v>
      </c>
      <c r="F674" s="30" t="s">
        <v>1441</v>
      </c>
      <c r="G674" s="30" t="s">
        <v>2419</v>
      </c>
      <c r="H674" s="41" t="s">
        <v>1108</v>
      </c>
      <c r="I674" s="41">
        <v>17</v>
      </c>
      <c r="J674" s="41" t="s">
        <v>1388</v>
      </c>
      <c r="K674" s="41">
        <v>2019</v>
      </c>
      <c r="L674" s="41">
        <v>30</v>
      </c>
      <c r="M674" s="42">
        <v>12</v>
      </c>
      <c r="N674" s="42">
        <v>12</v>
      </c>
      <c r="O674" s="42">
        <v>6</v>
      </c>
      <c r="P674" s="42" t="s">
        <v>2472</v>
      </c>
      <c r="Q674" s="42" t="s">
        <v>130</v>
      </c>
      <c r="R674" s="41" t="s">
        <v>108</v>
      </c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 t="s">
        <v>1095</v>
      </c>
      <c r="AI674" s="52" t="s">
        <v>1486</v>
      </c>
      <c r="AJ674" s="40">
        <v>4503</v>
      </c>
      <c r="AK674" s="17" t="s">
        <v>2157</v>
      </c>
      <c r="AL674" s="17" t="s">
        <v>1109</v>
      </c>
      <c r="AM674" s="42" t="s">
        <v>2853</v>
      </c>
      <c r="AN674" s="42">
        <v>3205007</v>
      </c>
      <c r="AO674" s="42" t="s">
        <v>2855</v>
      </c>
      <c r="AP674" s="41">
        <v>17</v>
      </c>
      <c r="AQ674" s="41">
        <v>5</v>
      </c>
      <c r="AR674" s="42" t="s">
        <v>130</v>
      </c>
      <c r="AS674" s="42" t="s">
        <v>1094</v>
      </c>
      <c r="AT674" s="42">
        <v>2</v>
      </c>
      <c r="AU674" s="42">
        <v>2</v>
      </c>
      <c r="AV674" s="42">
        <v>1</v>
      </c>
      <c r="AW674" s="42" t="s">
        <v>2472</v>
      </c>
      <c r="AX674" s="43">
        <v>0</v>
      </c>
      <c r="AY674" s="43">
        <v>0</v>
      </c>
      <c r="AZ674" s="43">
        <v>0</v>
      </c>
      <c r="BA674" s="43">
        <v>0</v>
      </c>
      <c r="BB674" s="43">
        <v>0</v>
      </c>
      <c r="BC674" s="43">
        <v>50000000</v>
      </c>
      <c r="BD674" s="43">
        <v>0</v>
      </c>
      <c r="BE674" s="43">
        <v>0</v>
      </c>
      <c r="BF674" s="43">
        <v>0</v>
      </c>
      <c r="BG674" s="43">
        <v>0</v>
      </c>
      <c r="BH674" s="43">
        <v>0</v>
      </c>
      <c r="BI674" s="43">
        <v>0</v>
      </c>
      <c r="BJ674" s="43">
        <v>0</v>
      </c>
      <c r="BK674" s="43">
        <v>0</v>
      </c>
      <c r="BL674" s="43">
        <v>0</v>
      </c>
      <c r="BM674" s="43">
        <v>0</v>
      </c>
      <c r="BN674" s="44">
        <f t="shared" si="77"/>
        <v>50000000</v>
      </c>
      <c r="BO674" s="43">
        <v>0</v>
      </c>
      <c r="BP674" s="43">
        <v>0</v>
      </c>
      <c r="BQ674" s="43">
        <v>0</v>
      </c>
      <c r="BR674" s="43">
        <v>0</v>
      </c>
      <c r="BS674" s="43">
        <v>50000000</v>
      </c>
      <c r="BT674" s="43">
        <v>0</v>
      </c>
      <c r="BU674" s="43">
        <v>0</v>
      </c>
      <c r="BV674" s="43">
        <v>0</v>
      </c>
      <c r="BW674" s="43">
        <v>0</v>
      </c>
      <c r="BX674" s="43">
        <v>0</v>
      </c>
      <c r="BY674" s="43">
        <v>0</v>
      </c>
      <c r="BZ674" s="43">
        <v>0</v>
      </c>
      <c r="CA674" s="43">
        <v>0</v>
      </c>
      <c r="CB674" s="43">
        <v>0</v>
      </c>
      <c r="CC674" s="43">
        <v>0</v>
      </c>
      <c r="CD674" s="44">
        <f t="shared" si="74"/>
        <v>50000000</v>
      </c>
      <c r="CE674" s="43">
        <v>0</v>
      </c>
      <c r="CF674" s="43">
        <v>0</v>
      </c>
      <c r="CG674" s="43">
        <v>0</v>
      </c>
      <c r="CH674" s="43">
        <v>0</v>
      </c>
      <c r="CI674" s="43">
        <v>30000000</v>
      </c>
      <c r="CJ674" s="43">
        <v>0</v>
      </c>
      <c r="CK674" s="43">
        <v>0</v>
      </c>
      <c r="CL674" s="43">
        <v>0</v>
      </c>
      <c r="CM674" s="43">
        <v>0</v>
      </c>
      <c r="CN674" s="43">
        <v>0</v>
      </c>
      <c r="CO674" s="43">
        <v>0</v>
      </c>
      <c r="CP674" s="43">
        <v>0</v>
      </c>
      <c r="CQ674" s="43">
        <v>0</v>
      </c>
      <c r="CR674" s="43">
        <v>0</v>
      </c>
      <c r="CS674" s="43">
        <v>0</v>
      </c>
      <c r="CT674" s="44">
        <f t="shared" si="75"/>
        <v>30000000</v>
      </c>
      <c r="CU674" s="43">
        <v>0</v>
      </c>
      <c r="CV674" s="43">
        <v>0</v>
      </c>
      <c r="CW674" s="43">
        <v>0</v>
      </c>
      <c r="CX674" s="43">
        <v>0</v>
      </c>
      <c r="CY674" s="43">
        <v>0</v>
      </c>
      <c r="CZ674" s="43">
        <v>0</v>
      </c>
      <c r="DA674" s="43">
        <v>0</v>
      </c>
      <c r="DB674" s="43">
        <v>0</v>
      </c>
      <c r="DC674" s="43">
        <v>0</v>
      </c>
      <c r="DD674" s="43">
        <v>0</v>
      </c>
      <c r="DE674" s="43">
        <v>0</v>
      </c>
      <c r="DF674" s="43">
        <v>0</v>
      </c>
      <c r="DG674" s="43">
        <v>0</v>
      </c>
      <c r="DH674" s="43">
        <v>0</v>
      </c>
      <c r="DI674" s="43">
        <v>0</v>
      </c>
      <c r="DJ674" s="44">
        <f t="shared" si="76"/>
        <v>0</v>
      </c>
      <c r="DK674" s="45">
        <f t="shared" si="72"/>
        <v>130000000</v>
      </c>
      <c r="DL674" s="78">
        <v>130000000</v>
      </c>
    </row>
    <row r="675" spans="1:116" s="2" customFormat="1" ht="60" x14ac:dyDescent="0.25">
      <c r="A675" s="1"/>
      <c r="B675" s="40" t="s">
        <v>1094</v>
      </c>
      <c r="C675" s="41" t="s">
        <v>1450</v>
      </c>
      <c r="D675" s="30" t="s">
        <v>1442</v>
      </c>
      <c r="E675" s="30" t="s">
        <v>1095</v>
      </c>
      <c r="F675" s="30" t="s">
        <v>1441</v>
      </c>
      <c r="G675" s="30" t="s">
        <v>2420</v>
      </c>
      <c r="H675" s="41" t="s">
        <v>1110</v>
      </c>
      <c r="I675" s="41">
        <v>0</v>
      </c>
      <c r="J675" s="41" t="s">
        <v>1388</v>
      </c>
      <c r="K675" s="41">
        <v>2019</v>
      </c>
      <c r="L675" s="41">
        <v>100</v>
      </c>
      <c r="M675" s="42">
        <v>50</v>
      </c>
      <c r="N675" s="42">
        <v>50</v>
      </c>
      <c r="O675" s="42" t="s">
        <v>2472</v>
      </c>
      <c r="P675" s="42" t="s">
        <v>2472</v>
      </c>
      <c r="Q675" s="42" t="s">
        <v>132</v>
      </c>
      <c r="R675" s="41" t="s">
        <v>108</v>
      </c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 t="s">
        <v>1095</v>
      </c>
      <c r="AI675" s="52" t="s">
        <v>1486</v>
      </c>
      <c r="AJ675" s="40">
        <v>4503</v>
      </c>
      <c r="AK675" s="17" t="s">
        <v>2158</v>
      </c>
      <c r="AL675" s="17" t="s">
        <v>1111</v>
      </c>
      <c r="AM675" s="42" t="s">
        <v>2853</v>
      </c>
      <c r="AN675" s="42">
        <v>3205021</v>
      </c>
      <c r="AO675" s="42" t="s">
        <v>2797</v>
      </c>
      <c r="AP675" s="41">
        <v>0</v>
      </c>
      <c r="AQ675" s="41">
        <v>2</v>
      </c>
      <c r="AR675" s="42" t="s">
        <v>2471</v>
      </c>
      <c r="AS675" s="42" t="s">
        <v>1094</v>
      </c>
      <c r="AT675" s="42">
        <v>1</v>
      </c>
      <c r="AU675" s="42">
        <v>1</v>
      </c>
      <c r="AV675" s="42" t="s">
        <v>2472</v>
      </c>
      <c r="AW675" s="42" t="s">
        <v>2472</v>
      </c>
      <c r="AX675" s="43">
        <v>0</v>
      </c>
      <c r="AY675" s="43">
        <v>0</v>
      </c>
      <c r="AZ675" s="43">
        <v>0</v>
      </c>
      <c r="BA675" s="43">
        <v>0</v>
      </c>
      <c r="BB675" s="43">
        <v>0</v>
      </c>
      <c r="BC675" s="43">
        <v>100000000</v>
      </c>
      <c r="BD675" s="43">
        <v>0</v>
      </c>
      <c r="BE675" s="43">
        <v>0</v>
      </c>
      <c r="BF675" s="43">
        <v>0</v>
      </c>
      <c r="BG675" s="43">
        <v>0</v>
      </c>
      <c r="BH675" s="43">
        <v>0</v>
      </c>
      <c r="BI675" s="43">
        <v>0</v>
      </c>
      <c r="BJ675" s="43">
        <v>0</v>
      </c>
      <c r="BK675" s="43">
        <v>0</v>
      </c>
      <c r="BL675" s="43">
        <v>0</v>
      </c>
      <c r="BM675" s="43">
        <v>0</v>
      </c>
      <c r="BN675" s="44">
        <f t="shared" si="77"/>
        <v>100000000</v>
      </c>
      <c r="BO675" s="43">
        <v>0</v>
      </c>
      <c r="BP675" s="43">
        <v>0</v>
      </c>
      <c r="BQ675" s="43">
        <v>0</v>
      </c>
      <c r="BR675" s="43">
        <v>0</v>
      </c>
      <c r="BS675" s="43">
        <v>100000000</v>
      </c>
      <c r="BT675" s="43">
        <v>0</v>
      </c>
      <c r="BU675" s="43">
        <v>0</v>
      </c>
      <c r="BV675" s="43">
        <v>0</v>
      </c>
      <c r="BW675" s="43">
        <v>0</v>
      </c>
      <c r="BX675" s="43">
        <v>0</v>
      </c>
      <c r="BY675" s="43">
        <v>0</v>
      </c>
      <c r="BZ675" s="43">
        <v>0</v>
      </c>
      <c r="CA675" s="43">
        <v>0</v>
      </c>
      <c r="CB675" s="43">
        <v>0</v>
      </c>
      <c r="CC675" s="43">
        <v>0</v>
      </c>
      <c r="CD675" s="44">
        <f t="shared" si="74"/>
        <v>100000000</v>
      </c>
      <c r="CE675" s="43">
        <v>0</v>
      </c>
      <c r="CF675" s="43">
        <v>0</v>
      </c>
      <c r="CG675" s="43">
        <v>0</v>
      </c>
      <c r="CH675" s="43">
        <v>0</v>
      </c>
      <c r="CI675" s="43">
        <v>0</v>
      </c>
      <c r="CJ675" s="43">
        <v>0</v>
      </c>
      <c r="CK675" s="43">
        <v>0</v>
      </c>
      <c r="CL675" s="43">
        <v>0</v>
      </c>
      <c r="CM675" s="43">
        <v>0</v>
      </c>
      <c r="CN675" s="43">
        <v>0</v>
      </c>
      <c r="CO675" s="43">
        <v>0</v>
      </c>
      <c r="CP675" s="43">
        <v>0</v>
      </c>
      <c r="CQ675" s="43">
        <v>0</v>
      </c>
      <c r="CR675" s="43">
        <v>0</v>
      </c>
      <c r="CS675" s="43">
        <v>0</v>
      </c>
      <c r="CT675" s="44">
        <f t="shared" si="75"/>
        <v>0</v>
      </c>
      <c r="CU675" s="43">
        <v>0</v>
      </c>
      <c r="CV675" s="43">
        <v>0</v>
      </c>
      <c r="CW675" s="43">
        <v>0</v>
      </c>
      <c r="CX675" s="43">
        <v>0</v>
      </c>
      <c r="CY675" s="43">
        <v>0</v>
      </c>
      <c r="CZ675" s="43">
        <v>0</v>
      </c>
      <c r="DA675" s="43">
        <v>0</v>
      </c>
      <c r="DB675" s="43">
        <v>0</v>
      </c>
      <c r="DC675" s="43">
        <v>0</v>
      </c>
      <c r="DD675" s="43">
        <v>0</v>
      </c>
      <c r="DE675" s="43">
        <v>0</v>
      </c>
      <c r="DF675" s="43">
        <v>0</v>
      </c>
      <c r="DG675" s="43">
        <v>0</v>
      </c>
      <c r="DH675" s="43">
        <v>0</v>
      </c>
      <c r="DI675" s="43">
        <v>0</v>
      </c>
      <c r="DJ675" s="44">
        <f t="shared" si="76"/>
        <v>0</v>
      </c>
      <c r="DK675" s="45">
        <f t="shared" si="72"/>
        <v>200000000</v>
      </c>
      <c r="DL675" s="78">
        <v>200000000</v>
      </c>
    </row>
    <row r="676" spans="1:116" s="2" customFormat="1" ht="60" x14ac:dyDescent="0.25">
      <c r="A676" s="1"/>
      <c r="B676" s="40" t="s">
        <v>1094</v>
      </c>
      <c r="C676" s="41" t="s">
        <v>1450</v>
      </c>
      <c r="D676" s="30" t="s">
        <v>1442</v>
      </c>
      <c r="E676" s="30" t="s">
        <v>1095</v>
      </c>
      <c r="F676" s="30" t="s">
        <v>1441</v>
      </c>
      <c r="G676" s="30" t="s">
        <v>2421</v>
      </c>
      <c r="H676" s="41" t="s">
        <v>1112</v>
      </c>
      <c r="I676" s="41">
        <v>30</v>
      </c>
      <c r="J676" s="41" t="s">
        <v>1388</v>
      </c>
      <c r="K676" s="41">
        <v>2019</v>
      </c>
      <c r="L676" s="41">
        <v>100</v>
      </c>
      <c r="M676" s="42">
        <v>100</v>
      </c>
      <c r="N676" s="42" t="s">
        <v>2472</v>
      </c>
      <c r="O676" s="42" t="s">
        <v>2472</v>
      </c>
      <c r="P676" s="42" t="s">
        <v>2472</v>
      </c>
      <c r="Q676" s="42" t="s">
        <v>132</v>
      </c>
      <c r="R676" s="41" t="s">
        <v>108</v>
      </c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 t="s">
        <v>1095</v>
      </c>
      <c r="AI676" s="52" t="s">
        <v>1486</v>
      </c>
      <c r="AJ676" s="40">
        <v>4503</v>
      </c>
      <c r="AK676" s="17" t="s">
        <v>2159</v>
      </c>
      <c r="AL676" s="17" t="s">
        <v>1113</v>
      </c>
      <c r="AM676" s="42" t="s">
        <v>2853</v>
      </c>
      <c r="AN676" s="42">
        <v>1905008</v>
      </c>
      <c r="AO676" s="42" t="s">
        <v>2856</v>
      </c>
      <c r="AP676" s="41">
        <v>0</v>
      </c>
      <c r="AQ676" s="41">
        <v>1</v>
      </c>
      <c r="AR676" s="42" t="s">
        <v>2471</v>
      </c>
      <c r="AS676" s="42" t="s">
        <v>1094</v>
      </c>
      <c r="AT676" s="42">
        <v>1</v>
      </c>
      <c r="AU676" s="42" t="s">
        <v>2472</v>
      </c>
      <c r="AV676" s="42" t="s">
        <v>2472</v>
      </c>
      <c r="AW676" s="42" t="s">
        <v>2472</v>
      </c>
      <c r="AX676" s="43">
        <v>700000000</v>
      </c>
      <c r="AY676" s="43">
        <v>0</v>
      </c>
      <c r="AZ676" s="43">
        <v>0</v>
      </c>
      <c r="BA676" s="43">
        <v>0</v>
      </c>
      <c r="BB676" s="43">
        <v>0</v>
      </c>
      <c r="BC676" s="43">
        <v>700000000</v>
      </c>
      <c r="BD676" s="43">
        <v>0</v>
      </c>
      <c r="BE676" s="43">
        <v>0</v>
      </c>
      <c r="BF676" s="43">
        <v>0</v>
      </c>
      <c r="BG676" s="43">
        <v>0</v>
      </c>
      <c r="BH676" s="43">
        <v>0</v>
      </c>
      <c r="BI676" s="43">
        <v>0</v>
      </c>
      <c r="BJ676" s="43">
        <v>0</v>
      </c>
      <c r="BK676" s="43">
        <v>0</v>
      </c>
      <c r="BL676" s="43">
        <v>0</v>
      </c>
      <c r="BM676" s="43">
        <v>0</v>
      </c>
      <c r="BN676" s="44">
        <f t="shared" si="77"/>
        <v>1400000000</v>
      </c>
      <c r="BO676" s="43">
        <v>0</v>
      </c>
      <c r="BP676" s="43">
        <v>0</v>
      </c>
      <c r="BQ676" s="43">
        <v>0</v>
      </c>
      <c r="BR676" s="43">
        <v>0</v>
      </c>
      <c r="BS676" s="43">
        <v>0</v>
      </c>
      <c r="BT676" s="43">
        <v>0</v>
      </c>
      <c r="BU676" s="43">
        <v>0</v>
      </c>
      <c r="BV676" s="43">
        <v>0</v>
      </c>
      <c r="BW676" s="43">
        <v>0</v>
      </c>
      <c r="BX676" s="43">
        <v>0</v>
      </c>
      <c r="BY676" s="43">
        <v>0</v>
      </c>
      <c r="BZ676" s="43">
        <v>0</v>
      </c>
      <c r="CA676" s="43">
        <v>0</v>
      </c>
      <c r="CB676" s="43">
        <v>0</v>
      </c>
      <c r="CC676" s="43">
        <v>0</v>
      </c>
      <c r="CD676" s="44">
        <f t="shared" si="74"/>
        <v>0</v>
      </c>
      <c r="CE676" s="43">
        <v>0</v>
      </c>
      <c r="CF676" s="43">
        <v>0</v>
      </c>
      <c r="CG676" s="43">
        <v>0</v>
      </c>
      <c r="CH676" s="43">
        <v>0</v>
      </c>
      <c r="CI676" s="43">
        <v>0</v>
      </c>
      <c r="CJ676" s="43">
        <v>0</v>
      </c>
      <c r="CK676" s="43">
        <v>0</v>
      </c>
      <c r="CL676" s="43">
        <v>0</v>
      </c>
      <c r="CM676" s="43">
        <v>0</v>
      </c>
      <c r="CN676" s="43">
        <v>0</v>
      </c>
      <c r="CO676" s="43">
        <v>0</v>
      </c>
      <c r="CP676" s="43">
        <v>0</v>
      </c>
      <c r="CQ676" s="43">
        <v>0</v>
      </c>
      <c r="CR676" s="43">
        <v>0</v>
      </c>
      <c r="CS676" s="43">
        <v>0</v>
      </c>
      <c r="CT676" s="44">
        <f t="shared" si="75"/>
        <v>0</v>
      </c>
      <c r="CU676" s="43">
        <v>0</v>
      </c>
      <c r="CV676" s="43">
        <v>0</v>
      </c>
      <c r="CW676" s="43">
        <v>0</v>
      </c>
      <c r="CX676" s="43">
        <v>0</v>
      </c>
      <c r="CY676" s="43">
        <v>0</v>
      </c>
      <c r="CZ676" s="43">
        <v>0</v>
      </c>
      <c r="DA676" s="43">
        <v>0</v>
      </c>
      <c r="DB676" s="43">
        <v>0</v>
      </c>
      <c r="DC676" s="43">
        <v>0</v>
      </c>
      <c r="DD676" s="43">
        <v>0</v>
      </c>
      <c r="DE676" s="43">
        <v>0</v>
      </c>
      <c r="DF676" s="43">
        <v>0</v>
      </c>
      <c r="DG676" s="43">
        <v>0</v>
      </c>
      <c r="DH676" s="43">
        <v>0</v>
      </c>
      <c r="DI676" s="43">
        <v>0</v>
      </c>
      <c r="DJ676" s="44">
        <f t="shared" si="76"/>
        <v>0</v>
      </c>
      <c r="DK676" s="45">
        <f t="shared" si="72"/>
        <v>1400000000</v>
      </c>
      <c r="DL676" s="78">
        <v>1400000000</v>
      </c>
    </row>
    <row r="677" spans="1:116" s="2" customFormat="1" ht="60" x14ac:dyDescent="0.25">
      <c r="A677" s="1"/>
      <c r="B677" s="40" t="s">
        <v>1094</v>
      </c>
      <c r="C677" s="41" t="s">
        <v>1450</v>
      </c>
      <c r="D677" s="30" t="s">
        <v>1442</v>
      </c>
      <c r="E677" s="30" t="s">
        <v>1095</v>
      </c>
      <c r="F677" s="30" t="s">
        <v>1441</v>
      </c>
      <c r="G677" s="30" t="s">
        <v>2421</v>
      </c>
      <c r="H677" s="41" t="s">
        <v>1112</v>
      </c>
      <c r="I677" s="41">
        <v>30</v>
      </c>
      <c r="J677" s="41" t="s">
        <v>1388</v>
      </c>
      <c r="K677" s="41">
        <v>2019</v>
      </c>
      <c r="L677" s="41">
        <v>100</v>
      </c>
      <c r="M677" s="42" t="s">
        <v>2472</v>
      </c>
      <c r="N677" s="42">
        <v>100</v>
      </c>
      <c r="O677" s="42" t="s">
        <v>2472</v>
      </c>
      <c r="P677" s="42" t="s">
        <v>2472</v>
      </c>
      <c r="Q677" s="42" t="s">
        <v>132</v>
      </c>
      <c r="R677" s="41" t="s">
        <v>108</v>
      </c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 t="s">
        <v>1095</v>
      </c>
      <c r="AI677" s="52" t="s">
        <v>1486</v>
      </c>
      <c r="AJ677" s="40">
        <v>4503</v>
      </c>
      <c r="AK677" s="17" t="s">
        <v>2160</v>
      </c>
      <c r="AL677" s="17" t="s">
        <v>1114</v>
      </c>
      <c r="AM677" s="42" t="s">
        <v>2853</v>
      </c>
      <c r="AN677" s="42">
        <v>1905008</v>
      </c>
      <c r="AO677" s="42" t="s">
        <v>2856</v>
      </c>
      <c r="AP677" s="41">
        <v>0</v>
      </c>
      <c r="AQ677" s="41">
        <v>1</v>
      </c>
      <c r="AR677" s="42" t="s">
        <v>2471</v>
      </c>
      <c r="AS677" s="42" t="s">
        <v>1094</v>
      </c>
      <c r="AT677" s="42" t="s">
        <v>2472</v>
      </c>
      <c r="AU677" s="42">
        <v>1</v>
      </c>
      <c r="AV677" s="42" t="s">
        <v>2472</v>
      </c>
      <c r="AW677" s="42" t="s">
        <v>2472</v>
      </c>
      <c r="AX677" s="43">
        <v>0</v>
      </c>
      <c r="AY677" s="43">
        <v>0</v>
      </c>
      <c r="AZ677" s="43">
        <v>0</v>
      </c>
      <c r="BA677" s="43">
        <v>0</v>
      </c>
      <c r="BB677" s="43">
        <v>0</v>
      </c>
      <c r="BC677" s="43">
        <v>0</v>
      </c>
      <c r="BD677" s="43">
        <v>0</v>
      </c>
      <c r="BE677" s="43">
        <v>0</v>
      </c>
      <c r="BF677" s="43">
        <v>0</v>
      </c>
      <c r="BG677" s="43">
        <v>0</v>
      </c>
      <c r="BH677" s="43">
        <v>0</v>
      </c>
      <c r="BI677" s="43">
        <v>0</v>
      </c>
      <c r="BJ677" s="43">
        <v>0</v>
      </c>
      <c r="BK677" s="43">
        <v>0</v>
      </c>
      <c r="BL677" s="43">
        <v>0</v>
      </c>
      <c r="BM677" s="43">
        <v>0</v>
      </c>
      <c r="BN677" s="44">
        <f t="shared" si="77"/>
        <v>0</v>
      </c>
      <c r="BO677" s="43">
        <v>0</v>
      </c>
      <c r="BP677" s="43">
        <v>0</v>
      </c>
      <c r="BQ677" s="43">
        <v>0</v>
      </c>
      <c r="BR677" s="43">
        <v>0</v>
      </c>
      <c r="BS677" s="43">
        <v>0</v>
      </c>
      <c r="BT677" s="43">
        <v>0</v>
      </c>
      <c r="BU677" s="43">
        <v>0</v>
      </c>
      <c r="BV677" s="43">
        <v>0</v>
      </c>
      <c r="BW677" s="43">
        <v>0</v>
      </c>
      <c r="BX677" s="43">
        <v>0</v>
      </c>
      <c r="BY677" s="43">
        <v>0</v>
      </c>
      <c r="BZ677" s="43">
        <v>0</v>
      </c>
      <c r="CA677" s="43">
        <v>0</v>
      </c>
      <c r="CB677" s="43">
        <v>0</v>
      </c>
      <c r="CC677" s="43">
        <v>0</v>
      </c>
      <c r="CD677" s="44">
        <f t="shared" si="74"/>
        <v>0</v>
      </c>
      <c r="CE677" s="43">
        <v>0</v>
      </c>
      <c r="CF677" s="43">
        <v>0</v>
      </c>
      <c r="CG677" s="43">
        <v>0</v>
      </c>
      <c r="CH677" s="43">
        <v>0</v>
      </c>
      <c r="CI677" s="43">
        <v>9200000</v>
      </c>
      <c r="CJ677" s="43">
        <v>0</v>
      </c>
      <c r="CK677" s="43">
        <v>0</v>
      </c>
      <c r="CL677" s="43">
        <v>0</v>
      </c>
      <c r="CM677" s="43">
        <v>0</v>
      </c>
      <c r="CN677" s="43">
        <v>0</v>
      </c>
      <c r="CO677" s="43">
        <v>0</v>
      </c>
      <c r="CP677" s="43">
        <v>0</v>
      </c>
      <c r="CQ677" s="43">
        <v>0</v>
      </c>
      <c r="CR677" s="43">
        <v>0</v>
      </c>
      <c r="CS677" s="43">
        <v>0</v>
      </c>
      <c r="CT677" s="44">
        <f t="shared" si="75"/>
        <v>9200000</v>
      </c>
      <c r="CU677" s="43">
        <v>0</v>
      </c>
      <c r="CV677" s="43">
        <v>0</v>
      </c>
      <c r="CW677" s="43">
        <v>0</v>
      </c>
      <c r="CX677" s="43">
        <v>0</v>
      </c>
      <c r="CY677" s="43">
        <v>0</v>
      </c>
      <c r="CZ677" s="43">
        <v>0</v>
      </c>
      <c r="DA677" s="43">
        <v>0</v>
      </c>
      <c r="DB677" s="43">
        <v>0</v>
      </c>
      <c r="DC677" s="43">
        <v>0</v>
      </c>
      <c r="DD677" s="43">
        <v>0</v>
      </c>
      <c r="DE677" s="43">
        <v>0</v>
      </c>
      <c r="DF677" s="43">
        <v>0</v>
      </c>
      <c r="DG677" s="43">
        <v>0</v>
      </c>
      <c r="DH677" s="43">
        <v>0</v>
      </c>
      <c r="DI677" s="43">
        <v>0</v>
      </c>
      <c r="DJ677" s="44">
        <f t="shared" si="76"/>
        <v>0</v>
      </c>
      <c r="DK677" s="45">
        <f t="shared" si="72"/>
        <v>9200000</v>
      </c>
      <c r="DL677" s="78">
        <v>9200000</v>
      </c>
    </row>
    <row r="678" spans="1:116" s="2" customFormat="1" ht="60" x14ac:dyDescent="0.25">
      <c r="A678" s="1"/>
      <c r="B678" s="40" t="s">
        <v>1094</v>
      </c>
      <c r="C678" s="41" t="s">
        <v>1450</v>
      </c>
      <c r="D678" s="30" t="s">
        <v>1442</v>
      </c>
      <c r="E678" s="30" t="s">
        <v>1095</v>
      </c>
      <c r="F678" s="30" t="s">
        <v>1441</v>
      </c>
      <c r="G678" s="30" t="s">
        <v>2421</v>
      </c>
      <c r="H678" s="41" t="s">
        <v>1112</v>
      </c>
      <c r="I678" s="41">
        <v>30</v>
      </c>
      <c r="J678" s="41" t="s">
        <v>1388</v>
      </c>
      <c r="K678" s="41">
        <v>2019</v>
      </c>
      <c r="L678" s="41">
        <v>100</v>
      </c>
      <c r="M678" s="42">
        <v>50</v>
      </c>
      <c r="N678" s="42">
        <v>50</v>
      </c>
      <c r="O678" s="42" t="s">
        <v>2472</v>
      </c>
      <c r="P678" s="42" t="s">
        <v>2472</v>
      </c>
      <c r="Q678" s="42" t="s">
        <v>132</v>
      </c>
      <c r="R678" s="41" t="s">
        <v>108</v>
      </c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 t="s">
        <v>1095</v>
      </c>
      <c r="AI678" s="52" t="s">
        <v>1486</v>
      </c>
      <c r="AJ678" s="40">
        <v>4503</v>
      </c>
      <c r="AK678" s="17" t="s">
        <v>2161</v>
      </c>
      <c r="AL678" s="17" t="s">
        <v>1115</v>
      </c>
      <c r="AM678" s="42" t="s">
        <v>2853</v>
      </c>
      <c r="AN678" s="42">
        <v>4503004</v>
      </c>
      <c r="AO678" s="42" t="s">
        <v>2854</v>
      </c>
      <c r="AP678" s="41">
        <v>3</v>
      </c>
      <c r="AQ678" s="41">
        <v>2</v>
      </c>
      <c r="AR678" s="42" t="s">
        <v>2471</v>
      </c>
      <c r="AS678" s="42" t="s">
        <v>1094</v>
      </c>
      <c r="AT678" s="42">
        <v>1</v>
      </c>
      <c r="AU678" s="42">
        <v>1</v>
      </c>
      <c r="AV678" s="42" t="s">
        <v>2472</v>
      </c>
      <c r="AW678" s="42" t="s">
        <v>2472</v>
      </c>
      <c r="AX678" s="43">
        <v>0</v>
      </c>
      <c r="AY678" s="43">
        <v>0</v>
      </c>
      <c r="AZ678" s="43">
        <v>0</v>
      </c>
      <c r="BA678" s="43">
        <v>0</v>
      </c>
      <c r="BB678" s="43">
        <v>0</v>
      </c>
      <c r="BC678" s="43">
        <v>13000000</v>
      </c>
      <c r="BD678" s="43">
        <v>0</v>
      </c>
      <c r="BE678" s="43">
        <v>0</v>
      </c>
      <c r="BF678" s="43">
        <v>0</v>
      </c>
      <c r="BG678" s="43">
        <v>0</v>
      </c>
      <c r="BH678" s="43">
        <v>0</v>
      </c>
      <c r="BI678" s="43">
        <v>0</v>
      </c>
      <c r="BJ678" s="43">
        <v>0</v>
      </c>
      <c r="BK678" s="43">
        <v>0</v>
      </c>
      <c r="BL678" s="43">
        <v>0</v>
      </c>
      <c r="BM678" s="43">
        <v>0</v>
      </c>
      <c r="BN678" s="44">
        <f t="shared" si="77"/>
        <v>13000000</v>
      </c>
      <c r="BO678" s="43">
        <v>0</v>
      </c>
      <c r="BP678" s="43">
        <v>0</v>
      </c>
      <c r="BQ678" s="43">
        <v>0</v>
      </c>
      <c r="BR678" s="43">
        <v>0</v>
      </c>
      <c r="BS678" s="43">
        <v>200000000</v>
      </c>
      <c r="BT678" s="43">
        <v>0</v>
      </c>
      <c r="BU678" s="43">
        <v>0</v>
      </c>
      <c r="BV678" s="43">
        <v>0</v>
      </c>
      <c r="BW678" s="43">
        <v>0</v>
      </c>
      <c r="BX678" s="43">
        <v>0</v>
      </c>
      <c r="BY678" s="43">
        <v>0</v>
      </c>
      <c r="BZ678" s="43">
        <v>0</v>
      </c>
      <c r="CA678" s="43">
        <v>0</v>
      </c>
      <c r="CB678" s="43">
        <v>0</v>
      </c>
      <c r="CC678" s="43">
        <v>0</v>
      </c>
      <c r="CD678" s="44">
        <f t="shared" si="74"/>
        <v>200000000</v>
      </c>
      <c r="CE678" s="43">
        <v>0</v>
      </c>
      <c r="CF678" s="43">
        <v>0</v>
      </c>
      <c r="CG678" s="43">
        <v>0</v>
      </c>
      <c r="CH678" s="43">
        <v>0</v>
      </c>
      <c r="CI678" s="43">
        <v>0</v>
      </c>
      <c r="CJ678" s="43">
        <v>0</v>
      </c>
      <c r="CK678" s="43">
        <v>0</v>
      </c>
      <c r="CL678" s="43">
        <v>0</v>
      </c>
      <c r="CM678" s="43">
        <v>0</v>
      </c>
      <c r="CN678" s="43">
        <v>0</v>
      </c>
      <c r="CO678" s="43">
        <v>0</v>
      </c>
      <c r="CP678" s="43">
        <v>0</v>
      </c>
      <c r="CQ678" s="43">
        <v>0</v>
      </c>
      <c r="CR678" s="43">
        <v>0</v>
      </c>
      <c r="CS678" s="43">
        <v>0</v>
      </c>
      <c r="CT678" s="44">
        <f t="shared" si="75"/>
        <v>0</v>
      </c>
      <c r="CU678" s="43">
        <v>0</v>
      </c>
      <c r="CV678" s="43">
        <v>0</v>
      </c>
      <c r="CW678" s="43">
        <v>0</v>
      </c>
      <c r="CX678" s="43">
        <v>0</v>
      </c>
      <c r="CY678" s="43">
        <v>0</v>
      </c>
      <c r="CZ678" s="43">
        <v>0</v>
      </c>
      <c r="DA678" s="43">
        <v>0</v>
      </c>
      <c r="DB678" s="43">
        <v>0</v>
      </c>
      <c r="DC678" s="43">
        <v>0</v>
      </c>
      <c r="DD678" s="43">
        <v>0</v>
      </c>
      <c r="DE678" s="43">
        <v>0</v>
      </c>
      <c r="DF678" s="43">
        <v>0</v>
      </c>
      <c r="DG678" s="43">
        <v>0</v>
      </c>
      <c r="DH678" s="43">
        <v>0</v>
      </c>
      <c r="DI678" s="43">
        <v>0</v>
      </c>
      <c r="DJ678" s="44">
        <f t="shared" si="76"/>
        <v>0</v>
      </c>
      <c r="DK678" s="45">
        <f t="shared" si="72"/>
        <v>213000000</v>
      </c>
      <c r="DL678" s="78">
        <v>213000000</v>
      </c>
    </row>
    <row r="679" spans="1:116" s="2" customFormat="1" ht="60" x14ac:dyDescent="0.25">
      <c r="A679" s="1"/>
      <c r="B679" s="40" t="s">
        <v>1094</v>
      </c>
      <c r="C679" s="41" t="s">
        <v>1450</v>
      </c>
      <c r="D679" s="30" t="s">
        <v>1442</v>
      </c>
      <c r="E679" s="30" t="s">
        <v>1095</v>
      </c>
      <c r="F679" s="30" t="s">
        <v>1441</v>
      </c>
      <c r="G679" s="30" t="s">
        <v>2422</v>
      </c>
      <c r="H679" s="41" t="s">
        <v>1116</v>
      </c>
      <c r="I679" s="41">
        <v>58</v>
      </c>
      <c r="J679" s="41" t="s">
        <v>1388</v>
      </c>
      <c r="K679" s="41">
        <v>2019</v>
      </c>
      <c r="L679" s="41">
        <v>100</v>
      </c>
      <c r="M679" s="42" t="s">
        <v>2472</v>
      </c>
      <c r="N679" s="42">
        <v>40</v>
      </c>
      <c r="O679" s="42">
        <v>40</v>
      </c>
      <c r="P679" s="42">
        <v>20</v>
      </c>
      <c r="Q679" s="42" t="s">
        <v>132</v>
      </c>
      <c r="R679" s="41" t="s">
        <v>108</v>
      </c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 t="s">
        <v>1095</v>
      </c>
      <c r="AI679" s="52" t="s">
        <v>1486</v>
      </c>
      <c r="AJ679" s="40">
        <v>4503</v>
      </c>
      <c r="AK679" s="17" t="s">
        <v>2162</v>
      </c>
      <c r="AL679" s="17" t="s">
        <v>1117</v>
      </c>
      <c r="AM679" s="42" t="s">
        <v>2853</v>
      </c>
      <c r="AN679" s="42">
        <v>4503001</v>
      </c>
      <c r="AO679" s="42" t="s">
        <v>2857</v>
      </c>
      <c r="AP679" s="41">
        <v>7</v>
      </c>
      <c r="AQ679" s="41">
        <v>5</v>
      </c>
      <c r="AR679" s="42" t="s">
        <v>2471</v>
      </c>
      <c r="AS679" s="42" t="s">
        <v>1094</v>
      </c>
      <c r="AT679" s="42" t="s">
        <v>2472</v>
      </c>
      <c r="AU679" s="42">
        <v>2</v>
      </c>
      <c r="AV679" s="42">
        <v>2</v>
      </c>
      <c r="AW679" s="42">
        <v>1</v>
      </c>
      <c r="AX679" s="43">
        <v>0</v>
      </c>
      <c r="AY679" s="43">
        <v>0</v>
      </c>
      <c r="AZ679" s="43">
        <v>0</v>
      </c>
      <c r="BA679" s="43">
        <v>0</v>
      </c>
      <c r="BB679" s="43">
        <v>0</v>
      </c>
      <c r="BC679" s="43">
        <v>0</v>
      </c>
      <c r="BD679" s="43">
        <v>0</v>
      </c>
      <c r="BE679" s="43">
        <v>0</v>
      </c>
      <c r="BF679" s="43">
        <v>0</v>
      </c>
      <c r="BG679" s="43">
        <v>0</v>
      </c>
      <c r="BH679" s="43">
        <v>0</v>
      </c>
      <c r="BI679" s="43">
        <v>0</v>
      </c>
      <c r="BJ679" s="43">
        <v>0</v>
      </c>
      <c r="BK679" s="43">
        <v>0</v>
      </c>
      <c r="BL679" s="43">
        <v>0</v>
      </c>
      <c r="BM679" s="43">
        <v>0</v>
      </c>
      <c r="BN679" s="44">
        <f t="shared" si="77"/>
        <v>0</v>
      </c>
      <c r="BO679" s="43">
        <v>0</v>
      </c>
      <c r="BP679" s="43">
        <v>0</v>
      </c>
      <c r="BQ679" s="43">
        <v>0</v>
      </c>
      <c r="BR679" s="43">
        <v>0</v>
      </c>
      <c r="BS679" s="43">
        <v>20000000</v>
      </c>
      <c r="BT679" s="43">
        <v>0</v>
      </c>
      <c r="BU679" s="43">
        <v>0</v>
      </c>
      <c r="BV679" s="43">
        <v>0</v>
      </c>
      <c r="BW679" s="43">
        <v>0</v>
      </c>
      <c r="BX679" s="43">
        <v>0</v>
      </c>
      <c r="BY679" s="43">
        <v>0</v>
      </c>
      <c r="BZ679" s="43">
        <v>0</v>
      </c>
      <c r="CA679" s="43">
        <v>0</v>
      </c>
      <c r="CB679" s="43">
        <v>0</v>
      </c>
      <c r="CC679" s="43">
        <v>0</v>
      </c>
      <c r="CD679" s="44">
        <f t="shared" si="74"/>
        <v>20000000</v>
      </c>
      <c r="CE679" s="43">
        <v>0</v>
      </c>
      <c r="CF679" s="43">
        <v>0</v>
      </c>
      <c r="CG679" s="43">
        <v>0</v>
      </c>
      <c r="CH679" s="43">
        <v>0</v>
      </c>
      <c r="CI679" s="43">
        <v>20000000</v>
      </c>
      <c r="CJ679" s="43">
        <v>0</v>
      </c>
      <c r="CK679" s="43">
        <v>0</v>
      </c>
      <c r="CL679" s="43">
        <v>0</v>
      </c>
      <c r="CM679" s="43">
        <v>0</v>
      </c>
      <c r="CN679" s="43">
        <v>0</v>
      </c>
      <c r="CO679" s="43">
        <v>0</v>
      </c>
      <c r="CP679" s="43">
        <v>0</v>
      </c>
      <c r="CQ679" s="43">
        <v>0</v>
      </c>
      <c r="CR679" s="43">
        <v>0</v>
      </c>
      <c r="CS679" s="43">
        <v>0</v>
      </c>
      <c r="CT679" s="44">
        <f t="shared" si="75"/>
        <v>20000000</v>
      </c>
      <c r="CU679" s="43">
        <v>0</v>
      </c>
      <c r="CV679" s="43">
        <v>0</v>
      </c>
      <c r="CW679" s="43">
        <v>0</v>
      </c>
      <c r="CX679" s="43">
        <v>0</v>
      </c>
      <c r="CY679" s="43">
        <v>10000000</v>
      </c>
      <c r="CZ679" s="43">
        <v>0</v>
      </c>
      <c r="DA679" s="43">
        <v>0</v>
      </c>
      <c r="DB679" s="43">
        <v>0</v>
      </c>
      <c r="DC679" s="43">
        <v>0</v>
      </c>
      <c r="DD679" s="43">
        <v>0</v>
      </c>
      <c r="DE679" s="43">
        <v>0</v>
      </c>
      <c r="DF679" s="43">
        <v>0</v>
      </c>
      <c r="DG679" s="43">
        <v>0</v>
      </c>
      <c r="DH679" s="43">
        <v>0</v>
      </c>
      <c r="DI679" s="43">
        <v>0</v>
      </c>
      <c r="DJ679" s="44">
        <f t="shared" si="76"/>
        <v>10000000</v>
      </c>
      <c r="DK679" s="45">
        <f t="shared" si="72"/>
        <v>50000000</v>
      </c>
      <c r="DL679" s="78">
        <v>50000000</v>
      </c>
    </row>
    <row r="680" spans="1:116" s="2" customFormat="1" ht="60" x14ac:dyDescent="0.25">
      <c r="A680" s="1"/>
      <c r="B680" s="40" t="s">
        <v>1094</v>
      </c>
      <c r="C680" s="41" t="s">
        <v>1450</v>
      </c>
      <c r="D680" s="30" t="s">
        <v>1442</v>
      </c>
      <c r="E680" s="30" t="s">
        <v>1095</v>
      </c>
      <c r="F680" s="30" t="s">
        <v>1441</v>
      </c>
      <c r="G680" s="30" t="s">
        <v>2423</v>
      </c>
      <c r="H680" s="41" t="s">
        <v>1118</v>
      </c>
      <c r="I680" s="41">
        <v>52</v>
      </c>
      <c r="J680" s="41" t="s">
        <v>1388</v>
      </c>
      <c r="K680" s="41">
        <v>2019</v>
      </c>
      <c r="L680" s="41">
        <v>100</v>
      </c>
      <c r="M680" s="42" t="s">
        <v>2472</v>
      </c>
      <c r="N680" s="42">
        <v>37.5</v>
      </c>
      <c r="O680" s="42">
        <v>37.5</v>
      </c>
      <c r="P680" s="42">
        <v>25</v>
      </c>
      <c r="Q680" s="42" t="s">
        <v>132</v>
      </c>
      <c r="R680" s="41" t="s">
        <v>108</v>
      </c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 t="s">
        <v>1095</v>
      </c>
      <c r="AI680" s="52" t="s">
        <v>1486</v>
      </c>
      <c r="AJ680" s="40">
        <v>4503</v>
      </c>
      <c r="AK680" s="17" t="s">
        <v>2163</v>
      </c>
      <c r="AL680" s="17" t="s">
        <v>1119</v>
      </c>
      <c r="AM680" s="42" t="s">
        <v>2853</v>
      </c>
      <c r="AN680" s="42">
        <v>4503001</v>
      </c>
      <c r="AO680" s="42" t="s">
        <v>2857</v>
      </c>
      <c r="AP680" s="41">
        <v>9</v>
      </c>
      <c r="AQ680" s="41">
        <v>8</v>
      </c>
      <c r="AR680" s="42" t="s">
        <v>2471</v>
      </c>
      <c r="AS680" s="42" t="s">
        <v>1094</v>
      </c>
      <c r="AT680" s="42" t="s">
        <v>2472</v>
      </c>
      <c r="AU680" s="42">
        <v>3</v>
      </c>
      <c r="AV680" s="42">
        <v>3</v>
      </c>
      <c r="AW680" s="42">
        <v>2</v>
      </c>
      <c r="AX680" s="43">
        <v>0</v>
      </c>
      <c r="AY680" s="43">
        <v>0</v>
      </c>
      <c r="AZ680" s="43">
        <v>0</v>
      </c>
      <c r="BA680" s="43">
        <v>0</v>
      </c>
      <c r="BB680" s="43">
        <v>0</v>
      </c>
      <c r="BC680" s="43">
        <v>0</v>
      </c>
      <c r="BD680" s="43">
        <v>0</v>
      </c>
      <c r="BE680" s="43">
        <v>0</v>
      </c>
      <c r="BF680" s="43">
        <v>0</v>
      </c>
      <c r="BG680" s="43">
        <v>0</v>
      </c>
      <c r="BH680" s="43">
        <v>0</v>
      </c>
      <c r="BI680" s="43">
        <v>0</v>
      </c>
      <c r="BJ680" s="43">
        <v>0</v>
      </c>
      <c r="BK680" s="43">
        <v>0</v>
      </c>
      <c r="BL680" s="43">
        <v>0</v>
      </c>
      <c r="BM680" s="43">
        <v>0</v>
      </c>
      <c r="BN680" s="44">
        <f t="shared" si="77"/>
        <v>0</v>
      </c>
      <c r="BO680" s="43">
        <v>0</v>
      </c>
      <c r="BP680" s="43">
        <v>0</v>
      </c>
      <c r="BQ680" s="43">
        <v>0</v>
      </c>
      <c r="BR680" s="43">
        <v>0</v>
      </c>
      <c r="BS680" s="43">
        <v>30000000</v>
      </c>
      <c r="BT680" s="43">
        <v>0</v>
      </c>
      <c r="BU680" s="43">
        <v>0</v>
      </c>
      <c r="BV680" s="43">
        <v>0</v>
      </c>
      <c r="BW680" s="43">
        <v>0</v>
      </c>
      <c r="BX680" s="43">
        <v>0</v>
      </c>
      <c r="BY680" s="43">
        <v>0</v>
      </c>
      <c r="BZ680" s="43">
        <v>0</v>
      </c>
      <c r="CA680" s="43">
        <v>0</v>
      </c>
      <c r="CB680" s="43">
        <v>0</v>
      </c>
      <c r="CC680" s="43">
        <v>0</v>
      </c>
      <c r="CD680" s="44">
        <f t="shared" si="74"/>
        <v>30000000</v>
      </c>
      <c r="CE680" s="43">
        <v>0</v>
      </c>
      <c r="CF680" s="43">
        <v>0</v>
      </c>
      <c r="CG680" s="43">
        <v>0</v>
      </c>
      <c r="CH680" s="43">
        <v>0</v>
      </c>
      <c r="CI680" s="43">
        <v>30000000</v>
      </c>
      <c r="CJ680" s="43">
        <v>0</v>
      </c>
      <c r="CK680" s="43">
        <v>0</v>
      </c>
      <c r="CL680" s="43">
        <v>0</v>
      </c>
      <c r="CM680" s="43">
        <v>0</v>
      </c>
      <c r="CN680" s="43">
        <v>0</v>
      </c>
      <c r="CO680" s="43">
        <v>0</v>
      </c>
      <c r="CP680" s="43">
        <v>0</v>
      </c>
      <c r="CQ680" s="43">
        <v>0</v>
      </c>
      <c r="CR680" s="43">
        <v>0</v>
      </c>
      <c r="CS680" s="43">
        <v>0</v>
      </c>
      <c r="CT680" s="44">
        <f t="shared" si="75"/>
        <v>30000000</v>
      </c>
      <c r="CU680" s="43">
        <v>0</v>
      </c>
      <c r="CV680" s="43">
        <v>0</v>
      </c>
      <c r="CW680" s="43">
        <v>0</v>
      </c>
      <c r="CX680" s="43">
        <v>0</v>
      </c>
      <c r="CY680" s="43">
        <v>20000000</v>
      </c>
      <c r="CZ680" s="43">
        <v>0</v>
      </c>
      <c r="DA680" s="43">
        <v>0</v>
      </c>
      <c r="DB680" s="43">
        <v>0</v>
      </c>
      <c r="DC680" s="43">
        <v>0</v>
      </c>
      <c r="DD680" s="43">
        <v>0</v>
      </c>
      <c r="DE680" s="43">
        <v>0</v>
      </c>
      <c r="DF680" s="43">
        <v>0</v>
      </c>
      <c r="DG680" s="43">
        <v>0</v>
      </c>
      <c r="DH680" s="43">
        <v>0</v>
      </c>
      <c r="DI680" s="43">
        <v>0</v>
      </c>
      <c r="DJ680" s="44">
        <f t="shared" si="76"/>
        <v>20000000</v>
      </c>
      <c r="DK680" s="45">
        <f t="shared" si="72"/>
        <v>80000000</v>
      </c>
      <c r="DL680" s="78">
        <v>80000000</v>
      </c>
    </row>
    <row r="681" spans="1:116" s="2" customFormat="1" ht="60" x14ac:dyDescent="0.25">
      <c r="A681" s="1"/>
      <c r="B681" s="40" t="s">
        <v>1094</v>
      </c>
      <c r="C681" s="41" t="s">
        <v>1450</v>
      </c>
      <c r="D681" s="30" t="s">
        <v>1442</v>
      </c>
      <c r="E681" s="30" t="s">
        <v>1095</v>
      </c>
      <c r="F681" s="30" t="s">
        <v>1441</v>
      </c>
      <c r="G681" s="30" t="s">
        <v>2424</v>
      </c>
      <c r="H681" s="41" t="s">
        <v>1120</v>
      </c>
      <c r="I681" s="41">
        <v>0</v>
      </c>
      <c r="J681" s="41" t="s">
        <v>1388</v>
      </c>
      <c r="K681" s="41">
        <v>2019</v>
      </c>
      <c r="L681" s="41">
        <v>6.59</v>
      </c>
      <c r="M681" s="42" t="s">
        <v>2472</v>
      </c>
      <c r="N681" s="42">
        <v>2</v>
      </c>
      <c r="O681" s="42">
        <v>3.29</v>
      </c>
      <c r="P681" s="42">
        <v>1.3</v>
      </c>
      <c r="Q681" s="42" t="s">
        <v>132</v>
      </c>
      <c r="R681" s="41" t="s">
        <v>108</v>
      </c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 t="s">
        <v>1095</v>
      </c>
      <c r="AI681" s="52" t="s">
        <v>1486</v>
      </c>
      <c r="AJ681" s="40">
        <v>4503</v>
      </c>
      <c r="AK681" s="17" t="s">
        <v>2164</v>
      </c>
      <c r="AL681" s="17" t="s">
        <v>1121</v>
      </c>
      <c r="AM681" s="42" t="s">
        <v>2853</v>
      </c>
      <c r="AN681" s="42">
        <v>2201068</v>
      </c>
      <c r="AO681" s="42" t="s">
        <v>2557</v>
      </c>
      <c r="AP681" s="41">
        <v>0</v>
      </c>
      <c r="AQ681" s="41">
        <v>10</v>
      </c>
      <c r="AR681" s="42" t="s">
        <v>2471</v>
      </c>
      <c r="AS681" s="42" t="s">
        <v>1094</v>
      </c>
      <c r="AT681" s="42" t="s">
        <v>2472</v>
      </c>
      <c r="AU681" s="42">
        <v>3</v>
      </c>
      <c r="AV681" s="42">
        <v>5</v>
      </c>
      <c r="AW681" s="42">
        <v>2</v>
      </c>
      <c r="AX681" s="43">
        <v>0</v>
      </c>
      <c r="AY681" s="43">
        <v>0</v>
      </c>
      <c r="AZ681" s="43">
        <v>0</v>
      </c>
      <c r="BA681" s="43">
        <v>0</v>
      </c>
      <c r="BB681" s="43">
        <v>0</v>
      </c>
      <c r="BC681" s="43">
        <v>0</v>
      </c>
      <c r="BD681" s="43">
        <v>0</v>
      </c>
      <c r="BE681" s="43">
        <v>0</v>
      </c>
      <c r="BF681" s="43">
        <v>0</v>
      </c>
      <c r="BG681" s="43">
        <v>0</v>
      </c>
      <c r="BH681" s="43">
        <v>0</v>
      </c>
      <c r="BI681" s="43">
        <v>0</v>
      </c>
      <c r="BJ681" s="43">
        <v>0</v>
      </c>
      <c r="BK681" s="43">
        <v>0</v>
      </c>
      <c r="BL681" s="43">
        <v>0</v>
      </c>
      <c r="BM681" s="43">
        <v>0</v>
      </c>
      <c r="BN681" s="44">
        <f t="shared" si="77"/>
        <v>0</v>
      </c>
      <c r="BO681" s="43">
        <v>0</v>
      </c>
      <c r="BP681" s="43">
        <v>0</v>
      </c>
      <c r="BQ681" s="43">
        <v>0</v>
      </c>
      <c r="BR681" s="43">
        <v>0</v>
      </c>
      <c r="BS681" s="43">
        <v>30000000</v>
      </c>
      <c r="BT681" s="43">
        <v>0</v>
      </c>
      <c r="BU681" s="43">
        <v>0</v>
      </c>
      <c r="BV681" s="43">
        <v>0</v>
      </c>
      <c r="BW681" s="43">
        <v>0</v>
      </c>
      <c r="BX681" s="43">
        <v>0</v>
      </c>
      <c r="BY681" s="43">
        <v>0</v>
      </c>
      <c r="BZ681" s="43">
        <v>0</v>
      </c>
      <c r="CA681" s="43">
        <v>0</v>
      </c>
      <c r="CB681" s="43">
        <v>0</v>
      </c>
      <c r="CC681" s="43">
        <v>0</v>
      </c>
      <c r="CD681" s="44">
        <f t="shared" si="74"/>
        <v>30000000</v>
      </c>
      <c r="CE681" s="43">
        <v>0</v>
      </c>
      <c r="CF681" s="43">
        <v>0</v>
      </c>
      <c r="CG681" s="43">
        <v>0</v>
      </c>
      <c r="CH681" s="43">
        <v>0</v>
      </c>
      <c r="CI681" s="43">
        <v>50000000</v>
      </c>
      <c r="CJ681" s="43">
        <v>0</v>
      </c>
      <c r="CK681" s="43">
        <v>0</v>
      </c>
      <c r="CL681" s="43">
        <v>0</v>
      </c>
      <c r="CM681" s="43">
        <v>0</v>
      </c>
      <c r="CN681" s="43">
        <v>0</v>
      </c>
      <c r="CO681" s="43">
        <v>0</v>
      </c>
      <c r="CP681" s="43">
        <v>0</v>
      </c>
      <c r="CQ681" s="43">
        <v>0</v>
      </c>
      <c r="CR681" s="43">
        <v>0</v>
      </c>
      <c r="CS681" s="43">
        <v>0</v>
      </c>
      <c r="CT681" s="44">
        <f t="shared" si="75"/>
        <v>50000000</v>
      </c>
      <c r="CU681" s="43">
        <v>0</v>
      </c>
      <c r="CV681" s="43">
        <v>0</v>
      </c>
      <c r="CW681" s="43">
        <v>0</v>
      </c>
      <c r="CX681" s="43">
        <v>0</v>
      </c>
      <c r="CY681" s="43">
        <v>20000000</v>
      </c>
      <c r="CZ681" s="43">
        <v>0</v>
      </c>
      <c r="DA681" s="43">
        <v>0</v>
      </c>
      <c r="DB681" s="43">
        <v>0</v>
      </c>
      <c r="DC681" s="43">
        <v>0</v>
      </c>
      <c r="DD681" s="43">
        <v>0</v>
      </c>
      <c r="DE681" s="43">
        <v>0</v>
      </c>
      <c r="DF681" s="43">
        <v>0</v>
      </c>
      <c r="DG681" s="43">
        <v>0</v>
      </c>
      <c r="DH681" s="43">
        <v>0</v>
      </c>
      <c r="DI681" s="43">
        <v>0</v>
      </c>
      <c r="DJ681" s="44">
        <f t="shared" si="76"/>
        <v>20000000</v>
      </c>
      <c r="DK681" s="45">
        <f t="shared" si="72"/>
        <v>100000000</v>
      </c>
      <c r="DL681" s="78">
        <v>100000000</v>
      </c>
    </row>
    <row r="682" spans="1:116" s="2" customFormat="1" ht="60" x14ac:dyDescent="0.25">
      <c r="A682" s="1"/>
      <c r="B682" s="40" t="s">
        <v>1094</v>
      </c>
      <c r="C682" s="41" t="s">
        <v>1450</v>
      </c>
      <c r="D682" s="30" t="s">
        <v>1442</v>
      </c>
      <c r="E682" s="30" t="s">
        <v>1095</v>
      </c>
      <c r="F682" s="30" t="s">
        <v>1441</v>
      </c>
      <c r="G682" s="30" t="s">
        <v>2425</v>
      </c>
      <c r="H682" s="41" t="s">
        <v>1122</v>
      </c>
      <c r="I682" s="41">
        <v>25.96</v>
      </c>
      <c r="J682" s="41" t="s">
        <v>1388</v>
      </c>
      <c r="K682" s="41">
        <v>2019</v>
      </c>
      <c r="L682" s="41">
        <v>26</v>
      </c>
      <c r="M682" s="42">
        <v>6.5</v>
      </c>
      <c r="N682" s="42">
        <v>6.5</v>
      </c>
      <c r="O682" s="42">
        <v>6.5</v>
      </c>
      <c r="P682" s="42">
        <v>6.5</v>
      </c>
      <c r="Q682" s="42" t="s">
        <v>132</v>
      </c>
      <c r="R682" s="41" t="s">
        <v>108</v>
      </c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 t="s">
        <v>1095</v>
      </c>
      <c r="AI682" s="52" t="s">
        <v>1486</v>
      </c>
      <c r="AJ682" s="40">
        <v>4503</v>
      </c>
      <c r="AK682" s="17" t="s">
        <v>2165</v>
      </c>
      <c r="AL682" s="17" t="s">
        <v>1123</v>
      </c>
      <c r="AM682" s="42" t="s">
        <v>2853</v>
      </c>
      <c r="AN682" s="42">
        <v>4503004</v>
      </c>
      <c r="AO682" s="42" t="s">
        <v>2854</v>
      </c>
      <c r="AP682" s="41">
        <v>28</v>
      </c>
      <c r="AQ682" s="41">
        <v>4</v>
      </c>
      <c r="AR682" s="42" t="s">
        <v>2471</v>
      </c>
      <c r="AS682" s="42" t="s">
        <v>1094</v>
      </c>
      <c r="AT682" s="42">
        <v>1</v>
      </c>
      <c r="AU682" s="42">
        <v>1</v>
      </c>
      <c r="AV682" s="42">
        <v>1</v>
      </c>
      <c r="AW682" s="42">
        <v>1</v>
      </c>
      <c r="AX682" s="43">
        <v>0</v>
      </c>
      <c r="AY682" s="43">
        <v>0</v>
      </c>
      <c r="AZ682" s="43">
        <v>0</v>
      </c>
      <c r="BA682" s="43">
        <v>0</v>
      </c>
      <c r="BB682" s="43">
        <v>0</v>
      </c>
      <c r="BC682" s="43">
        <v>20000000</v>
      </c>
      <c r="BD682" s="43">
        <v>0</v>
      </c>
      <c r="BE682" s="43">
        <v>0</v>
      </c>
      <c r="BF682" s="43">
        <v>0</v>
      </c>
      <c r="BG682" s="43">
        <v>0</v>
      </c>
      <c r="BH682" s="43">
        <v>0</v>
      </c>
      <c r="BI682" s="43">
        <v>0</v>
      </c>
      <c r="BJ682" s="43">
        <v>0</v>
      </c>
      <c r="BK682" s="43">
        <v>0</v>
      </c>
      <c r="BL682" s="43">
        <v>0</v>
      </c>
      <c r="BM682" s="43">
        <v>0</v>
      </c>
      <c r="BN682" s="44">
        <f t="shared" si="77"/>
        <v>20000000</v>
      </c>
      <c r="BO682" s="43">
        <v>0</v>
      </c>
      <c r="BP682" s="43">
        <v>0</v>
      </c>
      <c r="BQ682" s="43">
        <v>0</v>
      </c>
      <c r="BR682" s="43">
        <v>0</v>
      </c>
      <c r="BS682" s="43">
        <v>20000000</v>
      </c>
      <c r="BT682" s="43">
        <v>0</v>
      </c>
      <c r="BU682" s="43">
        <v>0</v>
      </c>
      <c r="BV682" s="43">
        <v>0</v>
      </c>
      <c r="BW682" s="43">
        <v>0</v>
      </c>
      <c r="BX682" s="43">
        <v>0</v>
      </c>
      <c r="BY682" s="43">
        <v>0</v>
      </c>
      <c r="BZ682" s="43">
        <v>0</v>
      </c>
      <c r="CA682" s="43">
        <v>0</v>
      </c>
      <c r="CB682" s="43">
        <v>0</v>
      </c>
      <c r="CC682" s="43">
        <v>0</v>
      </c>
      <c r="CD682" s="44">
        <f t="shared" si="74"/>
        <v>20000000</v>
      </c>
      <c r="CE682" s="43">
        <v>0</v>
      </c>
      <c r="CF682" s="43">
        <v>0</v>
      </c>
      <c r="CG682" s="43">
        <v>0</v>
      </c>
      <c r="CH682" s="43">
        <v>0</v>
      </c>
      <c r="CI682" s="43">
        <v>30000000</v>
      </c>
      <c r="CJ682" s="43">
        <v>0</v>
      </c>
      <c r="CK682" s="43">
        <v>0</v>
      </c>
      <c r="CL682" s="43">
        <v>0</v>
      </c>
      <c r="CM682" s="43">
        <v>0</v>
      </c>
      <c r="CN682" s="43">
        <v>0</v>
      </c>
      <c r="CO682" s="43">
        <v>0</v>
      </c>
      <c r="CP682" s="43">
        <v>0</v>
      </c>
      <c r="CQ682" s="43">
        <v>0</v>
      </c>
      <c r="CR682" s="43">
        <v>0</v>
      </c>
      <c r="CS682" s="43">
        <v>0</v>
      </c>
      <c r="CT682" s="44">
        <f t="shared" si="75"/>
        <v>30000000</v>
      </c>
      <c r="CU682" s="43">
        <v>0</v>
      </c>
      <c r="CV682" s="43">
        <v>0</v>
      </c>
      <c r="CW682" s="43">
        <v>0</v>
      </c>
      <c r="CX682" s="43">
        <v>0</v>
      </c>
      <c r="CY682" s="43">
        <v>30000000</v>
      </c>
      <c r="CZ682" s="43">
        <v>0</v>
      </c>
      <c r="DA682" s="43">
        <v>0</v>
      </c>
      <c r="DB682" s="43">
        <v>0</v>
      </c>
      <c r="DC682" s="43">
        <v>0</v>
      </c>
      <c r="DD682" s="43">
        <v>0</v>
      </c>
      <c r="DE682" s="43">
        <v>0</v>
      </c>
      <c r="DF682" s="43">
        <v>0</v>
      </c>
      <c r="DG682" s="43">
        <v>0</v>
      </c>
      <c r="DH682" s="43">
        <v>0</v>
      </c>
      <c r="DI682" s="43">
        <v>0</v>
      </c>
      <c r="DJ682" s="44">
        <f t="shared" si="76"/>
        <v>30000000</v>
      </c>
      <c r="DK682" s="45">
        <f t="shared" si="72"/>
        <v>100000000</v>
      </c>
      <c r="DL682" s="78">
        <v>100000000</v>
      </c>
    </row>
    <row r="683" spans="1:116" s="2" customFormat="1" ht="60" x14ac:dyDescent="0.25">
      <c r="A683" s="1"/>
      <c r="B683" s="40" t="s">
        <v>1094</v>
      </c>
      <c r="C683" s="41" t="s">
        <v>1450</v>
      </c>
      <c r="D683" s="30" t="s">
        <v>1442</v>
      </c>
      <c r="E683" s="30" t="s">
        <v>1095</v>
      </c>
      <c r="F683" s="30" t="s">
        <v>1441</v>
      </c>
      <c r="G683" s="30" t="s">
        <v>2426</v>
      </c>
      <c r="H683" s="41" t="s">
        <v>1124</v>
      </c>
      <c r="I683" s="41">
        <v>100</v>
      </c>
      <c r="J683" s="41" t="s">
        <v>1388</v>
      </c>
      <c r="K683" s="41">
        <v>2019</v>
      </c>
      <c r="L683" s="41">
        <v>100</v>
      </c>
      <c r="M683" s="42">
        <v>100</v>
      </c>
      <c r="N683" s="42">
        <v>100</v>
      </c>
      <c r="O683" s="42">
        <v>100</v>
      </c>
      <c r="P683" s="42">
        <v>100</v>
      </c>
      <c r="Q683" s="42" t="s">
        <v>130</v>
      </c>
      <c r="R683" s="41" t="s">
        <v>108</v>
      </c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 t="s">
        <v>1095</v>
      </c>
      <c r="AI683" s="52" t="s">
        <v>1486</v>
      </c>
      <c r="AJ683" s="40">
        <v>4503</v>
      </c>
      <c r="AK683" s="17" t="s">
        <v>2166</v>
      </c>
      <c r="AL683" s="17" t="s">
        <v>1125</v>
      </c>
      <c r="AM683" s="42" t="s">
        <v>2853</v>
      </c>
      <c r="AN683" s="42">
        <v>4503004</v>
      </c>
      <c r="AO683" s="42" t="s">
        <v>2854</v>
      </c>
      <c r="AP683" s="41">
        <v>1</v>
      </c>
      <c r="AQ683" s="41">
        <v>1</v>
      </c>
      <c r="AR683" s="42" t="s">
        <v>130</v>
      </c>
      <c r="AS683" s="42" t="s">
        <v>1094</v>
      </c>
      <c r="AT683" s="42">
        <v>1</v>
      </c>
      <c r="AU683" s="42">
        <v>1</v>
      </c>
      <c r="AV683" s="42">
        <v>1</v>
      </c>
      <c r="AW683" s="42">
        <v>1</v>
      </c>
      <c r="AX683" s="43">
        <v>0</v>
      </c>
      <c r="AY683" s="43">
        <v>0</v>
      </c>
      <c r="AZ683" s="43">
        <v>0</v>
      </c>
      <c r="BA683" s="43">
        <v>81067121.310000002</v>
      </c>
      <c r="BB683" s="43">
        <v>0</v>
      </c>
      <c r="BC683" s="43">
        <v>1300657263.6500001</v>
      </c>
      <c r="BD683" s="43">
        <v>0</v>
      </c>
      <c r="BE683" s="43">
        <v>0</v>
      </c>
      <c r="BF683" s="43">
        <v>0</v>
      </c>
      <c r="BG683" s="43">
        <v>0</v>
      </c>
      <c r="BH683" s="43">
        <v>0</v>
      </c>
      <c r="BI683" s="43">
        <v>0</v>
      </c>
      <c r="BJ683" s="43">
        <v>0</v>
      </c>
      <c r="BK683" s="43">
        <v>0</v>
      </c>
      <c r="BL683" s="43">
        <v>0</v>
      </c>
      <c r="BM683" s="43">
        <v>0</v>
      </c>
      <c r="BN683" s="44">
        <f t="shared" si="77"/>
        <v>1381724384.96</v>
      </c>
      <c r="BO683" s="43">
        <v>700000000</v>
      </c>
      <c r="BP683" s="43">
        <v>500000000</v>
      </c>
      <c r="BQ683" s="43">
        <v>0</v>
      </c>
      <c r="BR683" s="43">
        <v>515000000</v>
      </c>
      <c r="BS683" s="43">
        <v>607700000</v>
      </c>
      <c r="BT683" s="43">
        <v>0</v>
      </c>
      <c r="BU683" s="43">
        <v>0</v>
      </c>
      <c r="BV683" s="43">
        <v>0</v>
      </c>
      <c r="BW683" s="43">
        <v>0</v>
      </c>
      <c r="BX683" s="43">
        <v>0</v>
      </c>
      <c r="BY683" s="43">
        <v>0</v>
      </c>
      <c r="BZ683" s="43">
        <v>0</v>
      </c>
      <c r="CA683" s="43">
        <v>0</v>
      </c>
      <c r="CB683" s="43">
        <v>0</v>
      </c>
      <c r="CC683" s="43">
        <v>0</v>
      </c>
      <c r="CD683" s="44">
        <f t="shared" si="74"/>
        <v>2322700000</v>
      </c>
      <c r="CE683" s="43">
        <v>700000000</v>
      </c>
      <c r="CF683" s="43">
        <v>500000000</v>
      </c>
      <c r="CG683" s="43">
        <v>0</v>
      </c>
      <c r="CH683" s="43">
        <v>530000000</v>
      </c>
      <c r="CI683" s="43">
        <v>1232400000</v>
      </c>
      <c r="CJ683" s="43">
        <v>0</v>
      </c>
      <c r="CK683" s="43">
        <v>0</v>
      </c>
      <c r="CL683" s="43">
        <v>0</v>
      </c>
      <c r="CM683" s="43">
        <v>0</v>
      </c>
      <c r="CN683" s="43">
        <v>0</v>
      </c>
      <c r="CO683" s="43">
        <v>0</v>
      </c>
      <c r="CP683" s="43">
        <v>0</v>
      </c>
      <c r="CQ683" s="43">
        <v>0</v>
      </c>
      <c r="CR683" s="43">
        <v>0</v>
      </c>
      <c r="CS683" s="43">
        <v>0</v>
      </c>
      <c r="CT683" s="44">
        <f t="shared" si="75"/>
        <v>2962400000</v>
      </c>
      <c r="CU683" s="43">
        <v>450000000</v>
      </c>
      <c r="CV683" s="43">
        <v>450000000</v>
      </c>
      <c r="CW683" s="43">
        <v>0</v>
      </c>
      <c r="CX683" s="43">
        <v>530000000</v>
      </c>
      <c r="CY683" s="43">
        <v>1399000000</v>
      </c>
      <c r="CZ683" s="43">
        <v>0</v>
      </c>
      <c r="DA683" s="43">
        <v>0</v>
      </c>
      <c r="DB683" s="43">
        <v>0</v>
      </c>
      <c r="DC683" s="43">
        <v>0</v>
      </c>
      <c r="DD683" s="43">
        <v>0</v>
      </c>
      <c r="DE683" s="43">
        <v>0</v>
      </c>
      <c r="DF683" s="43">
        <v>0</v>
      </c>
      <c r="DG683" s="43">
        <v>0</v>
      </c>
      <c r="DH683" s="43">
        <v>0</v>
      </c>
      <c r="DI683" s="43">
        <v>0</v>
      </c>
      <c r="DJ683" s="44">
        <f t="shared" si="76"/>
        <v>2829000000</v>
      </c>
      <c r="DK683" s="45">
        <f t="shared" si="72"/>
        <v>9495824384.9599991</v>
      </c>
      <c r="DL683" s="78">
        <v>9495824384.9599991</v>
      </c>
    </row>
    <row r="684" spans="1:116" s="2" customFormat="1" ht="45" x14ac:dyDescent="0.25">
      <c r="A684" s="1"/>
      <c r="B684" s="40" t="s">
        <v>1126</v>
      </c>
      <c r="C684" s="41" t="s">
        <v>1450</v>
      </c>
      <c r="D684" s="30" t="s">
        <v>1443</v>
      </c>
      <c r="E684" s="30" t="s">
        <v>1127</v>
      </c>
      <c r="F684" s="30" t="s">
        <v>1441</v>
      </c>
      <c r="G684" s="30" t="s">
        <v>2427</v>
      </c>
      <c r="H684" s="41" t="s">
        <v>1128</v>
      </c>
      <c r="I684" s="41">
        <v>90.5</v>
      </c>
      <c r="J684" s="41" t="s">
        <v>1389</v>
      </c>
      <c r="K684" s="41">
        <v>2019</v>
      </c>
      <c r="L684" s="41">
        <v>100</v>
      </c>
      <c r="M684" s="42">
        <v>100</v>
      </c>
      <c r="N684" s="42" t="s">
        <v>2473</v>
      </c>
      <c r="O684" s="42" t="s">
        <v>2473</v>
      </c>
      <c r="P684" s="42" t="s">
        <v>2473</v>
      </c>
      <c r="Q684" s="42" t="s">
        <v>132</v>
      </c>
      <c r="R684" s="41" t="s">
        <v>113</v>
      </c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 t="s">
        <v>1127</v>
      </c>
      <c r="AI684" s="52" t="s">
        <v>1487</v>
      </c>
      <c r="AJ684" s="40">
        <v>4599</v>
      </c>
      <c r="AK684" s="17" t="s">
        <v>2167</v>
      </c>
      <c r="AL684" s="17" t="s">
        <v>1129</v>
      </c>
      <c r="AM684" s="42" t="s">
        <v>2480</v>
      </c>
      <c r="AN684" s="42" t="s">
        <v>2481</v>
      </c>
      <c r="AO684" s="42" t="s">
        <v>2482</v>
      </c>
      <c r="AP684" s="41">
        <v>1</v>
      </c>
      <c r="AQ684" s="41">
        <v>1</v>
      </c>
      <c r="AR684" s="42" t="s">
        <v>2471</v>
      </c>
      <c r="AS684" s="42" t="s">
        <v>1126</v>
      </c>
      <c r="AT684" s="42">
        <v>1</v>
      </c>
      <c r="AU684" s="42" t="s">
        <v>2472</v>
      </c>
      <c r="AV684" s="42" t="s">
        <v>2472</v>
      </c>
      <c r="AW684" s="42" t="s">
        <v>2472</v>
      </c>
      <c r="AX684" s="43">
        <v>0</v>
      </c>
      <c r="AY684" s="43">
        <v>0</v>
      </c>
      <c r="AZ684" s="43">
        <v>0</v>
      </c>
      <c r="BA684" s="43">
        <v>0</v>
      </c>
      <c r="BB684" s="43">
        <v>0</v>
      </c>
      <c r="BC684" s="43">
        <v>448200000</v>
      </c>
      <c r="BD684" s="43">
        <v>0</v>
      </c>
      <c r="BE684" s="43">
        <v>0</v>
      </c>
      <c r="BF684" s="43">
        <v>0</v>
      </c>
      <c r="BG684" s="43">
        <v>0</v>
      </c>
      <c r="BH684" s="43">
        <v>0</v>
      </c>
      <c r="BI684" s="43">
        <v>0</v>
      </c>
      <c r="BJ684" s="43">
        <v>33140000</v>
      </c>
      <c r="BK684" s="43">
        <v>0</v>
      </c>
      <c r="BL684" s="43">
        <v>0</v>
      </c>
      <c r="BM684" s="43">
        <v>0</v>
      </c>
      <c r="BN684" s="44">
        <f t="shared" si="73"/>
        <v>481340000</v>
      </c>
      <c r="BO684" s="43">
        <v>0</v>
      </c>
      <c r="BP684" s="43">
        <v>0</v>
      </c>
      <c r="BQ684" s="43">
        <v>0</v>
      </c>
      <c r="BR684" s="43">
        <v>0</v>
      </c>
      <c r="BS684" s="43">
        <v>48200000</v>
      </c>
      <c r="BT684" s="43">
        <v>0</v>
      </c>
      <c r="BU684" s="43">
        <v>0</v>
      </c>
      <c r="BV684" s="43">
        <v>0</v>
      </c>
      <c r="BW684" s="43">
        <v>0</v>
      </c>
      <c r="BX684" s="43">
        <v>0</v>
      </c>
      <c r="BY684" s="43">
        <v>0</v>
      </c>
      <c r="BZ684" s="43">
        <v>33140000</v>
      </c>
      <c r="CA684" s="43">
        <v>0</v>
      </c>
      <c r="CB684" s="43">
        <v>0</v>
      </c>
      <c r="CC684" s="43">
        <v>0</v>
      </c>
      <c r="CD684" s="44">
        <f t="shared" si="74"/>
        <v>81340000</v>
      </c>
      <c r="CE684" s="43">
        <v>0</v>
      </c>
      <c r="CF684" s="43">
        <v>0</v>
      </c>
      <c r="CG684" s="43">
        <v>0</v>
      </c>
      <c r="CH684" s="43">
        <v>0</v>
      </c>
      <c r="CI684" s="43">
        <v>48200000</v>
      </c>
      <c r="CJ684" s="43">
        <v>0</v>
      </c>
      <c r="CK684" s="43">
        <v>0</v>
      </c>
      <c r="CL684" s="43">
        <v>0</v>
      </c>
      <c r="CM684" s="43">
        <v>0</v>
      </c>
      <c r="CN684" s="43">
        <v>0</v>
      </c>
      <c r="CO684" s="43">
        <v>0</v>
      </c>
      <c r="CP684" s="43">
        <v>33140000</v>
      </c>
      <c r="CQ684" s="43">
        <v>0</v>
      </c>
      <c r="CR684" s="43">
        <v>0</v>
      </c>
      <c r="CS684" s="43">
        <v>0</v>
      </c>
      <c r="CT684" s="44">
        <f t="shared" si="75"/>
        <v>81340000</v>
      </c>
      <c r="CU684" s="43">
        <v>0</v>
      </c>
      <c r="CV684" s="43">
        <v>0</v>
      </c>
      <c r="CW684" s="43">
        <v>0</v>
      </c>
      <c r="CX684" s="43">
        <v>0</v>
      </c>
      <c r="CY684" s="43">
        <v>48200000</v>
      </c>
      <c r="CZ684" s="43">
        <v>0</v>
      </c>
      <c r="DA684" s="43">
        <v>0</v>
      </c>
      <c r="DB684" s="43">
        <v>0</v>
      </c>
      <c r="DC684" s="43">
        <v>0</v>
      </c>
      <c r="DD684" s="43">
        <v>0</v>
      </c>
      <c r="DE684" s="43">
        <v>0</v>
      </c>
      <c r="DF684" s="43">
        <v>33140000</v>
      </c>
      <c r="DG684" s="43">
        <v>0</v>
      </c>
      <c r="DH684" s="43">
        <v>0</v>
      </c>
      <c r="DI684" s="43">
        <v>0</v>
      </c>
      <c r="DJ684" s="44">
        <f t="shared" si="76"/>
        <v>81340000</v>
      </c>
      <c r="DK684" s="45">
        <f t="shared" si="72"/>
        <v>725360000</v>
      </c>
      <c r="DL684" s="78">
        <v>725360000</v>
      </c>
    </row>
    <row r="685" spans="1:116" s="2" customFormat="1" ht="90" x14ac:dyDescent="0.25">
      <c r="A685" s="1"/>
      <c r="B685" s="40" t="s">
        <v>1126</v>
      </c>
      <c r="C685" s="41" t="s">
        <v>1450</v>
      </c>
      <c r="D685" s="30" t="s">
        <v>1443</v>
      </c>
      <c r="E685" s="30" t="s">
        <v>1127</v>
      </c>
      <c r="F685" s="30" t="s">
        <v>1441</v>
      </c>
      <c r="G685" s="30" t="s">
        <v>2427</v>
      </c>
      <c r="H685" s="41" t="s">
        <v>1128</v>
      </c>
      <c r="I685" s="41">
        <v>90.5</v>
      </c>
      <c r="J685" s="41" t="s">
        <v>1389</v>
      </c>
      <c r="K685" s="41">
        <v>2019</v>
      </c>
      <c r="L685" s="41">
        <v>100</v>
      </c>
      <c r="M685" s="42">
        <v>100</v>
      </c>
      <c r="N685" s="42">
        <v>100</v>
      </c>
      <c r="O685" s="42">
        <v>100</v>
      </c>
      <c r="P685" s="42">
        <v>100</v>
      </c>
      <c r="Q685" s="42" t="s">
        <v>130</v>
      </c>
      <c r="R685" s="41" t="s">
        <v>113</v>
      </c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 t="s">
        <v>1127</v>
      </c>
      <c r="AI685" s="52" t="s">
        <v>1487</v>
      </c>
      <c r="AJ685" s="40">
        <v>4599</v>
      </c>
      <c r="AK685" s="17" t="s">
        <v>2168</v>
      </c>
      <c r="AL685" s="17" t="s">
        <v>1130</v>
      </c>
      <c r="AM685" s="42" t="s">
        <v>2477</v>
      </c>
      <c r="AN685" s="42" t="s">
        <v>2478</v>
      </c>
      <c r="AO685" s="42" t="s">
        <v>2479</v>
      </c>
      <c r="AP685" s="41">
        <v>1</v>
      </c>
      <c r="AQ685" s="41">
        <v>1</v>
      </c>
      <c r="AR685" s="42" t="s">
        <v>130</v>
      </c>
      <c r="AS685" s="42" t="s">
        <v>1126</v>
      </c>
      <c r="AT685" s="42">
        <v>1</v>
      </c>
      <c r="AU685" s="42">
        <v>1</v>
      </c>
      <c r="AV685" s="42">
        <v>1</v>
      </c>
      <c r="AW685" s="42">
        <v>1</v>
      </c>
      <c r="AX685" s="43">
        <v>0</v>
      </c>
      <c r="AY685" s="43">
        <v>0</v>
      </c>
      <c r="AZ685" s="43">
        <v>0</v>
      </c>
      <c r="BA685" s="43">
        <v>0</v>
      </c>
      <c r="BB685" s="43">
        <v>0</v>
      </c>
      <c r="BC685" s="43">
        <v>0</v>
      </c>
      <c r="BD685" s="43">
        <v>0</v>
      </c>
      <c r="BE685" s="43">
        <v>0</v>
      </c>
      <c r="BF685" s="43">
        <v>0</v>
      </c>
      <c r="BG685" s="43">
        <v>0</v>
      </c>
      <c r="BH685" s="43">
        <v>0</v>
      </c>
      <c r="BI685" s="43">
        <v>0</v>
      </c>
      <c r="BJ685" s="43">
        <v>58220000</v>
      </c>
      <c r="BK685" s="43">
        <v>0</v>
      </c>
      <c r="BL685" s="43">
        <v>0</v>
      </c>
      <c r="BM685" s="43">
        <v>0</v>
      </c>
      <c r="BN685" s="44">
        <f t="shared" si="73"/>
        <v>58220000</v>
      </c>
      <c r="BO685" s="43">
        <v>0</v>
      </c>
      <c r="BP685" s="43">
        <v>0</v>
      </c>
      <c r="BQ685" s="43">
        <v>0</v>
      </c>
      <c r="BR685" s="43">
        <v>0</v>
      </c>
      <c r="BS685" s="43">
        <v>0</v>
      </c>
      <c r="BT685" s="43">
        <v>0</v>
      </c>
      <c r="BU685" s="43">
        <v>0</v>
      </c>
      <c r="BV685" s="43">
        <v>0</v>
      </c>
      <c r="BW685" s="43">
        <v>0</v>
      </c>
      <c r="BX685" s="43">
        <v>0</v>
      </c>
      <c r="BY685" s="43">
        <v>0</v>
      </c>
      <c r="BZ685" s="43">
        <v>58220000</v>
      </c>
      <c r="CA685" s="43">
        <v>0</v>
      </c>
      <c r="CB685" s="43">
        <v>0</v>
      </c>
      <c r="CC685" s="43">
        <v>0</v>
      </c>
      <c r="CD685" s="44">
        <f t="shared" si="74"/>
        <v>58220000</v>
      </c>
      <c r="CE685" s="43">
        <v>0</v>
      </c>
      <c r="CF685" s="43">
        <v>0</v>
      </c>
      <c r="CG685" s="43">
        <v>0</v>
      </c>
      <c r="CH685" s="43">
        <v>0</v>
      </c>
      <c r="CI685" s="43">
        <v>0</v>
      </c>
      <c r="CJ685" s="43">
        <v>0</v>
      </c>
      <c r="CK685" s="43">
        <v>0</v>
      </c>
      <c r="CL685" s="43">
        <v>0</v>
      </c>
      <c r="CM685" s="43">
        <v>0</v>
      </c>
      <c r="CN685" s="43">
        <v>0</v>
      </c>
      <c r="CO685" s="43">
        <v>0</v>
      </c>
      <c r="CP685" s="43">
        <v>58220000</v>
      </c>
      <c r="CQ685" s="43">
        <v>0</v>
      </c>
      <c r="CR685" s="43">
        <v>0</v>
      </c>
      <c r="CS685" s="43">
        <v>0</v>
      </c>
      <c r="CT685" s="44">
        <f t="shared" si="75"/>
        <v>58220000</v>
      </c>
      <c r="CU685" s="43">
        <v>0</v>
      </c>
      <c r="CV685" s="43">
        <v>0</v>
      </c>
      <c r="CW685" s="43">
        <v>0</v>
      </c>
      <c r="CX685" s="43">
        <v>0</v>
      </c>
      <c r="CY685" s="43">
        <v>0</v>
      </c>
      <c r="CZ685" s="43">
        <v>0</v>
      </c>
      <c r="DA685" s="43">
        <v>0</v>
      </c>
      <c r="DB685" s="43">
        <v>0</v>
      </c>
      <c r="DC685" s="43">
        <v>0</v>
      </c>
      <c r="DD685" s="43">
        <v>0</v>
      </c>
      <c r="DE685" s="43">
        <v>0</v>
      </c>
      <c r="DF685" s="43">
        <v>58220000</v>
      </c>
      <c r="DG685" s="43">
        <v>0</v>
      </c>
      <c r="DH685" s="43">
        <v>0</v>
      </c>
      <c r="DI685" s="43">
        <v>0</v>
      </c>
      <c r="DJ685" s="44">
        <f t="shared" si="76"/>
        <v>58220000</v>
      </c>
      <c r="DK685" s="45">
        <f t="shared" si="72"/>
        <v>232880000</v>
      </c>
      <c r="DL685" s="78">
        <v>232880000</v>
      </c>
    </row>
    <row r="686" spans="1:116" s="2" customFormat="1" ht="45" x14ac:dyDescent="0.25">
      <c r="B686" s="40" t="s">
        <v>1126</v>
      </c>
      <c r="C686" s="41" t="s">
        <v>1450</v>
      </c>
      <c r="D686" s="30" t="s">
        <v>1443</v>
      </c>
      <c r="E686" s="30" t="s">
        <v>1127</v>
      </c>
      <c r="F686" s="30" t="s">
        <v>1441</v>
      </c>
      <c r="G686" s="30" t="s">
        <v>2427</v>
      </c>
      <c r="H686" s="41" t="s">
        <v>1128</v>
      </c>
      <c r="I686" s="41">
        <v>90.5</v>
      </c>
      <c r="J686" s="41" t="s">
        <v>1389</v>
      </c>
      <c r="K686" s="41">
        <v>2019</v>
      </c>
      <c r="L686" s="41">
        <v>100</v>
      </c>
      <c r="M686" s="42">
        <v>100</v>
      </c>
      <c r="N686" s="42">
        <v>100</v>
      </c>
      <c r="O686" s="42">
        <v>100</v>
      </c>
      <c r="P686" s="42">
        <v>100</v>
      </c>
      <c r="Q686" s="42" t="s">
        <v>130</v>
      </c>
      <c r="R686" s="41" t="s">
        <v>113</v>
      </c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 t="s">
        <v>1127</v>
      </c>
      <c r="AI686" s="52" t="s">
        <v>1487</v>
      </c>
      <c r="AJ686" s="40">
        <v>4599</v>
      </c>
      <c r="AK686" s="17" t="s">
        <v>2169</v>
      </c>
      <c r="AL686" s="17" t="s">
        <v>1131</v>
      </c>
      <c r="AM686" s="42" t="s">
        <v>2480</v>
      </c>
      <c r="AN686" s="42" t="s">
        <v>2481</v>
      </c>
      <c r="AO686" s="42" t="s">
        <v>2482</v>
      </c>
      <c r="AP686" s="41" t="s">
        <v>1298</v>
      </c>
      <c r="AQ686" s="41">
        <v>1</v>
      </c>
      <c r="AR686" s="42" t="s">
        <v>130</v>
      </c>
      <c r="AS686" s="42" t="s">
        <v>1126</v>
      </c>
      <c r="AT686" s="42">
        <v>1</v>
      </c>
      <c r="AU686" s="42">
        <v>1</v>
      </c>
      <c r="AV686" s="42">
        <v>1</v>
      </c>
      <c r="AW686" s="42">
        <v>1</v>
      </c>
      <c r="AX686" s="43">
        <v>0</v>
      </c>
      <c r="AY686" s="43">
        <v>0</v>
      </c>
      <c r="AZ686" s="43">
        <v>0</v>
      </c>
      <c r="BA686" s="43">
        <v>0</v>
      </c>
      <c r="BB686" s="43">
        <v>0</v>
      </c>
      <c r="BC686" s="43">
        <v>30000000</v>
      </c>
      <c r="BD686" s="43">
        <v>0</v>
      </c>
      <c r="BE686" s="43">
        <v>0</v>
      </c>
      <c r="BF686" s="43">
        <v>0</v>
      </c>
      <c r="BG686" s="43">
        <v>0</v>
      </c>
      <c r="BH686" s="43">
        <v>0</v>
      </c>
      <c r="BI686" s="43">
        <v>0</v>
      </c>
      <c r="BJ686" s="43">
        <v>10200000</v>
      </c>
      <c r="BK686" s="43">
        <v>0</v>
      </c>
      <c r="BL686" s="43">
        <v>0</v>
      </c>
      <c r="BM686" s="43">
        <v>0</v>
      </c>
      <c r="BN686" s="44">
        <f t="shared" si="73"/>
        <v>40200000</v>
      </c>
      <c r="BO686" s="43">
        <v>0</v>
      </c>
      <c r="BP686" s="43">
        <v>0</v>
      </c>
      <c r="BQ686" s="43">
        <v>0</v>
      </c>
      <c r="BR686" s="43">
        <v>0</v>
      </c>
      <c r="BS686" s="43">
        <v>30000000</v>
      </c>
      <c r="BT686" s="43">
        <v>0</v>
      </c>
      <c r="BU686" s="43">
        <v>0</v>
      </c>
      <c r="BV686" s="43">
        <v>0</v>
      </c>
      <c r="BW686" s="43">
        <v>0</v>
      </c>
      <c r="BX686" s="43">
        <v>0</v>
      </c>
      <c r="BY686" s="43">
        <v>0</v>
      </c>
      <c r="BZ686" s="43">
        <v>10200000</v>
      </c>
      <c r="CA686" s="43">
        <v>0</v>
      </c>
      <c r="CB686" s="43">
        <v>0</v>
      </c>
      <c r="CC686" s="43">
        <v>0</v>
      </c>
      <c r="CD686" s="44">
        <f t="shared" si="74"/>
        <v>40200000</v>
      </c>
      <c r="CE686" s="43">
        <v>0</v>
      </c>
      <c r="CF686" s="43">
        <v>0</v>
      </c>
      <c r="CG686" s="43">
        <v>0</v>
      </c>
      <c r="CH686" s="43">
        <v>0</v>
      </c>
      <c r="CI686" s="43">
        <v>30000000</v>
      </c>
      <c r="CJ686" s="43">
        <v>0</v>
      </c>
      <c r="CK686" s="43">
        <v>0</v>
      </c>
      <c r="CL686" s="43">
        <v>0</v>
      </c>
      <c r="CM686" s="43">
        <v>0</v>
      </c>
      <c r="CN686" s="43">
        <v>0</v>
      </c>
      <c r="CO686" s="43">
        <v>0</v>
      </c>
      <c r="CP686" s="43">
        <v>10200000</v>
      </c>
      <c r="CQ686" s="43">
        <v>0</v>
      </c>
      <c r="CR686" s="43">
        <v>0</v>
      </c>
      <c r="CS686" s="43">
        <v>0</v>
      </c>
      <c r="CT686" s="44">
        <f t="shared" si="75"/>
        <v>40200000</v>
      </c>
      <c r="CU686" s="43">
        <v>0</v>
      </c>
      <c r="CV686" s="43">
        <v>0</v>
      </c>
      <c r="CW686" s="43">
        <v>0</v>
      </c>
      <c r="CX686" s="43">
        <v>0</v>
      </c>
      <c r="CY686" s="43">
        <v>30000000</v>
      </c>
      <c r="CZ686" s="43">
        <v>0</v>
      </c>
      <c r="DA686" s="43">
        <v>0</v>
      </c>
      <c r="DB686" s="43">
        <v>0</v>
      </c>
      <c r="DC686" s="43">
        <v>0</v>
      </c>
      <c r="DD686" s="43">
        <v>0</v>
      </c>
      <c r="DE686" s="43">
        <v>0</v>
      </c>
      <c r="DF686" s="43">
        <v>10200000</v>
      </c>
      <c r="DG686" s="43">
        <v>0</v>
      </c>
      <c r="DH686" s="43">
        <v>0</v>
      </c>
      <c r="DI686" s="43">
        <v>0</v>
      </c>
      <c r="DJ686" s="44">
        <f t="shared" si="76"/>
        <v>40200000</v>
      </c>
      <c r="DK686" s="45">
        <f t="shared" si="72"/>
        <v>160800000</v>
      </c>
      <c r="DL686" s="78">
        <v>160800000</v>
      </c>
    </row>
    <row r="687" spans="1:116" s="2" customFormat="1" ht="105" x14ac:dyDescent="0.25">
      <c r="B687" s="40" t="s">
        <v>1126</v>
      </c>
      <c r="C687" s="41" t="s">
        <v>1450</v>
      </c>
      <c r="D687" s="30" t="s">
        <v>1443</v>
      </c>
      <c r="E687" s="30" t="s">
        <v>1127</v>
      </c>
      <c r="F687" s="30" t="s">
        <v>1441</v>
      </c>
      <c r="G687" s="30" t="s">
        <v>2427</v>
      </c>
      <c r="H687" s="41" t="s">
        <v>1128</v>
      </c>
      <c r="I687" s="41">
        <v>90.5</v>
      </c>
      <c r="J687" s="41" t="s">
        <v>1389</v>
      </c>
      <c r="K687" s="41">
        <v>2019</v>
      </c>
      <c r="L687" s="41">
        <v>100</v>
      </c>
      <c r="M687" s="42">
        <v>100</v>
      </c>
      <c r="N687" s="42">
        <v>100</v>
      </c>
      <c r="O687" s="42">
        <v>100</v>
      </c>
      <c r="P687" s="42">
        <v>100</v>
      </c>
      <c r="Q687" s="42" t="s">
        <v>130</v>
      </c>
      <c r="R687" s="41" t="s">
        <v>113</v>
      </c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 t="s">
        <v>1127</v>
      </c>
      <c r="AI687" s="52" t="s">
        <v>1487</v>
      </c>
      <c r="AJ687" s="40">
        <v>4599</v>
      </c>
      <c r="AK687" s="17" t="s">
        <v>2170</v>
      </c>
      <c r="AL687" s="17" t="s">
        <v>1132</v>
      </c>
      <c r="AM687" s="42" t="s">
        <v>2483</v>
      </c>
      <c r="AN687" s="42" t="s">
        <v>2484</v>
      </c>
      <c r="AO687" s="42" t="s">
        <v>2485</v>
      </c>
      <c r="AP687" s="41">
        <v>1</v>
      </c>
      <c r="AQ687" s="41">
        <v>1</v>
      </c>
      <c r="AR687" s="42" t="s">
        <v>130</v>
      </c>
      <c r="AS687" s="42" t="s">
        <v>1126</v>
      </c>
      <c r="AT687" s="42">
        <v>1</v>
      </c>
      <c r="AU687" s="42">
        <v>1</v>
      </c>
      <c r="AV687" s="42">
        <v>1</v>
      </c>
      <c r="AW687" s="42">
        <v>1</v>
      </c>
      <c r="AX687" s="43">
        <v>0</v>
      </c>
      <c r="AY687" s="43">
        <v>0</v>
      </c>
      <c r="AZ687" s="43">
        <v>0</v>
      </c>
      <c r="BA687" s="43">
        <v>0</v>
      </c>
      <c r="BB687" s="43">
        <v>0</v>
      </c>
      <c r="BC687" s="43">
        <v>5000000</v>
      </c>
      <c r="BD687" s="43">
        <v>0</v>
      </c>
      <c r="BE687" s="43">
        <v>0</v>
      </c>
      <c r="BF687" s="43">
        <v>0</v>
      </c>
      <c r="BG687" s="43">
        <v>0</v>
      </c>
      <c r="BH687" s="43">
        <v>0</v>
      </c>
      <c r="BI687" s="43">
        <v>0</v>
      </c>
      <c r="BJ687" s="43">
        <v>81960000</v>
      </c>
      <c r="BK687" s="43">
        <v>0</v>
      </c>
      <c r="BL687" s="43">
        <v>0</v>
      </c>
      <c r="BM687" s="43">
        <v>0</v>
      </c>
      <c r="BN687" s="44">
        <f t="shared" si="73"/>
        <v>86960000</v>
      </c>
      <c r="BO687" s="43">
        <v>0</v>
      </c>
      <c r="BP687" s="43">
        <v>0</v>
      </c>
      <c r="BQ687" s="43">
        <v>0</v>
      </c>
      <c r="BR687" s="43">
        <v>0</v>
      </c>
      <c r="BS687" s="43">
        <v>5000000</v>
      </c>
      <c r="BT687" s="43">
        <v>0</v>
      </c>
      <c r="BU687" s="43">
        <v>0</v>
      </c>
      <c r="BV687" s="43">
        <v>0</v>
      </c>
      <c r="BW687" s="43">
        <v>0</v>
      </c>
      <c r="BX687" s="43">
        <v>0</v>
      </c>
      <c r="BY687" s="43">
        <v>0</v>
      </c>
      <c r="BZ687" s="43">
        <v>81960000</v>
      </c>
      <c r="CA687" s="43">
        <v>0</v>
      </c>
      <c r="CB687" s="43">
        <v>0</v>
      </c>
      <c r="CC687" s="43">
        <v>0</v>
      </c>
      <c r="CD687" s="44">
        <f t="shared" si="74"/>
        <v>86960000</v>
      </c>
      <c r="CE687" s="43">
        <v>0</v>
      </c>
      <c r="CF687" s="43">
        <v>0</v>
      </c>
      <c r="CG687" s="43">
        <v>0</v>
      </c>
      <c r="CH687" s="43">
        <v>0</v>
      </c>
      <c r="CI687" s="43">
        <v>5000000</v>
      </c>
      <c r="CJ687" s="43">
        <v>0</v>
      </c>
      <c r="CK687" s="43">
        <v>0</v>
      </c>
      <c r="CL687" s="43">
        <v>0</v>
      </c>
      <c r="CM687" s="43">
        <v>0</v>
      </c>
      <c r="CN687" s="43">
        <v>0</v>
      </c>
      <c r="CO687" s="43">
        <v>0</v>
      </c>
      <c r="CP687" s="43">
        <v>81960000</v>
      </c>
      <c r="CQ687" s="43">
        <v>0</v>
      </c>
      <c r="CR687" s="43">
        <v>0</v>
      </c>
      <c r="CS687" s="43">
        <v>0</v>
      </c>
      <c r="CT687" s="44">
        <f t="shared" si="75"/>
        <v>86960000</v>
      </c>
      <c r="CU687" s="43">
        <v>0</v>
      </c>
      <c r="CV687" s="43">
        <v>0</v>
      </c>
      <c r="CW687" s="43">
        <v>0</v>
      </c>
      <c r="CX687" s="43">
        <v>0</v>
      </c>
      <c r="CY687" s="43">
        <v>5000000</v>
      </c>
      <c r="CZ687" s="43">
        <v>0</v>
      </c>
      <c r="DA687" s="43">
        <v>0</v>
      </c>
      <c r="DB687" s="43">
        <v>0</v>
      </c>
      <c r="DC687" s="43">
        <v>0</v>
      </c>
      <c r="DD687" s="43">
        <v>0</v>
      </c>
      <c r="DE687" s="43">
        <v>0</v>
      </c>
      <c r="DF687" s="43">
        <v>81960000</v>
      </c>
      <c r="DG687" s="43">
        <v>0</v>
      </c>
      <c r="DH687" s="43">
        <v>0</v>
      </c>
      <c r="DI687" s="43">
        <v>0</v>
      </c>
      <c r="DJ687" s="44">
        <f t="shared" si="76"/>
        <v>86960000</v>
      </c>
      <c r="DK687" s="45">
        <f t="shared" si="72"/>
        <v>347840000</v>
      </c>
      <c r="DL687" s="78">
        <v>347840000</v>
      </c>
    </row>
    <row r="688" spans="1:116" s="2" customFormat="1" ht="45" x14ac:dyDescent="0.25">
      <c r="A688" s="1"/>
      <c r="B688" s="40" t="s">
        <v>1126</v>
      </c>
      <c r="C688" s="41" t="s">
        <v>1450</v>
      </c>
      <c r="D688" s="30" t="s">
        <v>1443</v>
      </c>
      <c r="E688" s="30" t="s">
        <v>1127</v>
      </c>
      <c r="F688" s="30" t="s">
        <v>1441</v>
      </c>
      <c r="G688" s="30" t="s">
        <v>1133</v>
      </c>
      <c r="H688" s="41" t="s">
        <v>1133</v>
      </c>
      <c r="I688" s="41" t="s">
        <v>1298</v>
      </c>
      <c r="J688" s="41" t="s">
        <v>1298</v>
      </c>
      <c r="K688" s="41">
        <v>2018</v>
      </c>
      <c r="L688" s="41">
        <v>90</v>
      </c>
      <c r="M688" s="42">
        <v>90</v>
      </c>
      <c r="N688" s="42">
        <v>90</v>
      </c>
      <c r="O688" s="42">
        <v>90</v>
      </c>
      <c r="P688" s="42">
        <v>90</v>
      </c>
      <c r="Q688" s="42" t="s">
        <v>130</v>
      </c>
      <c r="R688" s="41" t="s">
        <v>113</v>
      </c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 t="s">
        <v>1127</v>
      </c>
      <c r="AI688" s="52" t="s">
        <v>1487</v>
      </c>
      <c r="AJ688" s="40">
        <v>4599</v>
      </c>
      <c r="AK688" s="17" t="s">
        <v>2171</v>
      </c>
      <c r="AL688" s="17" t="s">
        <v>1134</v>
      </c>
      <c r="AM688" s="42" t="s">
        <v>2474</v>
      </c>
      <c r="AN688" s="42" t="s">
        <v>2475</v>
      </c>
      <c r="AO688" s="42" t="s">
        <v>2476</v>
      </c>
      <c r="AP688" s="41" t="s">
        <v>1298</v>
      </c>
      <c r="AQ688" s="17">
        <v>84</v>
      </c>
      <c r="AR688" s="42" t="s">
        <v>2471</v>
      </c>
      <c r="AS688" s="42" t="s">
        <v>1126</v>
      </c>
      <c r="AT688" s="42">
        <v>21</v>
      </c>
      <c r="AU688" s="42">
        <v>21</v>
      </c>
      <c r="AV688" s="42">
        <v>21</v>
      </c>
      <c r="AW688" s="42">
        <v>21</v>
      </c>
      <c r="AX688" s="43">
        <v>0</v>
      </c>
      <c r="AY688" s="43">
        <v>0</v>
      </c>
      <c r="AZ688" s="43">
        <v>0</v>
      </c>
      <c r="BA688" s="43">
        <v>0</v>
      </c>
      <c r="BB688" s="43">
        <v>0</v>
      </c>
      <c r="BC688" s="43">
        <v>0</v>
      </c>
      <c r="BD688" s="43">
        <v>0</v>
      </c>
      <c r="BE688" s="43">
        <v>0</v>
      </c>
      <c r="BF688" s="43">
        <v>0</v>
      </c>
      <c r="BG688" s="43">
        <v>0</v>
      </c>
      <c r="BH688" s="43">
        <v>0</v>
      </c>
      <c r="BI688" s="43">
        <v>0</v>
      </c>
      <c r="BJ688" s="43">
        <v>8740000</v>
      </c>
      <c r="BK688" s="43">
        <v>0</v>
      </c>
      <c r="BL688" s="43">
        <v>0</v>
      </c>
      <c r="BM688" s="43">
        <v>0</v>
      </c>
      <c r="BN688" s="44">
        <f t="shared" si="73"/>
        <v>8740000</v>
      </c>
      <c r="BO688" s="43">
        <v>0</v>
      </c>
      <c r="BP688" s="43">
        <v>0</v>
      </c>
      <c r="BQ688" s="43">
        <v>0</v>
      </c>
      <c r="BR688" s="43">
        <v>0</v>
      </c>
      <c r="BS688" s="43">
        <v>0</v>
      </c>
      <c r="BT688" s="43">
        <v>0</v>
      </c>
      <c r="BU688" s="43">
        <v>0</v>
      </c>
      <c r="BV688" s="43">
        <v>0</v>
      </c>
      <c r="BW688" s="43">
        <v>0</v>
      </c>
      <c r="BX688" s="43">
        <v>0</v>
      </c>
      <c r="BY688" s="43">
        <v>0</v>
      </c>
      <c r="BZ688" s="43">
        <v>8740000</v>
      </c>
      <c r="CA688" s="43">
        <v>0</v>
      </c>
      <c r="CB688" s="43">
        <v>0</v>
      </c>
      <c r="CC688" s="43">
        <v>0</v>
      </c>
      <c r="CD688" s="44">
        <f t="shared" si="74"/>
        <v>8740000</v>
      </c>
      <c r="CE688" s="43">
        <v>0</v>
      </c>
      <c r="CF688" s="43">
        <v>0</v>
      </c>
      <c r="CG688" s="43">
        <v>0</v>
      </c>
      <c r="CH688" s="43">
        <v>0</v>
      </c>
      <c r="CI688" s="43">
        <v>0</v>
      </c>
      <c r="CJ688" s="43">
        <v>0</v>
      </c>
      <c r="CK688" s="43">
        <v>0</v>
      </c>
      <c r="CL688" s="43">
        <v>0</v>
      </c>
      <c r="CM688" s="43">
        <v>0</v>
      </c>
      <c r="CN688" s="43">
        <v>0</v>
      </c>
      <c r="CO688" s="43">
        <v>0</v>
      </c>
      <c r="CP688" s="43">
        <v>8740000</v>
      </c>
      <c r="CQ688" s="43">
        <v>0</v>
      </c>
      <c r="CR688" s="43">
        <v>0</v>
      </c>
      <c r="CS688" s="43">
        <v>0</v>
      </c>
      <c r="CT688" s="44">
        <f t="shared" si="75"/>
        <v>8740000</v>
      </c>
      <c r="CU688" s="43">
        <v>0</v>
      </c>
      <c r="CV688" s="43">
        <v>0</v>
      </c>
      <c r="CW688" s="43">
        <v>0</v>
      </c>
      <c r="CX688" s="43">
        <v>0</v>
      </c>
      <c r="CY688" s="43">
        <v>0</v>
      </c>
      <c r="CZ688" s="43">
        <v>0</v>
      </c>
      <c r="DA688" s="43">
        <v>0</v>
      </c>
      <c r="DB688" s="43">
        <v>0</v>
      </c>
      <c r="DC688" s="43">
        <v>0</v>
      </c>
      <c r="DD688" s="43">
        <v>0</v>
      </c>
      <c r="DE688" s="43">
        <v>0</v>
      </c>
      <c r="DF688" s="43">
        <v>8740000</v>
      </c>
      <c r="DG688" s="43">
        <v>0</v>
      </c>
      <c r="DH688" s="43">
        <v>0</v>
      </c>
      <c r="DI688" s="43">
        <v>0</v>
      </c>
      <c r="DJ688" s="44">
        <f t="shared" si="76"/>
        <v>8740000</v>
      </c>
      <c r="DK688" s="45">
        <f t="shared" si="72"/>
        <v>34960000</v>
      </c>
      <c r="DL688" s="78">
        <v>34960000</v>
      </c>
    </row>
    <row r="689" spans="1:116" s="2" customFormat="1" ht="45" x14ac:dyDescent="0.25">
      <c r="A689" s="1"/>
      <c r="B689" s="40" t="s">
        <v>1126</v>
      </c>
      <c r="C689" s="41" t="s">
        <v>1450</v>
      </c>
      <c r="D689" s="30" t="s">
        <v>1443</v>
      </c>
      <c r="E689" s="30" t="s">
        <v>1127</v>
      </c>
      <c r="F689" s="30" t="s">
        <v>1441</v>
      </c>
      <c r="G689" s="30" t="s">
        <v>1133</v>
      </c>
      <c r="H689" s="41" t="s">
        <v>1133</v>
      </c>
      <c r="I689" s="41" t="s">
        <v>1298</v>
      </c>
      <c r="J689" s="41" t="s">
        <v>1298</v>
      </c>
      <c r="K689" s="41">
        <v>2019</v>
      </c>
      <c r="L689" s="41">
        <v>90</v>
      </c>
      <c r="M689" s="42">
        <v>90</v>
      </c>
      <c r="N689" s="42">
        <v>90</v>
      </c>
      <c r="O689" s="42">
        <v>90</v>
      </c>
      <c r="P689" s="42">
        <v>90</v>
      </c>
      <c r="Q689" s="42" t="s">
        <v>130</v>
      </c>
      <c r="R689" s="41" t="s">
        <v>113</v>
      </c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 t="s">
        <v>1127</v>
      </c>
      <c r="AI689" s="52" t="s">
        <v>1487</v>
      </c>
      <c r="AJ689" s="40">
        <v>4599</v>
      </c>
      <c r="AK689" s="17" t="s">
        <v>2172</v>
      </c>
      <c r="AL689" s="17" t="s">
        <v>1135</v>
      </c>
      <c r="AM689" s="42" t="s">
        <v>2474</v>
      </c>
      <c r="AN689" s="42" t="s">
        <v>2475</v>
      </c>
      <c r="AO689" s="42" t="s">
        <v>2476</v>
      </c>
      <c r="AP689" s="41">
        <v>1</v>
      </c>
      <c r="AQ689" s="17">
        <v>4</v>
      </c>
      <c r="AR689" s="42" t="s">
        <v>2471</v>
      </c>
      <c r="AS689" s="42" t="s">
        <v>1126</v>
      </c>
      <c r="AT689" s="42">
        <v>1</v>
      </c>
      <c r="AU689" s="42">
        <v>1</v>
      </c>
      <c r="AV689" s="42">
        <v>1</v>
      </c>
      <c r="AW689" s="42">
        <v>1</v>
      </c>
      <c r="AX689" s="43">
        <v>0</v>
      </c>
      <c r="AY689" s="43">
        <v>0</v>
      </c>
      <c r="AZ689" s="43">
        <v>0</v>
      </c>
      <c r="BA689" s="43">
        <v>0</v>
      </c>
      <c r="BB689" s="43">
        <v>0</v>
      </c>
      <c r="BC689" s="43">
        <v>0</v>
      </c>
      <c r="BD689" s="43">
        <v>0</v>
      </c>
      <c r="BE689" s="43">
        <v>0</v>
      </c>
      <c r="BF689" s="43">
        <v>0</v>
      </c>
      <c r="BG689" s="43">
        <v>0</v>
      </c>
      <c r="BH689" s="43">
        <v>0</v>
      </c>
      <c r="BI689" s="43">
        <v>0</v>
      </c>
      <c r="BJ689" s="43">
        <v>32248970</v>
      </c>
      <c r="BK689" s="43">
        <v>0</v>
      </c>
      <c r="BL689" s="43">
        <v>0</v>
      </c>
      <c r="BM689" s="43">
        <v>0</v>
      </c>
      <c r="BN689" s="44">
        <f t="shared" si="73"/>
        <v>32248970</v>
      </c>
      <c r="BO689" s="43">
        <v>0</v>
      </c>
      <c r="BP689" s="43">
        <v>0</v>
      </c>
      <c r="BQ689" s="43">
        <v>0</v>
      </c>
      <c r="BR689" s="43">
        <v>0</v>
      </c>
      <c r="BS689" s="43">
        <v>0</v>
      </c>
      <c r="BT689" s="43">
        <v>0</v>
      </c>
      <c r="BU689" s="43">
        <v>0</v>
      </c>
      <c r="BV689" s="43">
        <v>0</v>
      </c>
      <c r="BW689" s="43">
        <v>0</v>
      </c>
      <c r="BX689" s="43">
        <v>0</v>
      </c>
      <c r="BY689" s="43">
        <v>0</v>
      </c>
      <c r="BZ689" s="43">
        <v>32248970</v>
      </c>
      <c r="CA689" s="43">
        <v>0</v>
      </c>
      <c r="CB689" s="43">
        <v>0</v>
      </c>
      <c r="CC689" s="43">
        <v>0</v>
      </c>
      <c r="CD689" s="44">
        <f t="shared" si="74"/>
        <v>32248970</v>
      </c>
      <c r="CE689" s="43">
        <v>0</v>
      </c>
      <c r="CF689" s="43">
        <v>0</v>
      </c>
      <c r="CG689" s="43">
        <v>0</v>
      </c>
      <c r="CH689" s="43">
        <v>0</v>
      </c>
      <c r="CI689" s="43">
        <v>0</v>
      </c>
      <c r="CJ689" s="43">
        <v>0</v>
      </c>
      <c r="CK689" s="43">
        <v>0</v>
      </c>
      <c r="CL689" s="43">
        <v>0</v>
      </c>
      <c r="CM689" s="43">
        <v>0</v>
      </c>
      <c r="CN689" s="43">
        <v>0</v>
      </c>
      <c r="CO689" s="43">
        <v>0</v>
      </c>
      <c r="CP689" s="43">
        <v>32248970</v>
      </c>
      <c r="CQ689" s="43">
        <v>0</v>
      </c>
      <c r="CR689" s="43">
        <v>0</v>
      </c>
      <c r="CS689" s="43">
        <v>0</v>
      </c>
      <c r="CT689" s="44">
        <f t="shared" si="75"/>
        <v>32248970</v>
      </c>
      <c r="CU689" s="43">
        <v>0</v>
      </c>
      <c r="CV689" s="43">
        <v>0</v>
      </c>
      <c r="CW689" s="43">
        <v>0</v>
      </c>
      <c r="CX689" s="43">
        <v>0</v>
      </c>
      <c r="CY689" s="43">
        <v>0</v>
      </c>
      <c r="CZ689" s="43">
        <v>0</v>
      </c>
      <c r="DA689" s="43">
        <v>0</v>
      </c>
      <c r="DB689" s="43">
        <v>0</v>
      </c>
      <c r="DC689" s="43">
        <v>0</v>
      </c>
      <c r="DD689" s="43">
        <v>0</v>
      </c>
      <c r="DE689" s="43">
        <v>0</v>
      </c>
      <c r="DF689" s="43">
        <v>32248970</v>
      </c>
      <c r="DG689" s="43">
        <v>0</v>
      </c>
      <c r="DH689" s="43">
        <v>0</v>
      </c>
      <c r="DI689" s="43">
        <v>0</v>
      </c>
      <c r="DJ689" s="44">
        <f t="shared" si="76"/>
        <v>32248970</v>
      </c>
      <c r="DK689" s="45">
        <f t="shared" si="72"/>
        <v>128995880</v>
      </c>
      <c r="DL689" s="78">
        <v>128995880</v>
      </c>
    </row>
    <row r="690" spans="1:116" s="2" customFormat="1" ht="45" x14ac:dyDescent="0.25">
      <c r="A690" s="1"/>
      <c r="B690" s="40" t="s">
        <v>1126</v>
      </c>
      <c r="C690" s="41" t="s">
        <v>1450</v>
      </c>
      <c r="D690" s="30" t="s">
        <v>1443</v>
      </c>
      <c r="E690" s="30" t="s">
        <v>1127</v>
      </c>
      <c r="F690" s="30" t="s">
        <v>1441</v>
      </c>
      <c r="G690" s="30" t="s">
        <v>1133</v>
      </c>
      <c r="H690" s="41" t="s">
        <v>1133</v>
      </c>
      <c r="I690" s="41" t="s">
        <v>1298</v>
      </c>
      <c r="J690" s="41" t="s">
        <v>1298</v>
      </c>
      <c r="K690" s="41">
        <v>2019</v>
      </c>
      <c r="L690" s="41">
        <v>90</v>
      </c>
      <c r="M690" s="42">
        <v>90</v>
      </c>
      <c r="N690" s="42">
        <v>90</v>
      </c>
      <c r="O690" s="42">
        <v>90</v>
      </c>
      <c r="P690" s="42">
        <v>90</v>
      </c>
      <c r="Q690" s="42" t="s">
        <v>130</v>
      </c>
      <c r="R690" s="41" t="s">
        <v>113</v>
      </c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 t="s">
        <v>1127</v>
      </c>
      <c r="AI690" s="52" t="s">
        <v>1487</v>
      </c>
      <c r="AJ690" s="40">
        <v>4599</v>
      </c>
      <c r="AK690" s="17" t="s">
        <v>2173</v>
      </c>
      <c r="AL690" s="17" t="s">
        <v>1136</v>
      </c>
      <c r="AM690" s="42" t="s">
        <v>2474</v>
      </c>
      <c r="AN690" s="42" t="s">
        <v>2475</v>
      </c>
      <c r="AO690" s="42" t="s">
        <v>2476</v>
      </c>
      <c r="AP690" s="41" t="s">
        <v>1298</v>
      </c>
      <c r="AQ690" s="17">
        <v>16</v>
      </c>
      <c r="AR690" s="42" t="s">
        <v>2471</v>
      </c>
      <c r="AS690" s="42" t="s">
        <v>1126</v>
      </c>
      <c r="AT690" s="42">
        <v>4</v>
      </c>
      <c r="AU690" s="42">
        <v>4</v>
      </c>
      <c r="AV690" s="42">
        <v>4</v>
      </c>
      <c r="AW690" s="42">
        <v>4</v>
      </c>
      <c r="AX690" s="43">
        <v>0</v>
      </c>
      <c r="AY690" s="43">
        <v>0</v>
      </c>
      <c r="AZ690" s="43">
        <v>0</v>
      </c>
      <c r="BA690" s="43">
        <v>0</v>
      </c>
      <c r="BB690" s="43">
        <v>0</v>
      </c>
      <c r="BC690" s="43">
        <v>0</v>
      </c>
      <c r="BD690" s="43">
        <v>0</v>
      </c>
      <c r="BE690" s="43">
        <v>0</v>
      </c>
      <c r="BF690" s="43">
        <v>0</v>
      </c>
      <c r="BG690" s="43">
        <v>0</v>
      </c>
      <c r="BH690" s="43">
        <v>0</v>
      </c>
      <c r="BI690" s="43">
        <v>0</v>
      </c>
      <c r="BJ690" s="43">
        <v>12040000</v>
      </c>
      <c r="BK690" s="43">
        <v>0</v>
      </c>
      <c r="BL690" s="43">
        <v>0</v>
      </c>
      <c r="BM690" s="43">
        <v>0</v>
      </c>
      <c r="BN690" s="44">
        <f t="shared" si="73"/>
        <v>12040000</v>
      </c>
      <c r="BO690" s="43">
        <v>0</v>
      </c>
      <c r="BP690" s="43">
        <v>0</v>
      </c>
      <c r="BQ690" s="43">
        <v>0</v>
      </c>
      <c r="BR690" s="43">
        <v>0</v>
      </c>
      <c r="BS690" s="43">
        <v>0</v>
      </c>
      <c r="BT690" s="43">
        <v>0</v>
      </c>
      <c r="BU690" s="43">
        <v>0</v>
      </c>
      <c r="BV690" s="43">
        <v>0</v>
      </c>
      <c r="BW690" s="43">
        <v>0</v>
      </c>
      <c r="BX690" s="43">
        <v>0</v>
      </c>
      <c r="BY690" s="43">
        <v>0</v>
      </c>
      <c r="BZ690" s="43">
        <v>12040000</v>
      </c>
      <c r="CA690" s="43">
        <v>0</v>
      </c>
      <c r="CB690" s="43">
        <v>0</v>
      </c>
      <c r="CC690" s="43">
        <v>0</v>
      </c>
      <c r="CD690" s="44">
        <f t="shared" si="74"/>
        <v>12040000</v>
      </c>
      <c r="CE690" s="43">
        <v>0</v>
      </c>
      <c r="CF690" s="43">
        <v>0</v>
      </c>
      <c r="CG690" s="43">
        <v>0</v>
      </c>
      <c r="CH690" s="43">
        <v>0</v>
      </c>
      <c r="CI690" s="43">
        <v>0</v>
      </c>
      <c r="CJ690" s="43">
        <v>0</v>
      </c>
      <c r="CK690" s="43">
        <v>0</v>
      </c>
      <c r="CL690" s="43">
        <v>0</v>
      </c>
      <c r="CM690" s="43">
        <v>0</v>
      </c>
      <c r="CN690" s="43">
        <v>0</v>
      </c>
      <c r="CO690" s="43">
        <v>0</v>
      </c>
      <c r="CP690" s="43">
        <v>12040000</v>
      </c>
      <c r="CQ690" s="43">
        <v>0</v>
      </c>
      <c r="CR690" s="43">
        <v>0</v>
      </c>
      <c r="CS690" s="43">
        <v>0</v>
      </c>
      <c r="CT690" s="44">
        <f t="shared" si="75"/>
        <v>12040000</v>
      </c>
      <c r="CU690" s="43">
        <v>0</v>
      </c>
      <c r="CV690" s="43">
        <v>0</v>
      </c>
      <c r="CW690" s="43">
        <v>0</v>
      </c>
      <c r="CX690" s="43">
        <v>0</v>
      </c>
      <c r="CY690" s="43">
        <v>0</v>
      </c>
      <c r="CZ690" s="43">
        <v>0</v>
      </c>
      <c r="DA690" s="43">
        <v>0</v>
      </c>
      <c r="DB690" s="43">
        <v>0</v>
      </c>
      <c r="DC690" s="43">
        <v>0</v>
      </c>
      <c r="DD690" s="43">
        <v>0</v>
      </c>
      <c r="DE690" s="43">
        <v>0</v>
      </c>
      <c r="DF690" s="43">
        <v>12040000</v>
      </c>
      <c r="DG690" s="43">
        <v>0</v>
      </c>
      <c r="DH690" s="43">
        <v>0</v>
      </c>
      <c r="DI690" s="43">
        <v>0</v>
      </c>
      <c r="DJ690" s="44">
        <f t="shared" si="76"/>
        <v>12040000</v>
      </c>
      <c r="DK690" s="45">
        <f t="shared" si="72"/>
        <v>48160000</v>
      </c>
      <c r="DL690" s="78">
        <v>48160000</v>
      </c>
    </row>
    <row r="691" spans="1:116" s="2" customFormat="1" ht="45" x14ac:dyDescent="0.25">
      <c r="A691" s="1"/>
      <c r="B691" s="40" t="s">
        <v>1126</v>
      </c>
      <c r="C691" s="41" t="s">
        <v>1450</v>
      </c>
      <c r="D691" s="30" t="s">
        <v>1443</v>
      </c>
      <c r="E691" s="30" t="s">
        <v>1127</v>
      </c>
      <c r="F691" s="30" t="s">
        <v>1441</v>
      </c>
      <c r="G691" s="30" t="s">
        <v>1137</v>
      </c>
      <c r="H691" s="41" t="s">
        <v>1137</v>
      </c>
      <c r="I691" s="41">
        <v>74.900000000000006</v>
      </c>
      <c r="J691" s="41" t="s">
        <v>1390</v>
      </c>
      <c r="K691" s="41">
        <v>2019</v>
      </c>
      <c r="L691" s="41">
        <v>80</v>
      </c>
      <c r="M691" s="42">
        <v>80</v>
      </c>
      <c r="N691" s="42">
        <v>80</v>
      </c>
      <c r="O691" s="42">
        <v>80</v>
      </c>
      <c r="P691" s="42">
        <v>80</v>
      </c>
      <c r="Q691" s="42" t="s">
        <v>130</v>
      </c>
      <c r="R691" s="41" t="s">
        <v>113</v>
      </c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 t="s">
        <v>1127</v>
      </c>
      <c r="AI691" s="52" t="s">
        <v>1487</v>
      </c>
      <c r="AJ691" s="40">
        <v>4599</v>
      </c>
      <c r="AK691" s="17" t="s">
        <v>2174</v>
      </c>
      <c r="AL691" s="17" t="s">
        <v>1138</v>
      </c>
      <c r="AM691" s="42" t="s">
        <v>2474</v>
      </c>
      <c r="AN691" s="42" t="s">
        <v>2475</v>
      </c>
      <c r="AO691" s="42" t="s">
        <v>2476</v>
      </c>
      <c r="AP691" s="41">
        <v>17</v>
      </c>
      <c r="AQ691" s="17">
        <v>18</v>
      </c>
      <c r="AR691" s="42" t="s">
        <v>130</v>
      </c>
      <c r="AS691" s="42" t="s">
        <v>1126</v>
      </c>
      <c r="AT691" s="42">
        <v>18</v>
      </c>
      <c r="AU691" s="42">
        <v>18</v>
      </c>
      <c r="AV691" s="42">
        <v>18</v>
      </c>
      <c r="AW691" s="42">
        <v>18</v>
      </c>
      <c r="AX691" s="43">
        <v>0</v>
      </c>
      <c r="AY691" s="43">
        <v>0</v>
      </c>
      <c r="AZ691" s="43">
        <v>0</v>
      </c>
      <c r="BA691" s="43">
        <v>0</v>
      </c>
      <c r="BB691" s="43">
        <v>0</v>
      </c>
      <c r="BC691" s="43">
        <v>5000000</v>
      </c>
      <c r="BD691" s="43">
        <v>0</v>
      </c>
      <c r="BE691" s="43">
        <v>0</v>
      </c>
      <c r="BF691" s="43">
        <v>0</v>
      </c>
      <c r="BG691" s="43">
        <v>0</v>
      </c>
      <c r="BH691" s="43">
        <v>0</v>
      </c>
      <c r="BI691" s="43">
        <v>0</v>
      </c>
      <c r="BJ691" s="43">
        <v>75660000</v>
      </c>
      <c r="BK691" s="43">
        <v>0</v>
      </c>
      <c r="BL691" s="43">
        <v>0</v>
      </c>
      <c r="BM691" s="43">
        <v>0</v>
      </c>
      <c r="BN691" s="44">
        <f t="shared" si="73"/>
        <v>80660000</v>
      </c>
      <c r="BO691" s="43">
        <v>0</v>
      </c>
      <c r="BP691" s="43">
        <v>0</v>
      </c>
      <c r="BQ691" s="43">
        <v>0</v>
      </c>
      <c r="BR691" s="43">
        <v>0</v>
      </c>
      <c r="BS691" s="43">
        <v>5000000</v>
      </c>
      <c r="BT691" s="43">
        <v>0</v>
      </c>
      <c r="BU691" s="43">
        <v>0</v>
      </c>
      <c r="BV691" s="43">
        <v>0</v>
      </c>
      <c r="BW691" s="43">
        <v>0</v>
      </c>
      <c r="BX691" s="43">
        <v>0</v>
      </c>
      <c r="BY691" s="43">
        <v>0</v>
      </c>
      <c r="BZ691" s="43">
        <v>75660000</v>
      </c>
      <c r="CA691" s="43">
        <v>0</v>
      </c>
      <c r="CB691" s="43">
        <v>0</v>
      </c>
      <c r="CC691" s="43">
        <v>0</v>
      </c>
      <c r="CD691" s="44">
        <f t="shared" si="74"/>
        <v>80660000</v>
      </c>
      <c r="CE691" s="43">
        <v>0</v>
      </c>
      <c r="CF691" s="43">
        <v>0</v>
      </c>
      <c r="CG691" s="43">
        <v>0</v>
      </c>
      <c r="CH691" s="43">
        <v>0</v>
      </c>
      <c r="CI691" s="43">
        <v>5000000</v>
      </c>
      <c r="CJ691" s="43">
        <v>0</v>
      </c>
      <c r="CK691" s="43">
        <v>0</v>
      </c>
      <c r="CL691" s="43">
        <v>0</v>
      </c>
      <c r="CM691" s="43">
        <v>0</v>
      </c>
      <c r="CN691" s="43">
        <v>0</v>
      </c>
      <c r="CO691" s="43">
        <v>0</v>
      </c>
      <c r="CP691" s="43">
        <v>75660000</v>
      </c>
      <c r="CQ691" s="43">
        <v>0</v>
      </c>
      <c r="CR691" s="43">
        <v>0</v>
      </c>
      <c r="CS691" s="43">
        <v>0</v>
      </c>
      <c r="CT691" s="44">
        <f t="shared" si="75"/>
        <v>80660000</v>
      </c>
      <c r="CU691" s="43">
        <v>0</v>
      </c>
      <c r="CV691" s="43">
        <v>0</v>
      </c>
      <c r="CW691" s="43">
        <v>0</v>
      </c>
      <c r="CX691" s="43">
        <v>0</v>
      </c>
      <c r="CY691" s="43">
        <v>5000000</v>
      </c>
      <c r="CZ691" s="43">
        <v>0</v>
      </c>
      <c r="DA691" s="43">
        <v>0</v>
      </c>
      <c r="DB691" s="43">
        <v>0</v>
      </c>
      <c r="DC691" s="43">
        <v>0</v>
      </c>
      <c r="DD691" s="43">
        <v>0</v>
      </c>
      <c r="DE691" s="43">
        <v>0</v>
      </c>
      <c r="DF691" s="43">
        <v>75660000</v>
      </c>
      <c r="DG691" s="43">
        <v>0</v>
      </c>
      <c r="DH691" s="43">
        <v>0</v>
      </c>
      <c r="DI691" s="43">
        <v>0</v>
      </c>
      <c r="DJ691" s="44">
        <f t="shared" si="76"/>
        <v>80660000</v>
      </c>
      <c r="DK691" s="45">
        <f t="shared" si="72"/>
        <v>322640000</v>
      </c>
      <c r="DL691" s="78">
        <v>322640000</v>
      </c>
    </row>
    <row r="692" spans="1:116" s="2" customFormat="1" ht="45" x14ac:dyDescent="0.25">
      <c r="A692" s="1"/>
      <c r="B692" s="40" t="s">
        <v>1139</v>
      </c>
      <c r="C692" s="41" t="s">
        <v>1450</v>
      </c>
      <c r="D692" s="30" t="s">
        <v>1443</v>
      </c>
      <c r="E692" s="30" t="s">
        <v>1127</v>
      </c>
      <c r="F692" s="30" t="s">
        <v>1441</v>
      </c>
      <c r="G692" s="30" t="s">
        <v>2428</v>
      </c>
      <c r="H692" s="41" t="s">
        <v>1140</v>
      </c>
      <c r="I692" s="41">
        <v>19</v>
      </c>
      <c r="J692" s="41" t="s">
        <v>1389</v>
      </c>
      <c r="K692" s="41">
        <v>2019</v>
      </c>
      <c r="L692" s="41">
        <v>19</v>
      </c>
      <c r="M692" s="42">
        <v>0.19</v>
      </c>
      <c r="N692" s="42">
        <v>0.19</v>
      </c>
      <c r="O692" s="42">
        <v>0.19</v>
      </c>
      <c r="P692" s="42">
        <v>0.19</v>
      </c>
      <c r="Q692" s="42" t="s">
        <v>132</v>
      </c>
      <c r="R692" s="41" t="s">
        <v>113</v>
      </c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 t="s">
        <v>1127</v>
      </c>
      <c r="AI692" s="52" t="s">
        <v>1487</v>
      </c>
      <c r="AJ692" s="40">
        <v>4599</v>
      </c>
      <c r="AK692" s="17" t="s">
        <v>2175</v>
      </c>
      <c r="AL692" s="17" t="s">
        <v>1141</v>
      </c>
      <c r="AM692" s="42"/>
      <c r="AN692" s="42"/>
      <c r="AO692" s="42"/>
      <c r="AP692" s="41">
        <v>12000</v>
      </c>
      <c r="AQ692" s="41">
        <v>12500</v>
      </c>
      <c r="AR692" s="42" t="s">
        <v>130</v>
      </c>
      <c r="AS692" s="42" t="s">
        <v>1139</v>
      </c>
      <c r="AT692" s="42">
        <v>2187</v>
      </c>
      <c r="AU692" s="42">
        <v>3000</v>
      </c>
      <c r="AV692" s="42">
        <v>3000</v>
      </c>
      <c r="AW692" s="42">
        <v>3500</v>
      </c>
      <c r="AX692" s="43">
        <v>0</v>
      </c>
      <c r="AY692" s="43">
        <v>0</v>
      </c>
      <c r="AZ692" s="43">
        <v>0</v>
      </c>
      <c r="BA692" s="43">
        <v>0</v>
      </c>
      <c r="BB692" s="43"/>
      <c r="BC692" s="43">
        <v>116500000</v>
      </c>
      <c r="BD692" s="43">
        <v>0</v>
      </c>
      <c r="BE692" s="43">
        <v>0</v>
      </c>
      <c r="BF692" s="43">
        <v>0</v>
      </c>
      <c r="BG692" s="43">
        <v>0</v>
      </c>
      <c r="BH692" s="43">
        <v>0</v>
      </c>
      <c r="BI692" s="43">
        <v>0</v>
      </c>
      <c r="BJ692" s="43">
        <v>0</v>
      </c>
      <c r="BK692" s="43">
        <v>0</v>
      </c>
      <c r="BL692" s="43">
        <v>0</v>
      </c>
      <c r="BM692" s="43">
        <v>0</v>
      </c>
      <c r="BN692" s="44">
        <v>116500000</v>
      </c>
      <c r="BO692" s="43">
        <v>0</v>
      </c>
      <c r="BP692" s="43">
        <v>0</v>
      </c>
      <c r="BQ692" s="43">
        <v>0</v>
      </c>
      <c r="BR692" s="43">
        <v>0</v>
      </c>
      <c r="BS692" s="43">
        <v>235300000</v>
      </c>
      <c r="BT692" s="43">
        <v>0</v>
      </c>
      <c r="BU692" s="43">
        <v>0</v>
      </c>
      <c r="BV692" s="43">
        <v>0</v>
      </c>
      <c r="BW692" s="43">
        <v>0</v>
      </c>
      <c r="BX692" s="43">
        <v>0</v>
      </c>
      <c r="BY692" s="43">
        <v>0</v>
      </c>
      <c r="BZ692" s="43">
        <v>0</v>
      </c>
      <c r="CA692" s="43">
        <v>0</v>
      </c>
      <c r="CB692" s="43">
        <v>0</v>
      </c>
      <c r="CC692" s="43">
        <v>0</v>
      </c>
      <c r="CD692" s="44">
        <v>235300000</v>
      </c>
      <c r="CE692" s="43">
        <v>0</v>
      </c>
      <c r="CF692" s="43">
        <v>0</v>
      </c>
      <c r="CG692" s="43">
        <v>0</v>
      </c>
      <c r="CH692" s="43">
        <v>0</v>
      </c>
      <c r="CI692" s="43">
        <v>235300000</v>
      </c>
      <c r="CJ692" s="43">
        <v>0</v>
      </c>
      <c r="CK692" s="43">
        <v>0</v>
      </c>
      <c r="CL692" s="43">
        <v>0</v>
      </c>
      <c r="CM692" s="43">
        <v>0</v>
      </c>
      <c r="CN692" s="43">
        <v>0</v>
      </c>
      <c r="CO692" s="43">
        <v>0</v>
      </c>
      <c r="CP692" s="43">
        <v>0</v>
      </c>
      <c r="CQ692" s="43">
        <v>0</v>
      </c>
      <c r="CR692" s="43">
        <v>0</v>
      </c>
      <c r="CS692" s="43">
        <v>0</v>
      </c>
      <c r="CT692" s="44">
        <v>235300000</v>
      </c>
      <c r="CU692" s="43">
        <v>0</v>
      </c>
      <c r="CV692" s="43">
        <v>0</v>
      </c>
      <c r="CW692" s="43">
        <v>0</v>
      </c>
      <c r="CX692" s="43">
        <v>0</v>
      </c>
      <c r="CY692" s="43">
        <v>235300000</v>
      </c>
      <c r="CZ692" s="43">
        <v>0</v>
      </c>
      <c r="DA692" s="43">
        <v>0</v>
      </c>
      <c r="DB692" s="43">
        <v>0</v>
      </c>
      <c r="DC692" s="43">
        <v>0</v>
      </c>
      <c r="DD692" s="43">
        <v>0</v>
      </c>
      <c r="DE692" s="43">
        <v>0</v>
      </c>
      <c r="DF692" s="43">
        <v>0</v>
      </c>
      <c r="DG692" s="43">
        <v>0</v>
      </c>
      <c r="DH692" s="43">
        <v>0</v>
      </c>
      <c r="DI692" s="43">
        <v>0</v>
      </c>
      <c r="DJ692" s="44">
        <v>235300000</v>
      </c>
      <c r="DK692" s="45">
        <f t="shared" si="72"/>
        <v>822400000</v>
      </c>
      <c r="DL692" s="78">
        <v>822400000</v>
      </c>
    </row>
    <row r="693" spans="1:116" s="2" customFormat="1" ht="45" x14ac:dyDescent="0.25">
      <c r="A693" s="1"/>
      <c r="B693" s="40" t="s">
        <v>1139</v>
      </c>
      <c r="C693" s="41" t="s">
        <v>1450</v>
      </c>
      <c r="D693" s="30" t="s">
        <v>1443</v>
      </c>
      <c r="E693" s="30" t="s">
        <v>1127</v>
      </c>
      <c r="F693" s="30" t="s">
        <v>1441</v>
      </c>
      <c r="G693" s="30" t="s">
        <v>2428</v>
      </c>
      <c r="H693" s="41" t="s">
        <v>1140</v>
      </c>
      <c r="I693" s="41">
        <v>19</v>
      </c>
      <c r="J693" s="41" t="s">
        <v>1389</v>
      </c>
      <c r="K693" s="41">
        <v>2019</v>
      </c>
      <c r="L693" s="41">
        <v>19</v>
      </c>
      <c r="M693" s="42">
        <v>0.19</v>
      </c>
      <c r="N693" s="42">
        <v>0.19</v>
      </c>
      <c r="O693" s="42">
        <v>0.19</v>
      </c>
      <c r="P693" s="42">
        <v>0.19</v>
      </c>
      <c r="Q693" s="42" t="s">
        <v>130</v>
      </c>
      <c r="R693" s="41" t="s">
        <v>113</v>
      </c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 t="s">
        <v>1127</v>
      </c>
      <c r="AI693" s="52" t="s">
        <v>1487</v>
      </c>
      <c r="AJ693" s="40">
        <v>4599</v>
      </c>
      <c r="AK693" s="17" t="s">
        <v>2176</v>
      </c>
      <c r="AL693" s="17" t="s">
        <v>1142</v>
      </c>
      <c r="AM693" s="42"/>
      <c r="AN693" s="42"/>
      <c r="AO693" s="42"/>
      <c r="AP693" s="41">
        <v>2</v>
      </c>
      <c r="AQ693" s="41">
        <v>2</v>
      </c>
      <c r="AR693" s="42" t="s">
        <v>130</v>
      </c>
      <c r="AS693" s="42" t="s">
        <v>1139</v>
      </c>
      <c r="AT693" s="42">
        <v>1</v>
      </c>
      <c r="AU693" s="42" t="s">
        <v>2472</v>
      </c>
      <c r="AV693" s="42" t="s">
        <v>2472</v>
      </c>
      <c r="AW693" s="42">
        <v>1</v>
      </c>
      <c r="AX693" s="43">
        <v>0</v>
      </c>
      <c r="AY693" s="43">
        <v>0</v>
      </c>
      <c r="AZ693" s="43">
        <v>0</v>
      </c>
      <c r="BA693" s="43">
        <v>0</v>
      </c>
      <c r="BB693" s="43"/>
      <c r="BC693" s="43">
        <v>2300000</v>
      </c>
      <c r="BD693" s="43">
        <v>0</v>
      </c>
      <c r="BE693" s="43">
        <v>0</v>
      </c>
      <c r="BF693" s="43">
        <v>0</v>
      </c>
      <c r="BG693" s="43">
        <v>0</v>
      </c>
      <c r="BH693" s="43">
        <v>0</v>
      </c>
      <c r="BI693" s="43">
        <v>0</v>
      </c>
      <c r="BJ693" s="43">
        <v>0</v>
      </c>
      <c r="BK693" s="43">
        <v>0</v>
      </c>
      <c r="BL693" s="43">
        <v>0</v>
      </c>
      <c r="BM693" s="43">
        <v>0</v>
      </c>
      <c r="BN693" s="44">
        <v>2300000</v>
      </c>
      <c r="BO693" s="43">
        <v>0</v>
      </c>
      <c r="BP693" s="43">
        <v>0</v>
      </c>
      <c r="BQ693" s="43">
        <v>0</v>
      </c>
      <c r="BR693" s="43">
        <v>0</v>
      </c>
      <c r="BS693" s="43">
        <v>2300000</v>
      </c>
      <c r="BT693" s="43">
        <v>0</v>
      </c>
      <c r="BU693" s="43">
        <v>0</v>
      </c>
      <c r="BV693" s="43">
        <v>0</v>
      </c>
      <c r="BW693" s="43">
        <v>0</v>
      </c>
      <c r="BX693" s="43">
        <v>0</v>
      </c>
      <c r="BY693" s="43">
        <v>0</v>
      </c>
      <c r="BZ693" s="43">
        <v>0</v>
      </c>
      <c r="CA693" s="43">
        <v>0</v>
      </c>
      <c r="CB693" s="43">
        <v>0</v>
      </c>
      <c r="CC693" s="43">
        <v>0</v>
      </c>
      <c r="CD693" s="44">
        <v>2300000</v>
      </c>
      <c r="CE693" s="43">
        <v>0</v>
      </c>
      <c r="CF693" s="43">
        <v>0</v>
      </c>
      <c r="CG693" s="43">
        <v>0</v>
      </c>
      <c r="CH693" s="43">
        <v>0</v>
      </c>
      <c r="CI693" s="43">
        <v>2300000</v>
      </c>
      <c r="CJ693" s="43">
        <v>0</v>
      </c>
      <c r="CK693" s="43">
        <v>0</v>
      </c>
      <c r="CL693" s="43">
        <v>0</v>
      </c>
      <c r="CM693" s="43">
        <v>0</v>
      </c>
      <c r="CN693" s="43">
        <v>0</v>
      </c>
      <c r="CO693" s="43">
        <v>0</v>
      </c>
      <c r="CP693" s="43">
        <v>0</v>
      </c>
      <c r="CQ693" s="43">
        <v>0</v>
      </c>
      <c r="CR693" s="43">
        <v>0</v>
      </c>
      <c r="CS693" s="43">
        <v>0</v>
      </c>
      <c r="CT693" s="44">
        <v>2300000</v>
      </c>
      <c r="CU693" s="43">
        <v>0</v>
      </c>
      <c r="CV693" s="43">
        <v>0</v>
      </c>
      <c r="CW693" s="43">
        <v>0</v>
      </c>
      <c r="CX693" s="43">
        <v>0</v>
      </c>
      <c r="CY693" s="43">
        <v>2300000</v>
      </c>
      <c r="CZ693" s="43">
        <v>0</v>
      </c>
      <c r="DA693" s="43">
        <v>0</v>
      </c>
      <c r="DB693" s="43">
        <v>0</v>
      </c>
      <c r="DC693" s="43">
        <v>0</v>
      </c>
      <c r="DD693" s="43">
        <v>0</v>
      </c>
      <c r="DE693" s="43">
        <v>0</v>
      </c>
      <c r="DF693" s="43">
        <v>0</v>
      </c>
      <c r="DG693" s="43">
        <v>0</v>
      </c>
      <c r="DH693" s="43">
        <v>0</v>
      </c>
      <c r="DI693" s="43">
        <v>0</v>
      </c>
      <c r="DJ693" s="44">
        <v>2300000</v>
      </c>
      <c r="DK693" s="45">
        <f t="shared" si="72"/>
        <v>9200000</v>
      </c>
      <c r="DL693" s="78">
        <v>9200000</v>
      </c>
    </row>
    <row r="694" spans="1:116" s="2" customFormat="1" ht="30" x14ac:dyDescent="0.25">
      <c r="A694" s="1"/>
      <c r="B694" s="40" t="s">
        <v>1139</v>
      </c>
      <c r="C694" s="41" t="s">
        <v>1450</v>
      </c>
      <c r="D694" s="30" t="s">
        <v>1443</v>
      </c>
      <c r="E694" s="30" t="s">
        <v>1127</v>
      </c>
      <c r="F694" s="30" t="s">
        <v>1441</v>
      </c>
      <c r="G694" s="30" t="s">
        <v>2429</v>
      </c>
      <c r="H694" s="41" t="s">
        <v>1143</v>
      </c>
      <c r="I694" s="41" t="s">
        <v>1298</v>
      </c>
      <c r="J694" s="41" t="s">
        <v>1298</v>
      </c>
      <c r="K694" s="41" t="s">
        <v>1298</v>
      </c>
      <c r="L694" s="41">
        <v>20</v>
      </c>
      <c r="M694" s="42">
        <v>5</v>
      </c>
      <c r="N694" s="42">
        <v>5</v>
      </c>
      <c r="O694" s="42">
        <v>5</v>
      </c>
      <c r="P694" s="42">
        <v>5</v>
      </c>
      <c r="Q694" s="42" t="s">
        <v>132</v>
      </c>
      <c r="R694" s="41" t="s">
        <v>113</v>
      </c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 t="s">
        <v>1127</v>
      </c>
      <c r="AI694" s="52" t="s">
        <v>1487</v>
      </c>
      <c r="AJ694" s="40">
        <v>4599</v>
      </c>
      <c r="AK694" s="17" t="s">
        <v>2177</v>
      </c>
      <c r="AL694" s="17" t="s">
        <v>1144</v>
      </c>
      <c r="AM694" s="42"/>
      <c r="AN694" s="42"/>
      <c r="AO694" s="42"/>
      <c r="AP694" s="41" t="s">
        <v>1495</v>
      </c>
      <c r="AQ694" s="41">
        <v>0</v>
      </c>
      <c r="AR694" s="42" t="s">
        <v>2471</v>
      </c>
      <c r="AS694" s="42" t="s">
        <v>1139</v>
      </c>
      <c r="AT694" s="42">
        <v>2242</v>
      </c>
      <c r="AU694" s="42">
        <v>3000</v>
      </c>
      <c r="AV694" s="42">
        <v>3000</v>
      </c>
      <c r="AW694" s="42">
        <v>3000</v>
      </c>
      <c r="AX694" s="43">
        <v>0</v>
      </c>
      <c r="AY694" s="43">
        <v>0</v>
      </c>
      <c r="AZ694" s="43">
        <v>0</v>
      </c>
      <c r="BA694" s="43">
        <v>0</v>
      </c>
      <c r="BB694" s="43"/>
      <c r="BC694" s="43">
        <v>217950000</v>
      </c>
      <c r="BD694" s="43">
        <v>0</v>
      </c>
      <c r="BE694" s="43">
        <v>0</v>
      </c>
      <c r="BF694" s="43">
        <v>0</v>
      </c>
      <c r="BG694" s="43">
        <v>0</v>
      </c>
      <c r="BH694" s="43">
        <v>0</v>
      </c>
      <c r="BI694" s="43">
        <v>0</v>
      </c>
      <c r="BJ694" s="43">
        <v>0</v>
      </c>
      <c r="BK694" s="43">
        <v>0</v>
      </c>
      <c r="BL694" s="43">
        <v>0</v>
      </c>
      <c r="BM694" s="43">
        <v>0</v>
      </c>
      <c r="BN694" s="44">
        <v>217950000</v>
      </c>
      <c r="BO694" s="43">
        <v>0</v>
      </c>
      <c r="BP694" s="43">
        <v>0</v>
      </c>
      <c r="BQ694" s="43">
        <v>0</v>
      </c>
      <c r="BR694" s="43">
        <v>0</v>
      </c>
      <c r="BS694" s="43">
        <v>218500000</v>
      </c>
      <c r="BT694" s="43">
        <v>0</v>
      </c>
      <c r="BU694" s="43">
        <v>0</v>
      </c>
      <c r="BV694" s="43">
        <v>0</v>
      </c>
      <c r="BW694" s="43">
        <v>0</v>
      </c>
      <c r="BX694" s="43">
        <v>0</v>
      </c>
      <c r="BY694" s="43">
        <v>0</v>
      </c>
      <c r="BZ694" s="43">
        <v>0</v>
      </c>
      <c r="CA694" s="43">
        <v>0</v>
      </c>
      <c r="CB694" s="43">
        <v>0</v>
      </c>
      <c r="CC694" s="43">
        <v>0</v>
      </c>
      <c r="CD694" s="44">
        <v>218500000</v>
      </c>
      <c r="CE694" s="43">
        <v>0</v>
      </c>
      <c r="CF694" s="43">
        <v>0</v>
      </c>
      <c r="CG694" s="43">
        <v>0</v>
      </c>
      <c r="CH694" s="43">
        <v>0</v>
      </c>
      <c r="CI694" s="43">
        <v>218500000</v>
      </c>
      <c r="CJ694" s="43">
        <v>0</v>
      </c>
      <c r="CK694" s="43">
        <v>0</v>
      </c>
      <c r="CL694" s="43">
        <v>0</v>
      </c>
      <c r="CM694" s="43">
        <v>0</v>
      </c>
      <c r="CN694" s="43">
        <v>0</v>
      </c>
      <c r="CO694" s="43">
        <v>0</v>
      </c>
      <c r="CP694" s="43">
        <v>0</v>
      </c>
      <c r="CQ694" s="43">
        <v>0</v>
      </c>
      <c r="CR694" s="43">
        <v>0</v>
      </c>
      <c r="CS694" s="43">
        <v>0</v>
      </c>
      <c r="CT694" s="44">
        <v>218500000</v>
      </c>
      <c r="CU694" s="43">
        <v>0</v>
      </c>
      <c r="CV694" s="43">
        <v>0</v>
      </c>
      <c r="CW694" s="43">
        <v>0</v>
      </c>
      <c r="CX694" s="43">
        <v>0</v>
      </c>
      <c r="CY694" s="43">
        <v>218500000</v>
      </c>
      <c r="CZ694" s="43">
        <v>0</v>
      </c>
      <c r="DA694" s="43">
        <v>0</v>
      </c>
      <c r="DB694" s="43">
        <v>0</v>
      </c>
      <c r="DC694" s="43">
        <v>0</v>
      </c>
      <c r="DD694" s="43">
        <v>0</v>
      </c>
      <c r="DE694" s="43">
        <v>0</v>
      </c>
      <c r="DF694" s="43">
        <v>0</v>
      </c>
      <c r="DG694" s="43">
        <v>0</v>
      </c>
      <c r="DH694" s="43">
        <v>0</v>
      </c>
      <c r="DI694" s="43">
        <v>0</v>
      </c>
      <c r="DJ694" s="44">
        <v>218500000</v>
      </c>
      <c r="DK694" s="45">
        <f t="shared" si="72"/>
        <v>873450000</v>
      </c>
      <c r="DL694" s="78">
        <v>873450000</v>
      </c>
    </row>
    <row r="695" spans="1:116" s="2" customFormat="1" ht="30" x14ac:dyDescent="0.25">
      <c r="B695" s="40" t="s">
        <v>1139</v>
      </c>
      <c r="C695" s="41" t="s">
        <v>1450</v>
      </c>
      <c r="D695" s="30" t="s">
        <v>1443</v>
      </c>
      <c r="E695" s="30" t="s">
        <v>1127</v>
      </c>
      <c r="F695" s="30" t="s">
        <v>1441</v>
      </c>
      <c r="G695" s="30" t="s">
        <v>2429</v>
      </c>
      <c r="H695" s="41" t="s">
        <v>1143</v>
      </c>
      <c r="I695" s="41" t="s">
        <v>1298</v>
      </c>
      <c r="J695" s="41" t="s">
        <v>1298</v>
      </c>
      <c r="K695" s="41" t="s">
        <v>1298</v>
      </c>
      <c r="L695" s="41">
        <v>20</v>
      </c>
      <c r="M695" s="42">
        <v>5</v>
      </c>
      <c r="N695" s="42">
        <v>5</v>
      </c>
      <c r="O695" s="42">
        <v>5</v>
      </c>
      <c r="P695" s="42">
        <v>5</v>
      </c>
      <c r="Q695" s="42" t="s">
        <v>132</v>
      </c>
      <c r="R695" s="41" t="s">
        <v>113</v>
      </c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 t="s">
        <v>1127</v>
      </c>
      <c r="AI695" s="52" t="s">
        <v>1487</v>
      </c>
      <c r="AJ695" s="40">
        <v>4599</v>
      </c>
      <c r="AK695" s="17" t="s">
        <v>2178</v>
      </c>
      <c r="AL695" s="17" t="s">
        <v>1145</v>
      </c>
      <c r="AM695" s="42"/>
      <c r="AN695" s="42"/>
      <c r="AO695" s="42"/>
      <c r="AP695" s="41" t="s">
        <v>1298</v>
      </c>
      <c r="AQ695" s="41">
        <v>4</v>
      </c>
      <c r="AR695" s="42" t="s">
        <v>2471</v>
      </c>
      <c r="AS695" s="42" t="s">
        <v>1139</v>
      </c>
      <c r="AT695" s="42">
        <v>1</v>
      </c>
      <c r="AU695" s="42">
        <v>1</v>
      </c>
      <c r="AV695" s="42">
        <v>1</v>
      </c>
      <c r="AW695" s="42">
        <v>1</v>
      </c>
      <c r="AX695" s="43">
        <v>0</v>
      </c>
      <c r="AY695" s="43">
        <v>0</v>
      </c>
      <c r="AZ695" s="43">
        <v>0</v>
      </c>
      <c r="BA695" s="43">
        <v>0</v>
      </c>
      <c r="BB695" s="43"/>
      <c r="BC695" s="43">
        <v>2300000</v>
      </c>
      <c r="BD695" s="43">
        <v>0</v>
      </c>
      <c r="BE695" s="43">
        <v>0</v>
      </c>
      <c r="BF695" s="43">
        <v>0</v>
      </c>
      <c r="BG695" s="43">
        <v>0</v>
      </c>
      <c r="BH695" s="43">
        <v>0</v>
      </c>
      <c r="BI695" s="43">
        <v>0</v>
      </c>
      <c r="BJ695" s="43">
        <v>0</v>
      </c>
      <c r="BK695" s="43">
        <v>0</v>
      </c>
      <c r="BL695" s="43">
        <v>0</v>
      </c>
      <c r="BM695" s="43">
        <v>0</v>
      </c>
      <c r="BN695" s="44">
        <v>2300000</v>
      </c>
      <c r="BO695" s="43">
        <v>0</v>
      </c>
      <c r="BP695" s="43">
        <v>0</v>
      </c>
      <c r="BQ695" s="43">
        <v>0</v>
      </c>
      <c r="BR695" s="43">
        <v>0</v>
      </c>
      <c r="BS695" s="43">
        <v>2300000</v>
      </c>
      <c r="BT695" s="43">
        <v>0</v>
      </c>
      <c r="BU695" s="43">
        <v>0</v>
      </c>
      <c r="BV695" s="43">
        <v>0</v>
      </c>
      <c r="BW695" s="43">
        <v>0</v>
      </c>
      <c r="BX695" s="43">
        <v>0</v>
      </c>
      <c r="BY695" s="43">
        <v>0</v>
      </c>
      <c r="BZ695" s="43">
        <v>0</v>
      </c>
      <c r="CA695" s="43">
        <v>0</v>
      </c>
      <c r="CB695" s="43">
        <v>0</v>
      </c>
      <c r="CC695" s="43">
        <v>0</v>
      </c>
      <c r="CD695" s="44">
        <v>2300000</v>
      </c>
      <c r="CE695" s="43">
        <v>0</v>
      </c>
      <c r="CF695" s="43">
        <v>0</v>
      </c>
      <c r="CG695" s="43">
        <v>0</v>
      </c>
      <c r="CH695" s="43">
        <v>0</v>
      </c>
      <c r="CI695" s="43">
        <v>2300000</v>
      </c>
      <c r="CJ695" s="43">
        <v>0</v>
      </c>
      <c r="CK695" s="43">
        <v>0</v>
      </c>
      <c r="CL695" s="43">
        <v>0</v>
      </c>
      <c r="CM695" s="43">
        <v>0</v>
      </c>
      <c r="CN695" s="43">
        <v>0</v>
      </c>
      <c r="CO695" s="43">
        <v>0</v>
      </c>
      <c r="CP695" s="43">
        <v>0</v>
      </c>
      <c r="CQ695" s="43">
        <v>0</v>
      </c>
      <c r="CR695" s="43">
        <v>0</v>
      </c>
      <c r="CS695" s="43">
        <v>0</v>
      </c>
      <c r="CT695" s="44">
        <v>2300000</v>
      </c>
      <c r="CU695" s="43">
        <v>0</v>
      </c>
      <c r="CV695" s="43">
        <v>0</v>
      </c>
      <c r="CW695" s="43">
        <v>0</v>
      </c>
      <c r="CX695" s="43">
        <v>0</v>
      </c>
      <c r="CY695" s="43">
        <v>2300000</v>
      </c>
      <c r="CZ695" s="43">
        <v>0</v>
      </c>
      <c r="DA695" s="43">
        <v>0</v>
      </c>
      <c r="DB695" s="43">
        <v>0</v>
      </c>
      <c r="DC695" s="43">
        <v>0</v>
      </c>
      <c r="DD695" s="43">
        <v>0</v>
      </c>
      <c r="DE695" s="43">
        <v>0</v>
      </c>
      <c r="DF695" s="43">
        <v>0</v>
      </c>
      <c r="DG695" s="43">
        <v>0</v>
      </c>
      <c r="DH695" s="43">
        <v>0</v>
      </c>
      <c r="DI695" s="43">
        <v>0</v>
      </c>
      <c r="DJ695" s="44">
        <v>2300000</v>
      </c>
      <c r="DK695" s="45">
        <f t="shared" si="72"/>
        <v>9200000</v>
      </c>
      <c r="DL695" s="78">
        <v>9200000</v>
      </c>
    </row>
    <row r="696" spans="1:116" s="102" customFormat="1" ht="45" x14ac:dyDescent="0.25">
      <c r="B696" s="103" t="s">
        <v>1146</v>
      </c>
      <c r="C696" s="104" t="s">
        <v>1450</v>
      </c>
      <c r="D696" s="105" t="s">
        <v>1443</v>
      </c>
      <c r="E696" s="105" t="s">
        <v>1127</v>
      </c>
      <c r="F696" s="105" t="s">
        <v>1441</v>
      </c>
      <c r="G696" s="105" t="s">
        <v>2430</v>
      </c>
      <c r="H696" s="104" t="s">
        <v>1147</v>
      </c>
      <c r="I696" s="104">
        <v>3</v>
      </c>
      <c r="J696" s="104" t="s">
        <v>1389</v>
      </c>
      <c r="K696" s="104">
        <v>2019</v>
      </c>
      <c r="L696" s="104">
        <v>4</v>
      </c>
      <c r="M696" s="106">
        <v>1</v>
      </c>
      <c r="N696" s="106">
        <v>1</v>
      </c>
      <c r="O696" s="106">
        <v>1</v>
      </c>
      <c r="P696" s="106">
        <v>1</v>
      </c>
      <c r="Q696" s="106" t="s">
        <v>130</v>
      </c>
      <c r="R696" s="104" t="s">
        <v>113</v>
      </c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 t="s">
        <v>1127</v>
      </c>
      <c r="AI696" s="52" t="s">
        <v>1487</v>
      </c>
      <c r="AJ696" s="103">
        <v>4599</v>
      </c>
      <c r="AK696" s="107" t="s">
        <v>2179</v>
      </c>
      <c r="AL696" s="107" t="s">
        <v>1148</v>
      </c>
      <c r="AM696" s="106" t="s">
        <v>2881</v>
      </c>
      <c r="AN696" s="106">
        <v>1105001</v>
      </c>
      <c r="AO696" s="106" t="s">
        <v>2882</v>
      </c>
      <c r="AP696" s="104">
        <v>3</v>
      </c>
      <c r="AQ696" s="104">
        <v>4</v>
      </c>
      <c r="AR696" s="106" t="s">
        <v>130</v>
      </c>
      <c r="AS696" s="106" t="s">
        <v>1146</v>
      </c>
      <c r="AT696" s="106">
        <v>1</v>
      </c>
      <c r="AU696" s="106">
        <v>1</v>
      </c>
      <c r="AV696" s="106">
        <v>1</v>
      </c>
      <c r="AW696" s="106">
        <v>1</v>
      </c>
      <c r="AX696" s="108">
        <v>0</v>
      </c>
      <c r="AY696" s="108">
        <v>0</v>
      </c>
      <c r="AZ696" s="108">
        <v>0</v>
      </c>
      <c r="BA696" s="108">
        <v>0</v>
      </c>
      <c r="BB696" s="108">
        <v>0</v>
      </c>
      <c r="BC696" s="108">
        <v>25000</v>
      </c>
      <c r="BD696" s="108">
        <v>0</v>
      </c>
      <c r="BE696" s="108">
        <v>0</v>
      </c>
      <c r="BF696" s="108">
        <v>0</v>
      </c>
      <c r="BG696" s="108">
        <v>0</v>
      </c>
      <c r="BH696" s="108">
        <v>0</v>
      </c>
      <c r="BI696" s="108">
        <v>0</v>
      </c>
      <c r="BJ696" s="108">
        <v>0</v>
      </c>
      <c r="BK696" s="108">
        <v>0</v>
      </c>
      <c r="BL696" s="108">
        <v>0</v>
      </c>
      <c r="BM696" s="108">
        <v>0</v>
      </c>
      <c r="BN696" s="109">
        <f>SUM(AX696:BM696)</f>
        <v>25000</v>
      </c>
      <c r="BO696" s="108">
        <v>0</v>
      </c>
      <c r="BP696" s="108">
        <v>0</v>
      </c>
      <c r="BQ696" s="108">
        <v>0</v>
      </c>
      <c r="BR696" s="108">
        <v>0</v>
      </c>
      <c r="BS696" s="108">
        <v>125000</v>
      </c>
      <c r="BT696" s="108">
        <v>0</v>
      </c>
      <c r="BU696" s="108">
        <v>0</v>
      </c>
      <c r="BV696" s="108">
        <v>0</v>
      </c>
      <c r="BW696" s="108">
        <v>0</v>
      </c>
      <c r="BX696" s="108">
        <v>0</v>
      </c>
      <c r="BY696" s="108">
        <v>0</v>
      </c>
      <c r="BZ696" s="108">
        <v>0</v>
      </c>
      <c r="CA696" s="108">
        <v>0</v>
      </c>
      <c r="CB696" s="108">
        <v>0</v>
      </c>
      <c r="CC696" s="108">
        <v>0</v>
      </c>
      <c r="CD696" s="109">
        <f>SUM(BO696:CC696)</f>
        <v>125000</v>
      </c>
      <c r="CE696" s="108">
        <v>0</v>
      </c>
      <c r="CF696" s="108">
        <v>0</v>
      </c>
      <c r="CG696" s="108">
        <v>0</v>
      </c>
      <c r="CH696" s="108">
        <v>0</v>
      </c>
      <c r="CI696" s="108">
        <v>75000</v>
      </c>
      <c r="CJ696" s="108">
        <v>0</v>
      </c>
      <c r="CK696" s="108">
        <v>0</v>
      </c>
      <c r="CL696" s="108">
        <v>0</v>
      </c>
      <c r="CM696" s="108">
        <v>0</v>
      </c>
      <c r="CN696" s="108">
        <v>0</v>
      </c>
      <c r="CO696" s="108">
        <v>0</v>
      </c>
      <c r="CP696" s="108">
        <v>0</v>
      </c>
      <c r="CQ696" s="108">
        <v>0</v>
      </c>
      <c r="CR696" s="108">
        <v>0</v>
      </c>
      <c r="CS696" s="108">
        <v>0</v>
      </c>
      <c r="CT696" s="109">
        <f>SUM(CE696:CS696)</f>
        <v>75000</v>
      </c>
      <c r="CU696" s="108">
        <v>0</v>
      </c>
      <c r="CV696" s="108">
        <v>0</v>
      </c>
      <c r="CW696" s="108">
        <v>0</v>
      </c>
      <c r="CX696" s="108">
        <v>0</v>
      </c>
      <c r="CY696" s="108">
        <v>90000</v>
      </c>
      <c r="CZ696" s="108">
        <v>0</v>
      </c>
      <c r="DA696" s="108">
        <v>0</v>
      </c>
      <c r="DB696" s="108">
        <v>0</v>
      </c>
      <c r="DC696" s="108">
        <v>0</v>
      </c>
      <c r="DD696" s="108">
        <v>0</v>
      </c>
      <c r="DE696" s="108">
        <v>0</v>
      </c>
      <c r="DF696" s="108">
        <v>0</v>
      </c>
      <c r="DG696" s="108">
        <v>0</v>
      </c>
      <c r="DH696" s="108">
        <v>0</v>
      </c>
      <c r="DI696" s="108">
        <v>0</v>
      </c>
      <c r="DJ696" s="109">
        <f>SUM(CU696:DI696)</f>
        <v>90000</v>
      </c>
      <c r="DK696" s="110">
        <f t="shared" si="72"/>
        <v>315000</v>
      </c>
      <c r="DL696" s="111">
        <f>DK696*1000</f>
        <v>315000000</v>
      </c>
    </row>
    <row r="697" spans="1:116" s="102" customFormat="1" ht="45" x14ac:dyDescent="0.25">
      <c r="B697" s="103" t="s">
        <v>1146</v>
      </c>
      <c r="C697" s="104" t="s">
        <v>1450</v>
      </c>
      <c r="D697" s="105" t="s">
        <v>1443</v>
      </c>
      <c r="E697" s="105" t="s">
        <v>1127</v>
      </c>
      <c r="F697" s="105" t="s">
        <v>1441</v>
      </c>
      <c r="G697" s="105" t="s">
        <v>2430</v>
      </c>
      <c r="H697" s="104" t="s">
        <v>1147</v>
      </c>
      <c r="I697" s="104">
        <v>3</v>
      </c>
      <c r="J697" s="104" t="s">
        <v>1389</v>
      </c>
      <c r="K697" s="104">
        <v>2019</v>
      </c>
      <c r="L697" s="104">
        <v>4</v>
      </c>
      <c r="M697" s="106">
        <v>1</v>
      </c>
      <c r="N697" s="106">
        <v>1</v>
      </c>
      <c r="O697" s="106">
        <v>1</v>
      </c>
      <c r="P697" s="106">
        <v>1</v>
      </c>
      <c r="Q697" s="106" t="s">
        <v>130</v>
      </c>
      <c r="R697" s="104" t="s">
        <v>113</v>
      </c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 t="s">
        <v>1127</v>
      </c>
      <c r="AI697" s="52" t="s">
        <v>1487</v>
      </c>
      <c r="AJ697" s="103">
        <v>4599</v>
      </c>
      <c r="AK697" s="107" t="s">
        <v>2180</v>
      </c>
      <c r="AL697" s="107" t="s">
        <v>1149</v>
      </c>
      <c r="AM697" s="106" t="s">
        <v>2883</v>
      </c>
      <c r="AN697" s="106">
        <v>1105002</v>
      </c>
      <c r="AO697" s="106" t="s">
        <v>2884</v>
      </c>
      <c r="AP697" s="104">
        <v>8</v>
      </c>
      <c r="AQ697" s="104">
        <v>16</v>
      </c>
      <c r="AR697" s="106" t="s">
        <v>2471</v>
      </c>
      <c r="AS697" s="106" t="s">
        <v>1146</v>
      </c>
      <c r="AT697" s="106">
        <v>3</v>
      </c>
      <c r="AU697" s="106">
        <v>4</v>
      </c>
      <c r="AV697" s="106">
        <v>4</v>
      </c>
      <c r="AW697" s="106">
        <v>5</v>
      </c>
      <c r="AX697" s="108">
        <v>0</v>
      </c>
      <c r="AY697" s="108">
        <v>0</v>
      </c>
      <c r="AZ697" s="108">
        <v>0</v>
      </c>
      <c r="BA697" s="108">
        <v>0</v>
      </c>
      <c r="BB697" s="108">
        <v>0</v>
      </c>
      <c r="BC697" s="108">
        <v>12000</v>
      </c>
      <c r="BD697" s="108">
        <v>0</v>
      </c>
      <c r="BE697" s="108">
        <v>0</v>
      </c>
      <c r="BF697" s="108">
        <v>0</v>
      </c>
      <c r="BG697" s="108">
        <v>0</v>
      </c>
      <c r="BH697" s="108">
        <v>0</v>
      </c>
      <c r="BI697" s="108">
        <v>0</v>
      </c>
      <c r="BJ697" s="108">
        <v>0</v>
      </c>
      <c r="BK697" s="108">
        <v>0</v>
      </c>
      <c r="BL697" s="108">
        <v>0</v>
      </c>
      <c r="BM697" s="108">
        <v>0</v>
      </c>
      <c r="BN697" s="109">
        <f>SUM(AX697:BM697)</f>
        <v>12000</v>
      </c>
      <c r="BO697" s="108">
        <v>0</v>
      </c>
      <c r="BP697" s="108">
        <v>0</v>
      </c>
      <c r="BQ697" s="108">
        <v>0</v>
      </c>
      <c r="BR697" s="108">
        <v>0</v>
      </c>
      <c r="BS697" s="108">
        <v>125000</v>
      </c>
      <c r="BT697" s="108">
        <v>0</v>
      </c>
      <c r="BU697" s="108">
        <v>0</v>
      </c>
      <c r="BV697" s="108">
        <v>0</v>
      </c>
      <c r="BW697" s="108">
        <v>0</v>
      </c>
      <c r="BX697" s="108">
        <v>0</v>
      </c>
      <c r="BY697" s="108">
        <v>0</v>
      </c>
      <c r="BZ697" s="108">
        <v>0</v>
      </c>
      <c r="CA697" s="108">
        <v>0</v>
      </c>
      <c r="CB697" s="108">
        <v>0</v>
      </c>
      <c r="CC697" s="108">
        <v>0</v>
      </c>
      <c r="CD697" s="109">
        <f>SUM(BO697:CC697)</f>
        <v>125000</v>
      </c>
      <c r="CE697" s="108">
        <v>0</v>
      </c>
      <c r="CF697" s="108">
        <v>0</v>
      </c>
      <c r="CG697" s="108">
        <v>0</v>
      </c>
      <c r="CH697" s="108">
        <v>0</v>
      </c>
      <c r="CI697" s="108">
        <v>75000</v>
      </c>
      <c r="CJ697" s="108">
        <v>0</v>
      </c>
      <c r="CK697" s="108">
        <v>0</v>
      </c>
      <c r="CL697" s="108">
        <v>0</v>
      </c>
      <c r="CM697" s="108">
        <v>0</v>
      </c>
      <c r="CN697" s="108">
        <v>0</v>
      </c>
      <c r="CO697" s="108">
        <v>0</v>
      </c>
      <c r="CP697" s="108">
        <v>0</v>
      </c>
      <c r="CQ697" s="108">
        <v>0</v>
      </c>
      <c r="CR697" s="108">
        <v>0</v>
      </c>
      <c r="CS697" s="108">
        <v>0</v>
      </c>
      <c r="CT697" s="109">
        <f>SUM(CE697:CS697)</f>
        <v>75000</v>
      </c>
      <c r="CU697" s="108">
        <v>0</v>
      </c>
      <c r="CV697" s="108">
        <v>0</v>
      </c>
      <c r="CW697" s="108">
        <v>0</v>
      </c>
      <c r="CX697" s="108">
        <v>0</v>
      </c>
      <c r="CY697" s="108">
        <v>90000</v>
      </c>
      <c r="CZ697" s="108">
        <v>0</v>
      </c>
      <c r="DA697" s="108">
        <v>0</v>
      </c>
      <c r="DB697" s="108">
        <v>0</v>
      </c>
      <c r="DC697" s="108">
        <v>0</v>
      </c>
      <c r="DD697" s="108">
        <v>0</v>
      </c>
      <c r="DE697" s="108">
        <v>0</v>
      </c>
      <c r="DF697" s="108">
        <v>0</v>
      </c>
      <c r="DG697" s="108">
        <v>0</v>
      </c>
      <c r="DH697" s="108">
        <v>0</v>
      </c>
      <c r="DI697" s="108">
        <v>0</v>
      </c>
      <c r="DJ697" s="109">
        <f>SUM(CU697:DI697)</f>
        <v>90000</v>
      </c>
      <c r="DK697" s="110">
        <f t="shared" si="72"/>
        <v>302000</v>
      </c>
      <c r="DL697" s="111">
        <f>DK697*1000</f>
        <v>302000000</v>
      </c>
    </row>
    <row r="698" spans="1:116" s="102" customFormat="1" ht="75" x14ac:dyDescent="0.25">
      <c r="B698" s="103" t="s">
        <v>1150</v>
      </c>
      <c r="C698" s="104" t="s">
        <v>1450</v>
      </c>
      <c r="D698" s="105" t="s">
        <v>1443</v>
      </c>
      <c r="E698" s="105" t="s">
        <v>1127</v>
      </c>
      <c r="F698" s="105" t="s">
        <v>1441</v>
      </c>
      <c r="G698" s="105" t="s">
        <v>2431</v>
      </c>
      <c r="H698" s="104" t="s">
        <v>1151</v>
      </c>
      <c r="I698" s="104" t="s">
        <v>1298</v>
      </c>
      <c r="J698" s="104" t="s">
        <v>1391</v>
      </c>
      <c r="K698" s="104" t="s">
        <v>1298</v>
      </c>
      <c r="L698" s="104">
        <v>100</v>
      </c>
      <c r="M698" s="106">
        <v>25</v>
      </c>
      <c r="N698" s="106">
        <v>25</v>
      </c>
      <c r="O698" s="106">
        <v>25</v>
      </c>
      <c r="P698" s="106">
        <v>25</v>
      </c>
      <c r="Q698" s="106" t="s">
        <v>130</v>
      </c>
      <c r="R698" s="104" t="s">
        <v>113</v>
      </c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 t="s">
        <v>1127</v>
      </c>
      <c r="AI698" s="52" t="s">
        <v>1487</v>
      </c>
      <c r="AJ698" s="103">
        <v>4599</v>
      </c>
      <c r="AK698" s="107" t="s">
        <v>2181</v>
      </c>
      <c r="AL698" s="107" t="s">
        <v>1152</v>
      </c>
      <c r="AM698" s="106" t="s">
        <v>2653</v>
      </c>
      <c r="AN698" s="106">
        <v>1202010</v>
      </c>
      <c r="AO698" s="106" t="s">
        <v>2654</v>
      </c>
      <c r="AP698" s="104">
        <v>3245</v>
      </c>
      <c r="AQ698" s="104" t="s">
        <v>1153</v>
      </c>
      <c r="AR698" s="106" t="s">
        <v>2471</v>
      </c>
      <c r="AS698" s="106" t="s">
        <v>1150</v>
      </c>
      <c r="AT698" s="106">
        <v>2500</v>
      </c>
      <c r="AU698" s="106">
        <v>2500</v>
      </c>
      <c r="AV698" s="106">
        <v>2500</v>
      </c>
      <c r="AW698" s="106">
        <v>2500</v>
      </c>
      <c r="AX698" s="108">
        <v>0</v>
      </c>
      <c r="AY698" s="108">
        <v>0</v>
      </c>
      <c r="AZ698" s="108">
        <v>0</v>
      </c>
      <c r="BA698" s="108">
        <v>0</v>
      </c>
      <c r="BB698" s="108">
        <v>0</v>
      </c>
      <c r="BC698" s="108">
        <v>290</v>
      </c>
      <c r="BD698" s="108">
        <v>0</v>
      </c>
      <c r="BE698" s="108">
        <v>0</v>
      </c>
      <c r="BF698" s="108">
        <v>0</v>
      </c>
      <c r="BG698" s="108">
        <v>0</v>
      </c>
      <c r="BH698" s="108">
        <v>0</v>
      </c>
      <c r="BI698" s="108">
        <v>0</v>
      </c>
      <c r="BJ698" s="108">
        <v>0</v>
      </c>
      <c r="BK698" s="108">
        <v>0</v>
      </c>
      <c r="BL698" s="108">
        <v>0</v>
      </c>
      <c r="BM698" s="108">
        <v>0</v>
      </c>
      <c r="BN698" s="109">
        <f t="shared" si="73"/>
        <v>290</v>
      </c>
      <c r="BO698" s="108">
        <v>0</v>
      </c>
      <c r="BP698" s="108">
        <v>0</v>
      </c>
      <c r="BQ698" s="108">
        <v>0</v>
      </c>
      <c r="BR698" s="108">
        <v>350</v>
      </c>
      <c r="BS698" s="108">
        <v>0</v>
      </c>
      <c r="BT698" s="108">
        <v>0</v>
      </c>
      <c r="BU698" s="108">
        <v>0</v>
      </c>
      <c r="BV698" s="108">
        <v>0</v>
      </c>
      <c r="BW698" s="108">
        <v>0</v>
      </c>
      <c r="BX698" s="108">
        <v>0</v>
      </c>
      <c r="BY698" s="108">
        <v>0</v>
      </c>
      <c r="BZ698" s="108">
        <v>0</v>
      </c>
      <c r="CA698" s="108">
        <v>0</v>
      </c>
      <c r="CB698" s="108">
        <v>0</v>
      </c>
      <c r="CC698" s="108">
        <v>0</v>
      </c>
      <c r="CD698" s="109">
        <f t="shared" si="74"/>
        <v>350</v>
      </c>
      <c r="CE698" s="108">
        <v>0</v>
      </c>
      <c r="CF698" s="108">
        <v>0</v>
      </c>
      <c r="CG698" s="108">
        <v>0</v>
      </c>
      <c r="CH698" s="108">
        <v>350</v>
      </c>
      <c r="CI698" s="108">
        <v>0</v>
      </c>
      <c r="CJ698" s="108">
        <v>0</v>
      </c>
      <c r="CK698" s="108">
        <v>0</v>
      </c>
      <c r="CL698" s="108">
        <v>0</v>
      </c>
      <c r="CM698" s="108">
        <v>0</v>
      </c>
      <c r="CN698" s="108">
        <v>0</v>
      </c>
      <c r="CO698" s="108">
        <v>0</v>
      </c>
      <c r="CP698" s="108">
        <v>0</v>
      </c>
      <c r="CQ698" s="108">
        <v>0</v>
      </c>
      <c r="CR698" s="108">
        <v>0</v>
      </c>
      <c r="CS698" s="108">
        <v>0</v>
      </c>
      <c r="CT698" s="109">
        <f t="shared" si="75"/>
        <v>350</v>
      </c>
      <c r="CU698" s="108">
        <v>0</v>
      </c>
      <c r="CV698" s="108">
        <v>0</v>
      </c>
      <c r="CW698" s="108">
        <v>0</v>
      </c>
      <c r="CX698" s="108">
        <v>0</v>
      </c>
      <c r="CY698" s="108">
        <v>350</v>
      </c>
      <c r="CZ698" s="108">
        <v>0</v>
      </c>
      <c r="DA698" s="108">
        <v>0</v>
      </c>
      <c r="DB698" s="108">
        <v>0</v>
      </c>
      <c r="DC698" s="108">
        <v>0</v>
      </c>
      <c r="DD698" s="108">
        <v>0</v>
      </c>
      <c r="DE698" s="108">
        <v>0</v>
      </c>
      <c r="DF698" s="108">
        <v>0</v>
      </c>
      <c r="DG698" s="108">
        <v>0</v>
      </c>
      <c r="DH698" s="108">
        <v>0</v>
      </c>
      <c r="DI698" s="108">
        <v>0</v>
      </c>
      <c r="DJ698" s="109">
        <f t="shared" si="76"/>
        <v>350</v>
      </c>
      <c r="DK698" s="110">
        <f t="shared" si="72"/>
        <v>1340</v>
      </c>
      <c r="DL698" s="111">
        <f>DK698*1000000</f>
        <v>1340000000</v>
      </c>
    </row>
    <row r="699" spans="1:116" s="2" customFormat="1" ht="60" x14ac:dyDescent="0.25">
      <c r="A699" s="1"/>
      <c r="B699" s="40" t="s">
        <v>1154</v>
      </c>
      <c r="C699" s="41" t="s">
        <v>1450</v>
      </c>
      <c r="D699" s="30" t="s">
        <v>1443</v>
      </c>
      <c r="E699" s="30" t="s">
        <v>1127</v>
      </c>
      <c r="F699" s="30" t="s">
        <v>1441</v>
      </c>
      <c r="G699" s="30" t="s">
        <v>2432</v>
      </c>
      <c r="H699" s="41" t="s">
        <v>1155</v>
      </c>
      <c r="I699" s="41">
        <v>13</v>
      </c>
      <c r="J699" s="41" t="s">
        <v>1392</v>
      </c>
      <c r="K699" s="41">
        <v>2019</v>
      </c>
      <c r="L699" s="41">
        <v>25</v>
      </c>
      <c r="M699" s="42">
        <v>25</v>
      </c>
      <c r="N699" s="42">
        <v>25</v>
      </c>
      <c r="O699" s="42">
        <v>25</v>
      </c>
      <c r="P699" s="42">
        <v>25</v>
      </c>
      <c r="Q699" s="42" t="s">
        <v>130</v>
      </c>
      <c r="R699" s="41" t="s">
        <v>113</v>
      </c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 t="s">
        <v>1127</v>
      </c>
      <c r="AI699" s="52" t="s">
        <v>1487</v>
      </c>
      <c r="AJ699" s="40">
        <v>4599</v>
      </c>
      <c r="AK699" s="17" t="s">
        <v>2182</v>
      </c>
      <c r="AL699" s="17" t="s">
        <v>1156</v>
      </c>
      <c r="AM699" s="42" t="s">
        <v>2849</v>
      </c>
      <c r="AN699" s="42">
        <v>4599020</v>
      </c>
      <c r="AO699" s="42" t="s">
        <v>2850</v>
      </c>
      <c r="AP699" s="41">
        <v>1</v>
      </c>
      <c r="AQ699" s="41">
        <v>2</v>
      </c>
      <c r="AR699" s="42" t="s">
        <v>130</v>
      </c>
      <c r="AS699" s="42" t="s">
        <v>1154</v>
      </c>
      <c r="AT699" s="42">
        <v>1</v>
      </c>
      <c r="AU699" s="42">
        <v>2</v>
      </c>
      <c r="AV699" s="42">
        <v>2</v>
      </c>
      <c r="AW699" s="42">
        <v>2</v>
      </c>
      <c r="AX699" s="43">
        <v>0</v>
      </c>
      <c r="AY699" s="43">
        <v>0</v>
      </c>
      <c r="AZ699" s="43">
        <v>0</v>
      </c>
      <c r="BA699" s="43">
        <v>0</v>
      </c>
      <c r="BB699" s="43">
        <v>0</v>
      </c>
      <c r="BC699" s="43">
        <v>12200000</v>
      </c>
      <c r="BD699" s="43">
        <v>0</v>
      </c>
      <c r="BE699" s="43">
        <v>0</v>
      </c>
      <c r="BF699" s="43">
        <v>0</v>
      </c>
      <c r="BG699" s="43">
        <v>0</v>
      </c>
      <c r="BH699" s="43">
        <v>0</v>
      </c>
      <c r="BI699" s="43">
        <v>0</v>
      </c>
      <c r="BJ699" s="43" t="s">
        <v>2681</v>
      </c>
      <c r="BK699" s="43">
        <v>0</v>
      </c>
      <c r="BL699" s="43">
        <v>0</v>
      </c>
      <c r="BM699" s="43">
        <v>0</v>
      </c>
      <c r="BN699" s="44">
        <f t="shared" si="73"/>
        <v>12200000</v>
      </c>
      <c r="BO699" s="43">
        <v>0</v>
      </c>
      <c r="BP699" s="43">
        <v>0</v>
      </c>
      <c r="BQ699" s="43">
        <v>0</v>
      </c>
      <c r="BR699" s="43">
        <v>0</v>
      </c>
      <c r="BS699" s="43">
        <v>8050000</v>
      </c>
      <c r="BT699" s="43">
        <v>0</v>
      </c>
      <c r="BU699" s="43">
        <v>0</v>
      </c>
      <c r="BV699" s="43">
        <v>0</v>
      </c>
      <c r="BW699" s="43">
        <v>0</v>
      </c>
      <c r="BX699" s="43">
        <v>0</v>
      </c>
      <c r="BY699" s="43">
        <v>0</v>
      </c>
      <c r="BZ699" s="43">
        <v>0</v>
      </c>
      <c r="CA699" s="43">
        <v>0</v>
      </c>
      <c r="CB699" s="43">
        <v>0</v>
      </c>
      <c r="CC699" s="43">
        <v>0</v>
      </c>
      <c r="CD699" s="44">
        <f t="shared" si="74"/>
        <v>8050000</v>
      </c>
      <c r="CE699" s="43">
        <v>0</v>
      </c>
      <c r="CF699" s="43">
        <v>0</v>
      </c>
      <c r="CG699" s="43">
        <v>0</v>
      </c>
      <c r="CH699" s="43">
        <v>0</v>
      </c>
      <c r="CI699" s="43">
        <v>8050000</v>
      </c>
      <c r="CJ699" s="43">
        <v>0</v>
      </c>
      <c r="CK699" s="43">
        <v>0</v>
      </c>
      <c r="CL699" s="43">
        <v>0</v>
      </c>
      <c r="CM699" s="43">
        <v>0</v>
      </c>
      <c r="CN699" s="43">
        <v>0</v>
      </c>
      <c r="CO699" s="43">
        <v>0</v>
      </c>
      <c r="CP699" s="43">
        <v>0</v>
      </c>
      <c r="CQ699" s="43">
        <v>0</v>
      </c>
      <c r="CR699" s="43">
        <v>0</v>
      </c>
      <c r="CS699" s="43">
        <v>0</v>
      </c>
      <c r="CT699" s="44">
        <f t="shared" si="75"/>
        <v>8050000</v>
      </c>
      <c r="CU699" s="43">
        <v>0</v>
      </c>
      <c r="CV699" s="43">
        <v>0</v>
      </c>
      <c r="CW699" s="43">
        <v>0</v>
      </c>
      <c r="CX699" s="43">
        <v>0</v>
      </c>
      <c r="CY699" s="43">
        <v>8050000</v>
      </c>
      <c r="CZ699" s="43">
        <v>0</v>
      </c>
      <c r="DA699" s="43">
        <v>0</v>
      </c>
      <c r="DB699" s="43">
        <v>0</v>
      </c>
      <c r="DC699" s="43">
        <v>0</v>
      </c>
      <c r="DD699" s="43">
        <v>0</v>
      </c>
      <c r="DE699" s="43">
        <v>0</v>
      </c>
      <c r="DF699" s="43">
        <v>0</v>
      </c>
      <c r="DG699" s="43">
        <v>0</v>
      </c>
      <c r="DH699" s="43">
        <v>0</v>
      </c>
      <c r="DI699" s="43">
        <v>0</v>
      </c>
      <c r="DJ699" s="44">
        <f t="shared" si="76"/>
        <v>8050000</v>
      </c>
      <c r="DK699" s="45">
        <f t="shared" si="72"/>
        <v>36350000</v>
      </c>
      <c r="DL699" s="78">
        <v>36350000</v>
      </c>
    </row>
    <row r="700" spans="1:116" s="2" customFormat="1" ht="60" x14ac:dyDescent="0.25">
      <c r="A700" s="1"/>
      <c r="B700" s="40" t="s">
        <v>1154</v>
      </c>
      <c r="C700" s="41" t="s">
        <v>1450</v>
      </c>
      <c r="D700" s="30" t="s">
        <v>1443</v>
      </c>
      <c r="E700" s="30" t="s">
        <v>1127</v>
      </c>
      <c r="F700" s="30" t="s">
        <v>1441</v>
      </c>
      <c r="G700" s="30" t="s">
        <v>2432</v>
      </c>
      <c r="H700" s="41" t="s">
        <v>1155</v>
      </c>
      <c r="I700" s="41">
        <v>13</v>
      </c>
      <c r="J700" s="41" t="s">
        <v>1392</v>
      </c>
      <c r="K700" s="41">
        <v>2019</v>
      </c>
      <c r="L700" s="41">
        <v>25</v>
      </c>
      <c r="M700" s="42">
        <v>6.25</v>
      </c>
      <c r="N700" s="42">
        <v>6.25</v>
      </c>
      <c r="O700" s="42">
        <v>6.25</v>
      </c>
      <c r="P700" s="42">
        <v>6.25</v>
      </c>
      <c r="Q700" s="42" t="s">
        <v>132</v>
      </c>
      <c r="R700" s="41" t="s">
        <v>113</v>
      </c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 t="s">
        <v>1127</v>
      </c>
      <c r="AI700" s="52" t="s">
        <v>1487</v>
      </c>
      <c r="AJ700" s="40">
        <v>4599</v>
      </c>
      <c r="AK700" s="17" t="s">
        <v>2183</v>
      </c>
      <c r="AL700" s="17" t="s">
        <v>1157</v>
      </c>
      <c r="AM700" s="42" t="s">
        <v>2653</v>
      </c>
      <c r="AN700" s="42">
        <v>1903001</v>
      </c>
      <c r="AO700" s="42" t="s">
        <v>2851</v>
      </c>
      <c r="AP700" s="41">
        <v>1</v>
      </c>
      <c r="AQ700" s="41">
        <v>4</v>
      </c>
      <c r="AR700" s="42" t="s">
        <v>2471</v>
      </c>
      <c r="AS700" s="42" t="s">
        <v>1154</v>
      </c>
      <c r="AT700" s="42">
        <v>1</v>
      </c>
      <c r="AU700" s="42">
        <v>1</v>
      </c>
      <c r="AV700" s="42">
        <v>1</v>
      </c>
      <c r="AW700" s="42">
        <v>1</v>
      </c>
      <c r="AX700" s="43">
        <v>0</v>
      </c>
      <c r="AY700" s="43">
        <v>0</v>
      </c>
      <c r="AZ700" s="43">
        <v>0</v>
      </c>
      <c r="BA700" s="43">
        <v>0</v>
      </c>
      <c r="BB700" s="43">
        <v>0</v>
      </c>
      <c r="BC700" s="43">
        <v>500000</v>
      </c>
      <c r="BD700" s="43">
        <v>0</v>
      </c>
      <c r="BE700" s="43">
        <v>0</v>
      </c>
      <c r="BF700" s="43">
        <v>0</v>
      </c>
      <c r="BG700" s="43">
        <v>0</v>
      </c>
      <c r="BH700" s="43">
        <v>0</v>
      </c>
      <c r="BI700" s="43">
        <v>0</v>
      </c>
      <c r="BJ700" s="43">
        <v>0</v>
      </c>
      <c r="BK700" s="43">
        <v>0</v>
      </c>
      <c r="BL700" s="43">
        <v>0</v>
      </c>
      <c r="BM700" s="43">
        <v>0</v>
      </c>
      <c r="BN700" s="44">
        <f t="shared" si="73"/>
        <v>500000</v>
      </c>
      <c r="BO700" s="43">
        <v>0</v>
      </c>
      <c r="BP700" s="43">
        <v>0</v>
      </c>
      <c r="BQ700" s="43">
        <v>0</v>
      </c>
      <c r="BR700" s="43">
        <v>0</v>
      </c>
      <c r="BS700" s="43">
        <v>8966666.6699999999</v>
      </c>
      <c r="BT700" s="43">
        <v>0</v>
      </c>
      <c r="BU700" s="43">
        <v>0</v>
      </c>
      <c r="BV700" s="43">
        <v>0</v>
      </c>
      <c r="BW700" s="43">
        <v>0</v>
      </c>
      <c r="BX700" s="43">
        <v>0</v>
      </c>
      <c r="BY700" s="43">
        <v>0</v>
      </c>
      <c r="BZ700" s="43">
        <v>0</v>
      </c>
      <c r="CA700" s="43">
        <v>0</v>
      </c>
      <c r="CB700" s="43">
        <v>0</v>
      </c>
      <c r="CC700" s="43">
        <v>0</v>
      </c>
      <c r="CD700" s="44">
        <f t="shared" si="74"/>
        <v>8966666.6699999999</v>
      </c>
      <c r="CE700" s="43">
        <v>0</v>
      </c>
      <c r="CF700" s="43">
        <v>0</v>
      </c>
      <c r="CG700" s="43">
        <v>0</v>
      </c>
      <c r="CH700" s="43">
        <v>0</v>
      </c>
      <c r="CI700" s="43">
        <v>8966666.6699999999</v>
      </c>
      <c r="CJ700" s="43">
        <v>0</v>
      </c>
      <c r="CK700" s="43">
        <v>0</v>
      </c>
      <c r="CL700" s="43">
        <v>0</v>
      </c>
      <c r="CM700" s="43">
        <v>0</v>
      </c>
      <c r="CN700" s="43">
        <v>0</v>
      </c>
      <c r="CO700" s="43">
        <v>0</v>
      </c>
      <c r="CP700" s="43">
        <v>0</v>
      </c>
      <c r="CQ700" s="43">
        <v>0</v>
      </c>
      <c r="CR700" s="43">
        <v>0</v>
      </c>
      <c r="CS700" s="43">
        <v>0</v>
      </c>
      <c r="CT700" s="44">
        <f t="shared" si="75"/>
        <v>8966666.6699999999</v>
      </c>
      <c r="CU700" s="43">
        <v>0</v>
      </c>
      <c r="CV700" s="43">
        <v>0</v>
      </c>
      <c r="CW700" s="43">
        <v>0</v>
      </c>
      <c r="CX700" s="43">
        <v>0</v>
      </c>
      <c r="CY700" s="43">
        <v>8966666.6699999999</v>
      </c>
      <c r="CZ700" s="43">
        <v>0</v>
      </c>
      <c r="DA700" s="43">
        <v>0</v>
      </c>
      <c r="DB700" s="43">
        <v>0</v>
      </c>
      <c r="DC700" s="43">
        <v>0</v>
      </c>
      <c r="DD700" s="43">
        <v>0</v>
      </c>
      <c r="DE700" s="43">
        <v>0</v>
      </c>
      <c r="DF700" s="43">
        <v>0</v>
      </c>
      <c r="DG700" s="43">
        <v>0</v>
      </c>
      <c r="DH700" s="43">
        <v>0</v>
      </c>
      <c r="DI700" s="43">
        <v>0</v>
      </c>
      <c r="DJ700" s="44">
        <f t="shared" si="76"/>
        <v>8966666.6699999999</v>
      </c>
      <c r="DK700" s="45">
        <f t="shared" si="72"/>
        <v>27400000.009999998</v>
      </c>
      <c r="DL700" s="78">
        <v>27400000.009999998</v>
      </c>
    </row>
    <row r="701" spans="1:116" s="2" customFormat="1" ht="60" x14ac:dyDescent="0.25">
      <c r="A701" s="1"/>
      <c r="B701" s="40" t="s">
        <v>1154</v>
      </c>
      <c r="C701" s="41" t="s">
        <v>1450</v>
      </c>
      <c r="D701" s="30" t="s">
        <v>1443</v>
      </c>
      <c r="E701" s="30" t="s">
        <v>1127</v>
      </c>
      <c r="F701" s="30" t="s">
        <v>1441</v>
      </c>
      <c r="G701" s="30" t="s">
        <v>2432</v>
      </c>
      <c r="H701" s="41" t="s">
        <v>1155</v>
      </c>
      <c r="I701" s="41">
        <v>13</v>
      </c>
      <c r="J701" s="41" t="s">
        <v>1392</v>
      </c>
      <c r="K701" s="41">
        <v>2019</v>
      </c>
      <c r="L701" s="41">
        <v>50</v>
      </c>
      <c r="M701" s="42">
        <v>25</v>
      </c>
      <c r="N701" s="42">
        <v>25</v>
      </c>
      <c r="O701" s="42">
        <v>25</v>
      </c>
      <c r="P701" s="42">
        <v>25</v>
      </c>
      <c r="Q701" s="42" t="s">
        <v>130</v>
      </c>
      <c r="R701" s="41" t="s">
        <v>113</v>
      </c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 t="s">
        <v>1127</v>
      </c>
      <c r="AI701" s="52" t="s">
        <v>1487</v>
      </c>
      <c r="AJ701" s="40">
        <v>4599</v>
      </c>
      <c r="AK701" s="17" t="s">
        <v>2184</v>
      </c>
      <c r="AL701" s="17" t="s">
        <v>1158</v>
      </c>
      <c r="AM701" s="42" t="s">
        <v>2653</v>
      </c>
      <c r="AN701" s="42">
        <v>4599018</v>
      </c>
      <c r="AO701" s="42" t="s">
        <v>2654</v>
      </c>
      <c r="AP701" s="41">
        <v>3</v>
      </c>
      <c r="AQ701" s="41">
        <v>5</v>
      </c>
      <c r="AR701" s="42" t="s">
        <v>130</v>
      </c>
      <c r="AS701" s="42" t="s">
        <v>1154</v>
      </c>
      <c r="AT701" s="42">
        <v>5</v>
      </c>
      <c r="AU701" s="42">
        <v>5</v>
      </c>
      <c r="AV701" s="42">
        <v>5</v>
      </c>
      <c r="AW701" s="42">
        <v>5</v>
      </c>
      <c r="AX701" s="43">
        <v>0</v>
      </c>
      <c r="AY701" s="43">
        <v>0</v>
      </c>
      <c r="AZ701" s="43">
        <v>0</v>
      </c>
      <c r="BA701" s="43">
        <v>0</v>
      </c>
      <c r="BB701" s="43">
        <v>0</v>
      </c>
      <c r="BC701" s="43">
        <v>5200000</v>
      </c>
      <c r="BD701" s="43">
        <v>0</v>
      </c>
      <c r="BE701" s="43">
        <v>0</v>
      </c>
      <c r="BF701" s="43">
        <v>0</v>
      </c>
      <c r="BG701" s="43">
        <v>0</v>
      </c>
      <c r="BH701" s="43">
        <v>0</v>
      </c>
      <c r="BI701" s="43">
        <v>0</v>
      </c>
      <c r="BJ701" s="43">
        <v>0</v>
      </c>
      <c r="BK701" s="43">
        <v>0</v>
      </c>
      <c r="BL701" s="43">
        <v>0</v>
      </c>
      <c r="BM701" s="43">
        <v>0</v>
      </c>
      <c r="BN701" s="44">
        <f t="shared" si="73"/>
        <v>5200000</v>
      </c>
      <c r="BO701" s="43">
        <v>0</v>
      </c>
      <c r="BP701" s="43">
        <v>0</v>
      </c>
      <c r="BQ701" s="43">
        <v>0</v>
      </c>
      <c r="BR701" s="43">
        <v>0</v>
      </c>
      <c r="BS701" s="43">
        <v>8050000</v>
      </c>
      <c r="BT701" s="43">
        <v>0</v>
      </c>
      <c r="BU701" s="43">
        <v>0</v>
      </c>
      <c r="BV701" s="43">
        <v>0</v>
      </c>
      <c r="BW701" s="43">
        <v>0</v>
      </c>
      <c r="BX701" s="43">
        <v>0</v>
      </c>
      <c r="BY701" s="43">
        <v>0</v>
      </c>
      <c r="BZ701" s="43">
        <v>0</v>
      </c>
      <c r="CA701" s="43">
        <v>0</v>
      </c>
      <c r="CB701" s="43">
        <v>0</v>
      </c>
      <c r="CC701" s="43">
        <v>0</v>
      </c>
      <c r="CD701" s="44">
        <f t="shared" si="74"/>
        <v>8050000</v>
      </c>
      <c r="CE701" s="43">
        <v>0</v>
      </c>
      <c r="CF701" s="43">
        <v>0</v>
      </c>
      <c r="CG701" s="43">
        <v>0</v>
      </c>
      <c r="CH701" s="43">
        <v>0</v>
      </c>
      <c r="CI701" s="43">
        <v>8050000</v>
      </c>
      <c r="CJ701" s="43">
        <v>0</v>
      </c>
      <c r="CK701" s="43">
        <v>0</v>
      </c>
      <c r="CL701" s="43">
        <v>0</v>
      </c>
      <c r="CM701" s="43">
        <v>0</v>
      </c>
      <c r="CN701" s="43">
        <v>0</v>
      </c>
      <c r="CO701" s="43">
        <v>0</v>
      </c>
      <c r="CP701" s="43">
        <v>0</v>
      </c>
      <c r="CQ701" s="43">
        <v>0</v>
      </c>
      <c r="CR701" s="43">
        <v>0</v>
      </c>
      <c r="CS701" s="43">
        <v>0</v>
      </c>
      <c r="CT701" s="44">
        <f t="shared" si="75"/>
        <v>8050000</v>
      </c>
      <c r="CU701" s="43">
        <v>0</v>
      </c>
      <c r="CV701" s="43">
        <v>0</v>
      </c>
      <c r="CW701" s="43">
        <v>0</v>
      </c>
      <c r="CX701" s="43">
        <v>0</v>
      </c>
      <c r="CY701" s="43">
        <v>8050000</v>
      </c>
      <c r="CZ701" s="43">
        <v>0</v>
      </c>
      <c r="DA701" s="43">
        <v>0</v>
      </c>
      <c r="DB701" s="43">
        <v>0</v>
      </c>
      <c r="DC701" s="43">
        <v>0</v>
      </c>
      <c r="DD701" s="43">
        <v>0</v>
      </c>
      <c r="DE701" s="43">
        <v>0</v>
      </c>
      <c r="DF701" s="43">
        <v>0</v>
      </c>
      <c r="DG701" s="43">
        <v>0</v>
      </c>
      <c r="DH701" s="43">
        <v>0</v>
      </c>
      <c r="DI701" s="43">
        <v>0</v>
      </c>
      <c r="DJ701" s="44">
        <f t="shared" si="76"/>
        <v>8050000</v>
      </c>
      <c r="DK701" s="45">
        <f t="shared" si="72"/>
        <v>29350000</v>
      </c>
      <c r="DL701" s="78">
        <v>29350000</v>
      </c>
    </row>
    <row r="702" spans="1:116" s="2" customFormat="1" ht="60" x14ac:dyDescent="0.25">
      <c r="A702" s="1"/>
      <c r="B702" s="40" t="s">
        <v>1154</v>
      </c>
      <c r="C702" s="41" t="s">
        <v>1450</v>
      </c>
      <c r="D702" s="30" t="s">
        <v>1443</v>
      </c>
      <c r="E702" s="30" t="s">
        <v>1127</v>
      </c>
      <c r="F702" s="30" t="s">
        <v>1441</v>
      </c>
      <c r="G702" s="30" t="s">
        <v>2433</v>
      </c>
      <c r="H702" s="41" t="s">
        <v>1159</v>
      </c>
      <c r="I702" s="41">
        <v>11</v>
      </c>
      <c r="J702" s="41" t="s">
        <v>1393</v>
      </c>
      <c r="K702" s="41">
        <v>2019</v>
      </c>
      <c r="L702" s="41">
        <v>50</v>
      </c>
      <c r="M702" s="42">
        <v>6.25</v>
      </c>
      <c r="N702" s="42">
        <v>14.58</v>
      </c>
      <c r="O702" s="42">
        <v>14.58</v>
      </c>
      <c r="P702" s="42">
        <v>14.58</v>
      </c>
      <c r="Q702" s="42" t="s">
        <v>132</v>
      </c>
      <c r="R702" s="41" t="s">
        <v>113</v>
      </c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 t="s">
        <v>1127</v>
      </c>
      <c r="AI702" s="52" t="s">
        <v>1487</v>
      </c>
      <c r="AJ702" s="40">
        <v>4599</v>
      </c>
      <c r="AK702" s="17" t="s">
        <v>2185</v>
      </c>
      <c r="AL702" s="17" t="s">
        <v>1160</v>
      </c>
      <c r="AM702" s="42" t="s">
        <v>2653</v>
      </c>
      <c r="AN702" s="42">
        <v>1903001</v>
      </c>
      <c r="AO702" s="42" t="s">
        <v>2851</v>
      </c>
      <c r="AP702" s="41">
        <v>1</v>
      </c>
      <c r="AQ702" s="41">
        <v>4</v>
      </c>
      <c r="AR702" s="42" t="s">
        <v>2471</v>
      </c>
      <c r="AS702" s="42" t="s">
        <v>1154</v>
      </c>
      <c r="AT702" s="42">
        <v>1</v>
      </c>
      <c r="AU702" s="42">
        <v>1</v>
      </c>
      <c r="AV702" s="42">
        <v>1</v>
      </c>
      <c r="AW702" s="42">
        <v>1</v>
      </c>
      <c r="AX702" s="43">
        <v>0</v>
      </c>
      <c r="AY702" s="43">
        <v>0</v>
      </c>
      <c r="AZ702" s="43">
        <v>0</v>
      </c>
      <c r="BA702" s="43">
        <v>0</v>
      </c>
      <c r="BB702" s="43">
        <v>0</v>
      </c>
      <c r="BC702" s="43">
        <v>500000</v>
      </c>
      <c r="BD702" s="43">
        <v>0</v>
      </c>
      <c r="BE702" s="43">
        <v>0</v>
      </c>
      <c r="BF702" s="43">
        <v>0</v>
      </c>
      <c r="BG702" s="43">
        <v>0</v>
      </c>
      <c r="BH702" s="43">
        <v>0</v>
      </c>
      <c r="BI702" s="43">
        <v>0</v>
      </c>
      <c r="BJ702" s="43">
        <v>0</v>
      </c>
      <c r="BK702" s="43">
        <v>0</v>
      </c>
      <c r="BL702" s="43">
        <v>0</v>
      </c>
      <c r="BM702" s="43">
        <v>0</v>
      </c>
      <c r="BN702" s="44">
        <f t="shared" si="73"/>
        <v>500000</v>
      </c>
      <c r="BO702" s="43">
        <v>0</v>
      </c>
      <c r="BP702" s="43">
        <v>0</v>
      </c>
      <c r="BQ702" s="43">
        <v>0</v>
      </c>
      <c r="BR702" s="43">
        <v>0</v>
      </c>
      <c r="BS702" s="43">
        <v>8966666.6699999999</v>
      </c>
      <c r="BT702" s="43">
        <v>0</v>
      </c>
      <c r="BU702" s="43">
        <v>0</v>
      </c>
      <c r="BV702" s="43">
        <v>0</v>
      </c>
      <c r="BW702" s="43">
        <v>0</v>
      </c>
      <c r="BX702" s="43">
        <v>0</v>
      </c>
      <c r="BY702" s="43">
        <v>0</v>
      </c>
      <c r="BZ702" s="43">
        <v>0</v>
      </c>
      <c r="CA702" s="43">
        <v>0</v>
      </c>
      <c r="CB702" s="43">
        <v>0</v>
      </c>
      <c r="CC702" s="43">
        <v>0</v>
      </c>
      <c r="CD702" s="44">
        <f t="shared" si="74"/>
        <v>8966666.6699999999</v>
      </c>
      <c r="CE702" s="43">
        <v>0</v>
      </c>
      <c r="CF702" s="43">
        <v>0</v>
      </c>
      <c r="CG702" s="43">
        <v>0</v>
      </c>
      <c r="CH702" s="43">
        <v>0</v>
      </c>
      <c r="CI702" s="43">
        <v>8966666.6699999999</v>
      </c>
      <c r="CJ702" s="43">
        <v>0</v>
      </c>
      <c r="CK702" s="43">
        <v>0</v>
      </c>
      <c r="CL702" s="43">
        <v>0</v>
      </c>
      <c r="CM702" s="43">
        <v>0</v>
      </c>
      <c r="CN702" s="43">
        <v>0</v>
      </c>
      <c r="CO702" s="43">
        <v>0</v>
      </c>
      <c r="CP702" s="43">
        <v>0</v>
      </c>
      <c r="CQ702" s="43">
        <v>0</v>
      </c>
      <c r="CR702" s="43">
        <v>0</v>
      </c>
      <c r="CS702" s="43">
        <v>0</v>
      </c>
      <c r="CT702" s="44">
        <f t="shared" si="75"/>
        <v>8966666.6699999999</v>
      </c>
      <c r="CU702" s="43">
        <v>0</v>
      </c>
      <c r="CV702" s="43">
        <v>0</v>
      </c>
      <c r="CW702" s="43">
        <v>0</v>
      </c>
      <c r="CX702" s="43">
        <v>0</v>
      </c>
      <c r="CY702" s="43">
        <v>8966666.6699999999</v>
      </c>
      <c r="CZ702" s="43">
        <v>0</v>
      </c>
      <c r="DA702" s="43">
        <v>0</v>
      </c>
      <c r="DB702" s="43">
        <v>0</v>
      </c>
      <c r="DC702" s="43">
        <v>0</v>
      </c>
      <c r="DD702" s="43">
        <v>0</v>
      </c>
      <c r="DE702" s="43">
        <v>0</v>
      </c>
      <c r="DF702" s="43">
        <v>0</v>
      </c>
      <c r="DG702" s="43">
        <v>0</v>
      </c>
      <c r="DH702" s="43">
        <v>0</v>
      </c>
      <c r="DI702" s="43">
        <v>0</v>
      </c>
      <c r="DJ702" s="44">
        <f t="shared" si="76"/>
        <v>8966666.6699999999</v>
      </c>
      <c r="DK702" s="45">
        <f t="shared" si="72"/>
        <v>27400000.009999998</v>
      </c>
      <c r="DL702" s="78">
        <v>27400000.009999998</v>
      </c>
    </row>
    <row r="703" spans="1:116" s="2" customFormat="1" ht="90" x14ac:dyDescent="0.25">
      <c r="A703" s="1"/>
      <c r="B703" s="40" t="s">
        <v>1154</v>
      </c>
      <c r="C703" s="41" t="s">
        <v>1450</v>
      </c>
      <c r="D703" s="30" t="s">
        <v>1443</v>
      </c>
      <c r="E703" s="30" t="s">
        <v>1127</v>
      </c>
      <c r="F703" s="30" t="s">
        <v>1441</v>
      </c>
      <c r="G703" s="30" t="s">
        <v>2433</v>
      </c>
      <c r="H703" s="41" t="s">
        <v>1159</v>
      </c>
      <c r="I703" s="41">
        <v>11</v>
      </c>
      <c r="J703" s="41" t="s">
        <v>1393</v>
      </c>
      <c r="K703" s="41">
        <v>2019</v>
      </c>
      <c r="L703" s="41">
        <v>50</v>
      </c>
      <c r="M703" s="42">
        <v>17</v>
      </c>
      <c r="N703" s="42">
        <v>11</v>
      </c>
      <c r="O703" s="42">
        <v>11</v>
      </c>
      <c r="P703" s="42">
        <v>11</v>
      </c>
      <c r="Q703" s="42" t="s">
        <v>132</v>
      </c>
      <c r="R703" s="41" t="s">
        <v>113</v>
      </c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 t="s">
        <v>1127</v>
      </c>
      <c r="AI703" s="52" t="s">
        <v>1487</v>
      </c>
      <c r="AJ703" s="40">
        <v>4599</v>
      </c>
      <c r="AK703" s="17" t="s">
        <v>2186</v>
      </c>
      <c r="AL703" s="17" t="s">
        <v>1161</v>
      </c>
      <c r="AM703" s="42" t="s">
        <v>2477</v>
      </c>
      <c r="AN703" s="42">
        <v>1903015</v>
      </c>
      <c r="AO703" s="42" t="s">
        <v>2479</v>
      </c>
      <c r="AP703" s="41">
        <v>1</v>
      </c>
      <c r="AQ703" s="41">
        <v>4</v>
      </c>
      <c r="AR703" s="42" t="s">
        <v>2471</v>
      </c>
      <c r="AS703" s="42" t="s">
        <v>1154</v>
      </c>
      <c r="AT703" s="42">
        <v>1</v>
      </c>
      <c r="AU703" s="42">
        <v>1</v>
      </c>
      <c r="AV703" s="42">
        <v>1</v>
      </c>
      <c r="AW703" s="42">
        <v>1</v>
      </c>
      <c r="AX703" s="43">
        <v>0</v>
      </c>
      <c r="AY703" s="43">
        <v>0</v>
      </c>
      <c r="AZ703" s="43">
        <v>0</v>
      </c>
      <c r="BA703" s="43">
        <v>0</v>
      </c>
      <c r="BB703" s="43">
        <v>0</v>
      </c>
      <c r="BC703" s="43">
        <v>26600000</v>
      </c>
      <c r="BD703" s="43">
        <v>0</v>
      </c>
      <c r="BE703" s="43">
        <v>0</v>
      </c>
      <c r="BF703" s="43">
        <v>0</v>
      </c>
      <c r="BG703" s="43">
        <v>0</v>
      </c>
      <c r="BH703" s="43">
        <v>0</v>
      </c>
      <c r="BI703" s="43">
        <v>0</v>
      </c>
      <c r="BJ703" s="43">
        <v>0</v>
      </c>
      <c r="BK703" s="43">
        <v>0</v>
      </c>
      <c r="BL703" s="43">
        <v>0</v>
      </c>
      <c r="BM703" s="43">
        <v>0</v>
      </c>
      <c r="BN703" s="44">
        <f t="shared" si="73"/>
        <v>26600000</v>
      </c>
      <c r="BO703" s="43">
        <v>0</v>
      </c>
      <c r="BP703" s="43">
        <v>0</v>
      </c>
      <c r="BQ703" s="43">
        <v>0</v>
      </c>
      <c r="BR703" s="43">
        <v>0</v>
      </c>
      <c r="BS703" s="43">
        <v>10966666.66</v>
      </c>
      <c r="BT703" s="43">
        <v>0</v>
      </c>
      <c r="BU703" s="43">
        <v>0</v>
      </c>
      <c r="BV703" s="43">
        <v>0</v>
      </c>
      <c r="BW703" s="43">
        <v>0</v>
      </c>
      <c r="BX703" s="43">
        <v>0</v>
      </c>
      <c r="BY703" s="43">
        <v>0</v>
      </c>
      <c r="BZ703" s="43">
        <v>0</v>
      </c>
      <c r="CA703" s="43">
        <v>0</v>
      </c>
      <c r="CB703" s="43">
        <v>0</v>
      </c>
      <c r="CC703" s="43">
        <v>0</v>
      </c>
      <c r="CD703" s="44">
        <f t="shared" si="74"/>
        <v>10966666.66</v>
      </c>
      <c r="CE703" s="43">
        <v>0</v>
      </c>
      <c r="CF703" s="43">
        <v>0</v>
      </c>
      <c r="CG703" s="43">
        <v>0</v>
      </c>
      <c r="CH703" s="43">
        <v>0</v>
      </c>
      <c r="CI703" s="43">
        <v>10966666.66</v>
      </c>
      <c r="CJ703" s="43">
        <v>0</v>
      </c>
      <c r="CK703" s="43">
        <v>0</v>
      </c>
      <c r="CL703" s="43">
        <v>0</v>
      </c>
      <c r="CM703" s="43">
        <v>0</v>
      </c>
      <c r="CN703" s="43">
        <v>0</v>
      </c>
      <c r="CO703" s="43">
        <v>0</v>
      </c>
      <c r="CP703" s="43">
        <v>0</v>
      </c>
      <c r="CQ703" s="43">
        <v>0</v>
      </c>
      <c r="CR703" s="43">
        <v>0</v>
      </c>
      <c r="CS703" s="43">
        <v>0</v>
      </c>
      <c r="CT703" s="44">
        <f t="shared" si="75"/>
        <v>10966666.66</v>
      </c>
      <c r="CU703" s="43">
        <v>0</v>
      </c>
      <c r="CV703" s="43">
        <v>0</v>
      </c>
      <c r="CW703" s="43">
        <v>0</v>
      </c>
      <c r="CX703" s="43">
        <v>0</v>
      </c>
      <c r="CY703" s="43">
        <v>10966666.66</v>
      </c>
      <c r="CZ703" s="43">
        <v>0</v>
      </c>
      <c r="DA703" s="43">
        <v>0</v>
      </c>
      <c r="DB703" s="43">
        <v>0</v>
      </c>
      <c r="DC703" s="43">
        <v>0</v>
      </c>
      <c r="DD703" s="43">
        <v>0</v>
      </c>
      <c r="DE703" s="43">
        <v>0</v>
      </c>
      <c r="DF703" s="43">
        <v>0</v>
      </c>
      <c r="DG703" s="43">
        <v>0</v>
      </c>
      <c r="DH703" s="43">
        <v>0</v>
      </c>
      <c r="DI703" s="43">
        <v>0</v>
      </c>
      <c r="DJ703" s="44">
        <f t="shared" si="76"/>
        <v>10966666.66</v>
      </c>
      <c r="DK703" s="45">
        <f t="shared" si="72"/>
        <v>59499999.979999989</v>
      </c>
      <c r="DL703" s="78">
        <v>59499999.979999989</v>
      </c>
    </row>
    <row r="704" spans="1:116" s="2" customFormat="1" ht="60" x14ac:dyDescent="0.25">
      <c r="A704" s="1"/>
      <c r="B704" s="40" t="s">
        <v>1162</v>
      </c>
      <c r="C704" s="41" t="s">
        <v>1450</v>
      </c>
      <c r="D704" s="30" t="s">
        <v>1443</v>
      </c>
      <c r="E704" s="30" t="s">
        <v>1127</v>
      </c>
      <c r="F704" s="30" t="s">
        <v>1441</v>
      </c>
      <c r="G704" s="30" t="s">
        <v>1163</v>
      </c>
      <c r="H704" s="41" t="s">
        <v>1163</v>
      </c>
      <c r="I704" s="41">
        <v>79.8</v>
      </c>
      <c r="J704" s="41" t="s">
        <v>1390</v>
      </c>
      <c r="K704" s="41">
        <v>2019</v>
      </c>
      <c r="L704" s="41">
        <v>86.5</v>
      </c>
      <c r="M704" s="42">
        <v>80.5</v>
      </c>
      <c r="N704" s="42">
        <v>82.5</v>
      </c>
      <c r="O704" s="42">
        <v>84.5</v>
      </c>
      <c r="P704" s="42">
        <v>86.5</v>
      </c>
      <c r="Q704" s="42" t="s">
        <v>132</v>
      </c>
      <c r="R704" s="41" t="s">
        <v>113</v>
      </c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 t="s">
        <v>1127</v>
      </c>
      <c r="AI704" s="52" t="s">
        <v>1487</v>
      </c>
      <c r="AJ704" s="40">
        <v>4599</v>
      </c>
      <c r="AK704" s="17" t="s">
        <v>2187</v>
      </c>
      <c r="AL704" s="17" t="s">
        <v>1164</v>
      </c>
      <c r="AM704" s="42" t="s">
        <v>2944</v>
      </c>
      <c r="AN704" s="42">
        <v>4599023</v>
      </c>
      <c r="AO704" s="42" t="s">
        <v>2945</v>
      </c>
      <c r="AP704" s="41">
        <v>5</v>
      </c>
      <c r="AQ704" s="41">
        <v>5</v>
      </c>
      <c r="AR704" s="42" t="s">
        <v>130</v>
      </c>
      <c r="AS704" s="42" t="s">
        <v>1162</v>
      </c>
      <c r="AT704" s="42">
        <v>5</v>
      </c>
      <c r="AU704" s="42">
        <v>5</v>
      </c>
      <c r="AV704" s="42">
        <v>5</v>
      </c>
      <c r="AW704" s="42">
        <v>5</v>
      </c>
      <c r="AX704" s="43">
        <v>0</v>
      </c>
      <c r="AY704" s="43">
        <v>0</v>
      </c>
      <c r="AZ704" s="43">
        <v>0</v>
      </c>
      <c r="BA704" s="43">
        <v>0</v>
      </c>
      <c r="BB704" s="43">
        <v>0</v>
      </c>
      <c r="BC704" s="43">
        <v>85560000</v>
      </c>
      <c r="BD704" s="43">
        <v>0</v>
      </c>
      <c r="BE704" s="43">
        <v>0</v>
      </c>
      <c r="BF704" s="43">
        <v>0</v>
      </c>
      <c r="BG704" s="43">
        <v>0</v>
      </c>
      <c r="BH704" s="43">
        <v>0</v>
      </c>
      <c r="BI704" s="43">
        <v>0</v>
      </c>
      <c r="BJ704" s="43">
        <v>0</v>
      </c>
      <c r="BK704" s="43">
        <v>0</v>
      </c>
      <c r="BL704" s="43">
        <v>0</v>
      </c>
      <c r="BM704" s="43">
        <v>0</v>
      </c>
      <c r="BN704" s="44">
        <f>SUM(AX704:BM704)</f>
        <v>85560000</v>
      </c>
      <c r="BO704" s="43">
        <v>0</v>
      </c>
      <c r="BP704" s="43">
        <v>0</v>
      </c>
      <c r="BQ704" s="43">
        <v>0</v>
      </c>
      <c r="BR704" s="43">
        <v>0</v>
      </c>
      <c r="BS704" s="43">
        <v>85560000</v>
      </c>
      <c r="BT704" s="43">
        <v>0</v>
      </c>
      <c r="BU704" s="43">
        <v>0</v>
      </c>
      <c r="BV704" s="43">
        <v>0</v>
      </c>
      <c r="BW704" s="43">
        <v>0</v>
      </c>
      <c r="BX704" s="43">
        <v>0</v>
      </c>
      <c r="BY704" s="43">
        <v>0</v>
      </c>
      <c r="BZ704" s="43">
        <v>0</v>
      </c>
      <c r="CA704" s="43">
        <v>0</v>
      </c>
      <c r="CB704" s="43">
        <v>0</v>
      </c>
      <c r="CC704" s="43">
        <v>0</v>
      </c>
      <c r="CD704" s="44">
        <f t="shared" si="74"/>
        <v>85560000</v>
      </c>
      <c r="CE704" s="43">
        <v>0</v>
      </c>
      <c r="CF704" s="43">
        <v>0</v>
      </c>
      <c r="CG704" s="43">
        <v>0</v>
      </c>
      <c r="CH704" s="43">
        <v>0</v>
      </c>
      <c r="CI704" s="43">
        <v>85560000</v>
      </c>
      <c r="CJ704" s="43">
        <v>0</v>
      </c>
      <c r="CK704" s="43">
        <v>0</v>
      </c>
      <c r="CL704" s="43">
        <v>0</v>
      </c>
      <c r="CM704" s="43">
        <v>0</v>
      </c>
      <c r="CN704" s="43">
        <v>0</v>
      </c>
      <c r="CO704" s="43">
        <v>0</v>
      </c>
      <c r="CP704" s="43">
        <v>0</v>
      </c>
      <c r="CQ704" s="43">
        <v>0</v>
      </c>
      <c r="CR704" s="43">
        <v>0</v>
      </c>
      <c r="CS704" s="43">
        <v>0</v>
      </c>
      <c r="CT704" s="44">
        <f t="shared" si="75"/>
        <v>85560000</v>
      </c>
      <c r="CU704" s="43">
        <v>0</v>
      </c>
      <c r="CV704" s="43">
        <v>0</v>
      </c>
      <c r="CW704" s="43">
        <v>0</v>
      </c>
      <c r="CX704" s="43">
        <v>0</v>
      </c>
      <c r="CY704" s="43">
        <v>85560000</v>
      </c>
      <c r="CZ704" s="43">
        <v>0</v>
      </c>
      <c r="DA704" s="43">
        <v>0</v>
      </c>
      <c r="DB704" s="43">
        <v>0</v>
      </c>
      <c r="DC704" s="43">
        <v>0</v>
      </c>
      <c r="DD704" s="43">
        <v>0</v>
      </c>
      <c r="DE704" s="43">
        <v>0</v>
      </c>
      <c r="DF704" s="43">
        <v>0</v>
      </c>
      <c r="DG704" s="43">
        <v>0</v>
      </c>
      <c r="DH704" s="43">
        <v>0</v>
      </c>
      <c r="DI704" s="43">
        <v>0</v>
      </c>
      <c r="DJ704" s="44">
        <f t="shared" si="76"/>
        <v>85560000</v>
      </c>
      <c r="DK704" s="45">
        <f t="shared" si="72"/>
        <v>342240000</v>
      </c>
      <c r="DL704" s="78">
        <v>342240000</v>
      </c>
    </row>
    <row r="705" spans="1:117" s="2" customFormat="1" ht="60" x14ac:dyDescent="0.25">
      <c r="A705" s="1"/>
      <c r="B705" s="40" t="s">
        <v>1162</v>
      </c>
      <c r="C705" s="41" t="s">
        <v>1450</v>
      </c>
      <c r="D705" s="30" t="s">
        <v>1443</v>
      </c>
      <c r="E705" s="30" t="s">
        <v>1127</v>
      </c>
      <c r="F705" s="30" t="s">
        <v>1441</v>
      </c>
      <c r="G705" s="30" t="s">
        <v>1163</v>
      </c>
      <c r="H705" s="41" t="s">
        <v>1163</v>
      </c>
      <c r="I705" s="41">
        <v>79.8</v>
      </c>
      <c r="J705" s="41" t="s">
        <v>1390</v>
      </c>
      <c r="K705" s="41">
        <v>2019</v>
      </c>
      <c r="L705" s="41">
        <v>86.5</v>
      </c>
      <c r="M705" s="42">
        <v>80.5</v>
      </c>
      <c r="N705" s="42">
        <v>82.5</v>
      </c>
      <c r="O705" s="42">
        <v>84.5</v>
      </c>
      <c r="P705" s="42">
        <v>86.5</v>
      </c>
      <c r="Q705" s="42" t="s">
        <v>132</v>
      </c>
      <c r="R705" s="41" t="s">
        <v>113</v>
      </c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 t="s">
        <v>1127</v>
      </c>
      <c r="AI705" s="52" t="s">
        <v>1487</v>
      </c>
      <c r="AJ705" s="40">
        <v>4599</v>
      </c>
      <c r="AK705" s="17" t="s">
        <v>2188</v>
      </c>
      <c r="AL705" s="17" t="s">
        <v>1165</v>
      </c>
      <c r="AM705" s="42" t="s">
        <v>2946</v>
      </c>
      <c r="AN705" s="42">
        <v>1903016</v>
      </c>
      <c r="AO705" s="42" t="s">
        <v>2947</v>
      </c>
      <c r="AP705" s="41">
        <v>33</v>
      </c>
      <c r="AQ705" s="41">
        <v>104</v>
      </c>
      <c r="AR705" s="42" t="s">
        <v>2471</v>
      </c>
      <c r="AS705" s="42" t="s">
        <v>1162</v>
      </c>
      <c r="AT705" s="42">
        <v>26</v>
      </c>
      <c r="AU705" s="42">
        <v>26</v>
      </c>
      <c r="AV705" s="42">
        <v>26</v>
      </c>
      <c r="AW705" s="42">
        <v>26</v>
      </c>
      <c r="AX705" s="43">
        <v>0</v>
      </c>
      <c r="AY705" s="43">
        <v>0</v>
      </c>
      <c r="AZ705" s="43">
        <v>0</v>
      </c>
      <c r="BA705" s="43">
        <v>0</v>
      </c>
      <c r="BB705" s="43">
        <v>0</v>
      </c>
      <c r="BC705" s="43">
        <v>124440000</v>
      </c>
      <c r="BD705" s="43">
        <v>0</v>
      </c>
      <c r="BE705" s="43">
        <v>0</v>
      </c>
      <c r="BF705" s="43">
        <v>0</v>
      </c>
      <c r="BG705" s="43">
        <v>0</v>
      </c>
      <c r="BH705" s="43">
        <v>0</v>
      </c>
      <c r="BI705" s="43">
        <v>0</v>
      </c>
      <c r="BJ705" s="43">
        <v>0</v>
      </c>
      <c r="BK705" s="43">
        <v>0</v>
      </c>
      <c r="BL705" s="43">
        <v>0</v>
      </c>
      <c r="BM705" s="43">
        <v>0</v>
      </c>
      <c r="BN705" s="44">
        <f>SUM(AX705:BM705)</f>
        <v>124440000</v>
      </c>
      <c r="BO705" s="43">
        <v>0</v>
      </c>
      <c r="BP705" s="43">
        <v>0</v>
      </c>
      <c r="BQ705" s="43">
        <v>0</v>
      </c>
      <c r="BR705" s="43">
        <v>0</v>
      </c>
      <c r="BS705" s="43">
        <v>124440000</v>
      </c>
      <c r="BT705" s="43">
        <v>0</v>
      </c>
      <c r="BU705" s="43">
        <v>0</v>
      </c>
      <c r="BV705" s="43">
        <v>0</v>
      </c>
      <c r="BW705" s="43">
        <v>0</v>
      </c>
      <c r="BX705" s="43">
        <v>0</v>
      </c>
      <c r="BY705" s="43">
        <v>0</v>
      </c>
      <c r="BZ705" s="43">
        <v>0</v>
      </c>
      <c r="CA705" s="43">
        <v>0</v>
      </c>
      <c r="CB705" s="43">
        <v>0</v>
      </c>
      <c r="CC705" s="43">
        <v>0</v>
      </c>
      <c r="CD705" s="44">
        <f t="shared" si="74"/>
        <v>124440000</v>
      </c>
      <c r="CE705" s="43">
        <v>0</v>
      </c>
      <c r="CF705" s="43">
        <v>0</v>
      </c>
      <c r="CG705" s="43">
        <v>0</v>
      </c>
      <c r="CH705" s="43">
        <v>0</v>
      </c>
      <c r="CI705" s="43">
        <v>124440000</v>
      </c>
      <c r="CJ705" s="43">
        <v>0</v>
      </c>
      <c r="CK705" s="43">
        <v>0</v>
      </c>
      <c r="CL705" s="43">
        <v>0</v>
      </c>
      <c r="CM705" s="43">
        <v>0</v>
      </c>
      <c r="CN705" s="43">
        <v>0</v>
      </c>
      <c r="CO705" s="43">
        <v>0</v>
      </c>
      <c r="CP705" s="43">
        <v>0</v>
      </c>
      <c r="CQ705" s="43">
        <v>0</v>
      </c>
      <c r="CR705" s="43">
        <v>0</v>
      </c>
      <c r="CS705" s="43">
        <v>0</v>
      </c>
      <c r="CT705" s="44">
        <f t="shared" si="75"/>
        <v>124440000</v>
      </c>
      <c r="CU705" s="43">
        <v>0</v>
      </c>
      <c r="CV705" s="43">
        <v>0</v>
      </c>
      <c r="CW705" s="43">
        <v>0</v>
      </c>
      <c r="CX705" s="43">
        <v>0</v>
      </c>
      <c r="CY705" s="43">
        <v>124440000</v>
      </c>
      <c r="CZ705" s="43">
        <v>0</v>
      </c>
      <c r="DA705" s="43">
        <v>0</v>
      </c>
      <c r="DB705" s="43">
        <v>0</v>
      </c>
      <c r="DC705" s="43">
        <v>0</v>
      </c>
      <c r="DD705" s="43">
        <v>0</v>
      </c>
      <c r="DE705" s="43">
        <v>0</v>
      </c>
      <c r="DF705" s="43">
        <v>0</v>
      </c>
      <c r="DG705" s="43">
        <v>0</v>
      </c>
      <c r="DH705" s="43">
        <v>0</v>
      </c>
      <c r="DI705" s="43">
        <v>0</v>
      </c>
      <c r="DJ705" s="44">
        <f t="shared" si="76"/>
        <v>124440000</v>
      </c>
      <c r="DK705" s="45">
        <f t="shared" si="72"/>
        <v>497760000</v>
      </c>
      <c r="DL705" s="78">
        <v>497760000</v>
      </c>
    </row>
    <row r="706" spans="1:117" s="122" customFormat="1" ht="75" x14ac:dyDescent="0.25">
      <c r="B706" s="123" t="s">
        <v>1166</v>
      </c>
      <c r="C706" s="124" t="s">
        <v>1450</v>
      </c>
      <c r="D706" s="125" t="s">
        <v>1443</v>
      </c>
      <c r="E706" s="125" t="s">
        <v>1127</v>
      </c>
      <c r="F706" s="125" t="s">
        <v>1441</v>
      </c>
      <c r="G706" s="125" t="s">
        <v>2434</v>
      </c>
      <c r="H706" s="124" t="s">
        <v>1167</v>
      </c>
      <c r="I706" s="124" t="s">
        <v>1298</v>
      </c>
      <c r="J706" s="124" t="s">
        <v>1394</v>
      </c>
      <c r="K706" s="124" t="s">
        <v>1298</v>
      </c>
      <c r="L706" s="124">
        <v>0.1</v>
      </c>
      <c r="M706" s="126">
        <v>2.5000000000000001E-2</v>
      </c>
      <c r="N706" s="126">
        <v>2.5000000000000001E-2</v>
      </c>
      <c r="O706" s="126">
        <v>2.5000000000000001E-2</v>
      </c>
      <c r="P706" s="126">
        <v>2.5000000000000001E-2</v>
      </c>
      <c r="Q706" s="126" t="s">
        <v>131</v>
      </c>
      <c r="R706" s="124" t="s">
        <v>113</v>
      </c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 t="s">
        <v>1127</v>
      </c>
      <c r="AI706" s="52" t="s">
        <v>1487</v>
      </c>
      <c r="AJ706" s="123">
        <v>4599</v>
      </c>
      <c r="AK706" s="127" t="s">
        <v>2189</v>
      </c>
      <c r="AL706" s="127" t="s">
        <v>1168</v>
      </c>
      <c r="AM706" s="126" t="s">
        <v>2845</v>
      </c>
      <c r="AN706" s="126">
        <v>1202018</v>
      </c>
      <c r="AO706" s="126" t="s">
        <v>2846</v>
      </c>
      <c r="AP706" s="124" t="s">
        <v>1298</v>
      </c>
      <c r="AQ706" s="124">
        <v>102</v>
      </c>
      <c r="AR706" s="126" t="s">
        <v>130</v>
      </c>
      <c r="AS706" s="126" t="s">
        <v>1166</v>
      </c>
      <c r="AT706" s="126">
        <v>25.5</v>
      </c>
      <c r="AU706" s="126">
        <v>25.5</v>
      </c>
      <c r="AV706" s="126">
        <v>25.5</v>
      </c>
      <c r="AW706" s="126">
        <v>25.5</v>
      </c>
      <c r="AX706" s="128">
        <v>0</v>
      </c>
      <c r="AY706" s="128">
        <v>0</v>
      </c>
      <c r="AZ706" s="128">
        <v>0</v>
      </c>
      <c r="BA706" s="128">
        <v>0</v>
      </c>
      <c r="BB706" s="128">
        <v>0</v>
      </c>
      <c r="BC706" s="128">
        <v>40000</v>
      </c>
      <c r="BD706" s="128">
        <v>0</v>
      </c>
      <c r="BE706" s="128">
        <v>0</v>
      </c>
      <c r="BF706" s="128">
        <v>0</v>
      </c>
      <c r="BG706" s="128">
        <v>0</v>
      </c>
      <c r="BH706" s="128">
        <v>0</v>
      </c>
      <c r="BI706" s="128">
        <v>0</v>
      </c>
      <c r="BJ706" s="128">
        <v>0</v>
      </c>
      <c r="BK706" s="128">
        <v>0</v>
      </c>
      <c r="BL706" s="128">
        <v>0</v>
      </c>
      <c r="BM706" s="128">
        <v>0</v>
      </c>
      <c r="BN706" s="129">
        <f t="shared" si="73"/>
        <v>40000</v>
      </c>
      <c r="BO706" s="128">
        <v>0</v>
      </c>
      <c r="BP706" s="128">
        <v>0</v>
      </c>
      <c r="BQ706" s="128">
        <v>0</v>
      </c>
      <c r="BR706" s="128">
        <v>0</v>
      </c>
      <c r="BS706" s="128">
        <v>40000</v>
      </c>
      <c r="BT706" s="128">
        <v>0</v>
      </c>
      <c r="BU706" s="128">
        <v>0</v>
      </c>
      <c r="BV706" s="128">
        <v>0</v>
      </c>
      <c r="BW706" s="128">
        <v>0</v>
      </c>
      <c r="BX706" s="128">
        <v>0</v>
      </c>
      <c r="BY706" s="128">
        <v>0</v>
      </c>
      <c r="BZ706" s="128">
        <v>0</v>
      </c>
      <c r="CA706" s="128">
        <v>0</v>
      </c>
      <c r="CB706" s="128">
        <v>0</v>
      </c>
      <c r="CC706" s="128">
        <v>0</v>
      </c>
      <c r="CD706" s="129">
        <f t="shared" si="74"/>
        <v>40000</v>
      </c>
      <c r="CE706" s="128">
        <v>0</v>
      </c>
      <c r="CF706" s="128">
        <v>0</v>
      </c>
      <c r="CG706" s="128">
        <v>0</v>
      </c>
      <c r="CH706" s="128">
        <v>0</v>
      </c>
      <c r="CI706" s="128">
        <v>40000</v>
      </c>
      <c r="CJ706" s="128">
        <v>0</v>
      </c>
      <c r="CK706" s="128">
        <v>0</v>
      </c>
      <c r="CL706" s="128">
        <v>0</v>
      </c>
      <c r="CM706" s="128">
        <v>0</v>
      </c>
      <c r="CN706" s="128">
        <v>0</v>
      </c>
      <c r="CO706" s="128">
        <v>0</v>
      </c>
      <c r="CP706" s="128">
        <v>0</v>
      </c>
      <c r="CQ706" s="128">
        <v>0</v>
      </c>
      <c r="CR706" s="128">
        <v>0</v>
      </c>
      <c r="CS706" s="128">
        <v>0</v>
      </c>
      <c r="CT706" s="129">
        <f t="shared" si="75"/>
        <v>40000</v>
      </c>
      <c r="CU706" s="128">
        <v>0</v>
      </c>
      <c r="CV706" s="128">
        <v>0</v>
      </c>
      <c r="CW706" s="128">
        <v>0</v>
      </c>
      <c r="CX706" s="128">
        <v>0</v>
      </c>
      <c r="CY706" s="128">
        <v>40000</v>
      </c>
      <c r="CZ706" s="128">
        <v>0</v>
      </c>
      <c r="DA706" s="128">
        <v>0</v>
      </c>
      <c r="DB706" s="128">
        <v>0</v>
      </c>
      <c r="DC706" s="128">
        <v>0</v>
      </c>
      <c r="DD706" s="128">
        <v>0</v>
      </c>
      <c r="DE706" s="128">
        <v>0</v>
      </c>
      <c r="DF706" s="128">
        <v>0</v>
      </c>
      <c r="DG706" s="128">
        <v>0</v>
      </c>
      <c r="DH706" s="128">
        <v>0</v>
      </c>
      <c r="DI706" s="128">
        <v>0</v>
      </c>
      <c r="DJ706" s="129">
        <f t="shared" si="76"/>
        <v>40000</v>
      </c>
      <c r="DK706" s="130">
        <f t="shared" si="72"/>
        <v>160000</v>
      </c>
      <c r="DL706" s="131">
        <f>DK706*1000</f>
        <v>160000000</v>
      </c>
    </row>
    <row r="707" spans="1:117" s="122" customFormat="1" ht="75" x14ac:dyDescent="0.25">
      <c r="B707" s="123" t="s">
        <v>1166</v>
      </c>
      <c r="C707" s="124" t="s">
        <v>1450</v>
      </c>
      <c r="D707" s="125" t="s">
        <v>1443</v>
      </c>
      <c r="E707" s="125" t="s">
        <v>1127</v>
      </c>
      <c r="F707" s="125" t="s">
        <v>1441</v>
      </c>
      <c r="G707" s="125" t="s">
        <v>2434</v>
      </c>
      <c r="H707" s="124" t="s">
        <v>1167</v>
      </c>
      <c r="I707" s="124" t="s">
        <v>1298</v>
      </c>
      <c r="J707" s="124" t="s">
        <v>1394</v>
      </c>
      <c r="K707" s="124" t="s">
        <v>1298</v>
      </c>
      <c r="L707" s="124">
        <v>0.1</v>
      </c>
      <c r="M707" s="126">
        <v>2.5000000000000001E-2</v>
      </c>
      <c r="N707" s="126">
        <v>2.5000000000000001E-2</v>
      </c>
      <c r="O707" s="126">
        <v>2.5000000000000001E-2</v>
      </c>
      <c r="P707" s="126">
        <v>2.5000000000000001E-2</v>
      </c>
      <c r="Q707" s="126" t="s">
        <v>131</v>
      </c>
      <c r="R707" s="124" t="s">
        <v>113</v>
      </c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 t="s">
        <v>1127</v>
      </c>
      <c r="AI707" s="52" t="s">
        <v>1487</v>
      </c>
      <c r="AJ707" s="123">
        <v>4599</v>
      </c>
      <c r="AK707" s="127" t="s">
        <v>2190</v>
      </c>
      <c r="AL707" s="127" t="s">
        <v>1169</v>
      </c>
      <c r="AM707" s="126" t="s">
        <v>2845</v>
      </c>
      <c r="AN707" s="126">
        <v>1202018</v>
      </c>
      <c r="AO707" s="126" t="s">
        <v>2846</v>
      </c>
      <c r="AP707" s="124" t="s">
        <v>1298</v>
      </c>
      <c r="AQ707" s="124">
        <v>20</v>
      </c>
      <c r="AR707" s="126" t="s">
        <v>130</v>
      </c>
      <c r="AS707" s="126" t="s">
        <v>1166</v>
      </c>
      <c r="AT707" s="126">
        <v>5</v>
      </c>
      <c r="AU707" s="126">
        <v>5</v>
      </c>
      <c r="AV707" s="126">
        <v>5</v>
      </c>
      <c r="AW707" s="126">
        <v>5</v>
      </c>
      <c r="AX707" s="128">
        <v>0</v>
      </c>
      <c r="AY707" s="128">
        <v>0</v>
      </c>
      <c r="AZ707" s="128">
        <v>0</v>
      </c>
      <c r="BA707" s="128">
        <v>0</v>
      </c>
      <c r="BB707" s="128">
        <v>0</v>
      </c>
      <c r="BC707" s="128">
        <v>40000</v>
      </c>
      <c r="BD707" s="128">
        <v>0</v>
      </c>
      <c r="BE707" s="128">
        <v>0</v>
      </c>
      <c r="BF707" s="128">
        <v>0</v>
      </c>
      <c r="BG707" s="128">
        <v>0</v>
      </c>
      <c r="BH707" s="128">
        <v>0</v>
      </c>
      <c r="BI707" s="128">
        <v>0</v>
      </c>
      <c r="BJ707" s="128">
        <v>0</v>
      </c>
      <c r="BK707" s="128">
        <v>0</v>
      </c>
      <c r="BL707" s="128">
        <v>0</v>
      </c>
      <c r="BM707" s="128">
        <v>0</v>
      </c>
      <c r="BN707" s="129">
        <f t="shared" si="73"/>
        <v>40000</v>
      </c>
      <c r="BO707" s="128">
        <v>0</v>
      </c>
      <c r="BP707" s="128">
        <v>0</v>
      </c>
      <c r="BQ707" s="128">
        <v>0</v>
      </c>
      <c r="BR707" s="128">
        <v>0</v>
      </c>
      <c r="BS707" s="128">
        <v>40000</v>
      </c>
      <c r="BT707" s="128">
        <v>0</v>
      </c>
      <c r="BU707" s="128">
        <v>0</v>
      </c>
      <c r="BV707" s="128">
        <v>0</v>
      </c>
      <c r="BW707" s="128">
        <v>0</v>
      </c>
      <c r="BX707" s="128">
        <v>0</v>
      </c>
      <c r="BY707" s="128">
        <v>0</v>
      </c>
      <c r="BZ707" s="128">
        <v>0</v>
      </c>
      <c r="CA707" s="128">
        <v>0</v>
      </c>
      <c r="CB707" s="128">
        <v>0</v>
      </c>
      <c r="CC707" s="128">
        <v>0</v>
      </c>
      <c r="CD707" s="129">
        <f t="shared" si="74"/>
        <v>40000</v>
      </c>
      <c r="CE707" s="128">
        <v>0</v>
      </c>
      <c r="CF707" s="128">
        <v>0</v>
      </c>
      <c r="CG707" s="128">
        <v>0</v>
      </c>
      <c r="CH707" s="128">
        <v>0</v>
      </c>
      <c r="CI707" s="128">
        <v>40000</v>
      </c>
      <c r="CJ707" s="128">
        <v>0</v>
      </c>
      <c r="CK707" s="128">
        <v>0</v>
      </c>
      <c r="CL707" s="128">
        <v>0</v>
      </c>
      <c r="CM707" s="128">
        <v>0</v>
      </c>
      <c r="CN707" s="128">
        <v>0</v>
      </c>
      <c r="CO707" s="128">
        <v>0</v>
      </c>
      <c r="CP707" s="128">
        <v>0</v>
      </c>
      <c r="CQ707" s="128">
        <v>0</v>
      </c>
      <c r="CR707" s="128">
        <v>0</v>
      </c>
      <c r="CS707" s="128">
        <v>0</v>
      </c>
      <c r="CT707" s="129">
        <f t="shared" si="75"/>
        <v>40000</v>
      </c>
      <c r="CU707" s="128">
        <v>0</v>
      </c>
      <c r="CV707" s="128">
        <v>0</v>
      </c>
      <c r="CW707" s="128">
        <v>0</v>
      </c>
      <c r="CX707" s="128">
        <v>0</v>
      </c>
      <c r="CY707" s="128">
        <v>40000</v>
      </c>
      <c r="CZ707" s="128">
        <v>0</v>
      </c>
      <c r="DA707" s="128">
        <v>0</v>
      </c>
      <c r="DB707" s="128">
        <v>0</v>
      </c>
      <c r="DC707" s="128">
        <v>0</v>
      </c>
      <c r="DD707" s="128">
        <v>0</v>
      </c>
      <c r="DE707" s="128">
        <v>0</v>
      </c>
      <c r="DF707" s="128">
        <v>0</v>
      </c>
      <c r="DG707" s="128">
        <v>0</v>
      </c>
      <c r="DH707" s="128">
        <v>0</v>
      </c>
      <c r="DI707" s="128">
        <v>0</v>
      </c>
      <c r="DJ707" s="129">
        <f t="shared" si="76"/>
        <v>40000</v>
      </c>
      <c r="DK707" s="130">
        <f t="shared" si="72"/>
        <v>160000</v>
      </c>
      <c r="DL707" s="131">
        <f>DK707*1000</f>
        <v>160000000</v>
      </c>
    </row>
    <row r="708" spans="1:117" s="112" customFormat="1" ht="90" x14ac:dyDescent="0.25">
      <c r="B708" s="113" t="s">
        <v>1170</v>
      </c>
      <c r="C708" s="114" t="s">
        <v>1450</v>
      </c>
      <c r="D708" s="115" t="s">
        <v>1443</v>
      </c>
      <c r="E708" s="115" t="s">
        <v>1127</v>
      </c>
      <c r="F708" s="115" t="s">
        <v>1441</v>
      </c>
      <c r="G708" s="115" t="s">
        <v>2435</v>
      </c>
      <c r="H708" s="114" t="s">
        <v>1171</v>
      </c>
      <c r="I708" s="114">
        <v>25</v>
      </c>
      <c r="J708" s="114" t="s">
        <v>1395</v>
      </c>
      <c r="K708" s="114">
        <v>2019</v>
      </c>
      <c r="L708" s="114">
        <v>100</v>
      </c>
      <c r="M708" s="116">
        <v>30</v>
      </c>
      <c r="N708" s="116">
        <v>45</v>
      </c>
      <c r="O708" s="116">
        <v>70</v>
      </c>
      <c r="P708" s="116">
        <v>100</v>
      </c>
      <c r="Q708" s="116" t="s">
        <v>132</v>
      </c>
      <c r="R708" s="114" t="s">
        <v>113</v>
      </c>
      <c r="S708" s="114"/>
      <c r="T708" s="114"/>
      <c r="U708" s="114"/>
      <c r="V708" s="114"/>
      <c r="W708" s="114"/>
      <c r="X708" s="114"/>
      <c r="Y708" s="114"/>
      <c r="Z708" s="114"/>
      <c r="AA708" s="114"/>
      <c r="AB708" s="114"/>
      <c r="AC708" s="114"/>
      <c r="AD708" s="114"/>
      <c r="AE708" s="114"/>
      <c r="AF708" s="114"/>
      <c r="AG708" s="114"/>
      <c r="AH708" s="114" t="s">
        <v>1127</v>
      </c>
      <c r="AI708" s="52" t="s">
        <v>1487</v>
      </c>
      <c r="AJ708" s="113">
        <v>4599</v>
      </c>
      <c r="AK708" s="117" t="s">
        <v>2191</v>
      </c>
      <c r="AL708" s="117" t="s">
        <v>1172</v>
      </c>
      <c r="AM708" s="116" t="s">
        <v>2707</v>
      </c>
      <c r="AN708" s="116" t="s">
        <v>2819</v>
      </c>
      <c r="AO708" s="116" t="s">
        <v>2708</v>
      </c>
      <c r="AP708" s="114">
        <v>1</v>
      </c>
      <c r="AQ708" s="114">
        <v>4</v>
      </c>
      <c r="AR708" s="116" t="s">
        <v>2471</v>
      </c>
      <c r="AS708" s="116" t="s">
        <v>1170</v>
      </c>
      <c r="AT708" s="116">
        <v>1</v>
      </c>
      <c r="AU708" s="116">
        <v>2</v>
      </c>
      <c r="AV708" s="116">
        <v>3</v>
      </c>
      <c r="AW708" s="116">
        <v>4</v>
      </c>
      <c r="AX708" s="118">
        <v>0</v>
      </c>
      <c r="AY708" s="118">
        <v>0</v>
      </c>
      <c r="AZ708" s="118">
        <v>0</v>
      </c>
      <c r="BA708" s="118">
        <v>0</v>
      </c>
      <c r="BB708" s="118">
        <v>0</v>
      </c>
      <c r="BC708" s="118">
        <v>71100</v>
      </c>
      <c r="BD708" s="118">
        <v>0</v>
      </c>
      <c r="BE708" s="118">
        <v>0</v>
      </c>
      <c r="BF708" s="118">
        <v>0</v>
      </c>
      <c r="BG708" s="118">
        <v>0</v>
      </c>
      <c r="BH708" s="118">
        <v>0</v>
      </c>
      <c r="BI708" s="118">
        <v>0</v>
      </c>
      <c r="BJ708" s="118">
        <v>0</v>
      </c>
      <c r="BK708" s="118">
        <v>0</v>
      </c>
      <c r="BL708" s="118">
        <v>0</v>
      </c>
      <c r="BM708" s="118">
        <v>0</v>
      </c>
      <c r="BN708" s="119">
        <f t="shared" ref="BN708:BN771" si="78">SUM(AX708:BM708)</f>
        <v>71100</v>
      </c>
      <c r="BO708" s="118">
        <v>0</v>
      </c>
      <c r="BP708" s="118">
        <v>0</v>
      </c>
      <c r="BQ708" s="118">
        <v>0</v>
      </c>
      <c r="BR708" s="118">
        <v>0</v>
      </c>
      <c r="BS708" s="118">
        <v>50000</v>
      </c>
      <c r="BT708" s="118">
        <v>0</v>
      </c>
      <c r="BU708" s="118">
        <v>0</v>
      </c>
      <c r="BV708" s="118">
        <v>0</v>
      </c>
      <c r="BW708" s="118">
        <v>0</v>
      </c>
      <c r="BX708" s="118">
        <v>0</v>
      </c>
      <c r="BY708" s="118">
        <v>0</v>
      </c>
      <c r="BZ708" s="118">
        <v>0</v>
      </c>
      <c r="CA708" s="118">
        <v>0</v>
      </c>
      <c r="CB708" s="118">
        <v>0</v>
      </c>
      <c r="CC708" s="118">
        <v>0</v>
      </c>
      <c r="CD708" s="119">
        <f>SUM(BO708:CC708)</f>
        <v>50000</v>
      </c>
      <c r="CE708" s="118">
        <v>0</v>
      </c>
      <c r="CF708" s="118">
        <v>0</v>
      </c>
      <c r="CG708" s="118">
        <v>0</v>
      </c>
      <c r="CH708" s="118">
        <v>0</v>
      </c>
      <c r="CI708" s="118">
        <v>40000</v>
      </c>
      <c r="CJ708" s="118">
        <v>0</v>
      </c>
      <c r="CK708" s="118">
        <v>0</v>
      </c>
      <c r="CL708" s="118">
        <v>0</v>
      </c>
      <c r="CM708" s="118">
        <v>0</v>
      </c>
      <c r="CN708" s="118">
        <v>0</v>
      </c>
      <c r="CO708" s="118">
        <v>0</v>
      </c>
      <c r="CP708" s="118">
        <v>0</v>
      </c>
      <c r="CQ708" s="118">
        <v>0</v>
      </c>
      <c r="CR708" s="118">
        <v>0</v>
      </c>
      <c r="CS708" s="118">
        <v>0</v>
      </c>
      <c r="CT708" s="119">
        <f>SUM(CE708:CS708)</f>
        <v>40000</v>
      </c>
      <c r="CU708" s="118">
        <v>0</v>
      </c>
      <c r="CV708" s="118">
        <v>0</v>
      </c>
      <c r="CW708" s="118">
        <v>0</v>
      </c>
      <c r="CX708" s="118">
        <v>0</v>
      </c>
      <c r="CY708" s="118">
        <v>40000</v>
      </c>
      <c r="CZ708" s="118">
        <v>0</v>
      </c>
      <c r="DA708" s="118">
        <v>0</v>
      </c>
      <c r="DB708" s="118">
        <v>0</v>
      </c>
      <c r="DC708" s="118">
        <v>0</v>
      </c>
      <c r="DD708" s="118">
        <v>0</v>
      </c>
      <c r="DE708" s="118">
        <v>0</v>
      </c>
      <c r="DF708" s="118">
        <v>0</v>
      </c>
      <c r="DG708" s="118">
        <v>0</v>
      </c>
      <c r="DH708" s="118">
        <v>0</v>
      </c>
      <c r="DI708" s="118">
        <v>0</v>
      </c>
      <c r="DJ708" s="119">
        <f>SUM(CU708:DI708)</f>
        <v>40000</v>
      </c>
      <c r="DK708" s="120">
        <f t="shared" ref="DK708:DK771" si="79">BN708+CD708+CT708+DJ708</f>
        <v>201100</v>
      </c>
      <c r="DL708" s="121">
        <f>DK708*1000000</f>
        <v>201100000000</v>
      </c>
    </row>
    <row r="709" spans="1:117" s="112" customFormat="1" ht="90" x14ac:dyDescent="0.25">
      <c r="B709" s="113" t="s">
        <v>1170</v>
      </c>
      <c r="C709" s="114" t="s">
        <v>1450</v>
      </c>
      <c r="D709" s="115" t="s">
        <v>1443</v>
      </c>
      <c r="E709" s="115" t="s">
        <v>1127</v>
      </c>
      <c r="F709" s="115" t="s">
        <v>1441</v>
      </c>
      <c r="G709" s="115" t="s">
        <v>2435</v>
      </c>
      <c r="H709" s="114" t="s">
        <v>1171</v>
      </c>
      <c r="I709" s="114">
        <v>25</v>
      </c>
      <c r="J709" s="114" t="s">
        <v>1395</v>
      </c>
      <c r="K709" s="114">
        <v>2019</v>
      </c>
      <c r="L709" s="114">
        <v>100</v>
      </c>
      <c r="M709" s="116">
        <v>30</v>
      </c>
      <c r="N709" s="116">
        <v>45</v>
      </c>
      <c r="O709" s="116">
        <v>70</v>
      </c>
      <c r="P709" s="116">
        <v>100</v>
      </c>
      <c r="Q709" s="116" t="s">
        <v>132</v>
      </c>
      <c r="R709" s="114" t="s">
        <v>113</v>
      </c>
      <c r="S709" s="114"/>
      <c r="T709" s="114"/>
      <c r="U709" s="114"/>
      <c r="V709" s="114"/>
      <c r="W709" s="114"/>
      <c r="X709" s="114"/>
      <c r="Y709" s="114"/>
      <c r="Z709" s="114"/>
      <c r="AA709" s="114"/>
      <c r="AB709" s="114"/>
      <c r="AC709" s="114"/>
      <c r="AD709" s="114"/>
      <c r="AE709" s="114"/>
      <c r="AF709" s="114"/>
      <c r="AG709" s="114"/>
      <c r="AH709" s="114" t="s">
        <v>1127</v>
      </c>
      <c r="AI709" s="52" t="s">
        <v>1487</v>
      </c>
      <c r="AJ709" s="113">
        <v>4599</v>
      </c>
      <c r="AK709" s="117" t="s">
        <v>2192</v>
      </c>
      <c r="AL709" s="117" t="s">
        <v>1173</v>
      </c>
      <c r="AM709" s="116" t="s">
        <v>2707</v>
      </c>
      <c r="AN709" s="116" t="s">
        <v>2819</v>
      </c>
      <c r="AO709" s="116" t="s">
        <v>2820</v>
      </c>
      <c r="AP709" s="114">
        <v>0</v>
      </c>
      <c r="AQ709" s="114">
        <v>1</v>
      </c>
      <c r="AR709" s="116" t="s">
        <v>2471</v>
      </c>
      <c r="AS709" s="116" t="s">
        <v>1170</v>
      </c>
      <c r="AT709" s="116">
        <v>0.05</v>
      </c>
      <c r="AU709" s="116">
        <v>0.6</v>
      </c>
      <c r="AV709" s="116">
        <v>0.95</v>
      </c>
      <c r="AW709" s="116">
        <v>1</v>
      </c>
      <c r="AX709" s="118">
        <v>0</v>
      </c>
      <c r="AY709" s="118">
        <v>0</v>
      </c>
      <c r="AZ709" s="118">
        <v>0</v>
      </c>
      <c r="BA709" s="118">
        <v>0</v>
      </c>
      <c r="BB709" s="118">
        <v>0</v>
      </c>
      <c r="BC709" s="118">
        <v>349200</v>
      </c>
      <c r="BD709" s="118">
        <v>0</v>
      </c>
      <c r="BE709" s="118">
        <v>0</v>
      </c>
      <c r="BF709" s="118">
        <v>0</v>
      </c>
      <c r="BG709" s="118">
        <v>0</v>
      </c>
      <c r="BH709" s="118">
        <v>0</v>
      </c>
      <c r="BI709" s="118">
        <v>388000</v>
      </c>
      <c r="BJ709" s="118">
        <v>0</v>
      </c>
      <c r="BK709" s="118">
        <v>0</v>
      </c>
      <c r="BL709" s="118">
        <v>0</v>
      </c>
      <c r="BM709" s="118">
        <v>0</v>
      </c>
      <c r="BN709" s="119">
        <f t="shared" si="78"/>
        <v>737200</v>
      </c>
      <c r="BO709" s="118">
        <v>0</v>
      </c>
      <c r="BP709" s="118">
        <v>0</v>
      </c>
      <c r="BQ709" s="118">
        <v>0</v>
      </c>
      <c r="BR709" s="118">
        <v>0</v>
      </c>
      <c r="BS709" s="118">
        <v>1000000</v>
      </c>
      <c r="BT709" s="118">
        <v>0</v>
      </c>
      <c r="BU709" s="118">
        <v>0</v>
      </c>
      <c r="BV709" s="118">
        <v>0</v>
      </c>
      <c r="BW709" s="118">
        <v>0</v>
      </c>
      <c r="BX709" s="118">
        <v>0</v>
      </c>
      <c r="BY709" s="118">
        <v>0</v>
      </c>
      <c r="BZ709" s="118">
        <v>300000</v>
      </c>
      <c r="CA709" s="118">
        <v>0</v>
      </c>
      <c r="CB709" s="118">
        <v>0</v>
      </c>
      <c r="CC709" s="118">
        <v>0</v>
      </c>
      <c r="CD709" s="119">
        <f t="shared" ref="CD709:CD719" si="80">SUM(BO709:CC709)</f>
        <v>1300000</v>
      </c>
      <c r="CE709" s="118">
        <v>0</v>
      </c>
      <c r="CF709" s="118">
        <v>0</v>
      </c>
      <c r="CG709" s="118">
        <v>0</v>
      </c>
      <c r="CH709" s="118">
        <v>0</v>
      </c>
      <c r="CI709" s="118">
        <v>100000</v>
      </c>
      <c r="CJ709" s="118">
        <v>0</v>
      </c>
      <c r="CK709" s="118">
        <v>0</v>
      </c>
      <c r="CL709" s="118">
        <v>0</v>
      </c>
      <c r="CM709" s="118">
        <v>0</v>
      </c>
      <c r="CN709" s="118">
        <v>0</v>
      </c>
      <c r="CO709" s="118">
        <v>0</v>
      </c>
      <c r="CP709" s="118">
        <v>100000</v>
      </c>
      <c r="CQ709" s="118">
        <v>0</v>
      </c>
      <c r="CR709" s="118">
        <v>0</v>
      </c>
      <c r="CS709" s="118">
        <v>0</v>
      </c>
      <c r="CT709" s="119">
        <f t="shared" ref="CT709:CT719" si="81">SUM(CE709:CS709)</f>
        <v>200000</v>
      </c>
      <c r="CU709" s="118">
        <v>0</v>
      </c>
      <c r="CV709" s="118">
        <v>0</v>
      </c>
      <c r="CW709" s="118">
        <v>0</v>
      </c>
      <c r="CX709" s="118">
        <v>0</v>
      </c>
      <c r="CY709" s="118">
        <v>100000</v>
      </c>
      <c r="CZ709" s="118">
        <v>0</v>
      </c>
      <c r="DA709" s="118">
        <v>0</v>
      </c>
      <c r="DB709" s="118">
        <v>0</v>
      </c>
      <c r="DC709" s="118">
        <v>0</v>
      </c>
      <c r="DD709" s="118">
        <v>0</v>
      </c>
      <c r="DE709" s="118">
        <v>0</v>
      </c>
      <c r="DF709" s="118">
        <v>100000</v>
      </c>
      <c r="DG709" s="118">
        <v>0</v>
      </c>
      <c r="DH709" s="118">
        <v>0</v>
      </c>
      <c r="DI709" s="118">
        <v>0</v>
      </c>
      <c r="DJ709" s="119">
        <f t="shared" ref="DJ709:DJ719" si="82">SUM(CU709:DI709)</f>
        <v>200000</v>
      </c>
      <c r="DK709" s="120">
        <f t="shared" si="79"/>
        <v>2437200</v>
      </c>
      <c r="DL709" s="121">
        <f>DK709*1000000</f>
        <v>2437200000000</v>
      </c>
    </row>
    <row r="710" spans="1:117" s="112" customFormat="1" ht="75" x14ac:dyDescent="0.25">
      <c r="B710" s="113" t="s">
        <v>1170</v>
      </c>
      <c r="C710" s="114" t="s">
        <v>1450</v>
      </c>
      <c r="D710" s="115" t="s">
        <v>1443</v>
      </c>
      <c r="E710" s="115" t="s">
        <v>1127</v>
      </c>
      <c r="F710" s="115" t="s">
        <v>1441</v>
      </c>
      <c r="G710" s="115" t="s">
        <v>2435</v>
      </c>
      <c r="H710" s="114" t="s">
        <v>1171</v>
      </c>
      <c r="I710" s="114">
        <v>25</v>
      </c>
      <c r="J710" s="114" t="s">
        <v>1395</v>
      </c>
      <c r="K710" s="114">
        <v>2019</v>
      </c>
      <c r="L710" s="114">
        <v>100</v>
      </c>
      <c r="M710" s="116">
        <v>30</v>
      </c>
      <c r="N710" s="116">
        <v>45</v>
      </c>
      <c r="O710" s="116">
        <v>70</v>
      </c>
      <c r="P710" s="116">
        <v>100</v>
      </c>
      <c r="Q710" s="116" t="s">
        <v>132</v>
      </c>
      <c r="R710" s="114" t="s">
        <v>113</v>
      </c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  <c r="AC710" s="114"/>
      <c r="AD710" s="114"/>
      <c r="AE710" s="114"/>
      <c r="AF710" s="114"/>
      <c r="AG710" s="114"/>
      <c r="AH710" s="114" t="s">
        <v>1127</v>
      </c>
      <c r="AI710" s="52" t="s">
        <v>1487</v>
      </c>
      <c r="AJ710" s="113">
        <v>4599</v>
      </c>
      <c r="AK710" s="117" t="s">
        <v>2193</v>
      </c>
      <c r="AL710" s="117" t="s">
        <v>1174</v>
      </c>
      <c r="AM710" s="116" t="s">
        <v>2821</v>
      </c>
      <c r="AN710" s="116">
        <v>402003</v>
      </c>
      <c r="AO710" s="116" t="s">
        <v>2822</v>
      </c>
      <c r="AP710" s="114">
        <v>0</v>
      </c>
      <c r="AQ710" s="114">
        <v>1</v>
      </c>
      <c r="AR710" s="116" t="s">
        <v>2471</v>
      </c>
      <c r="AS710" s="116" t="s">
        <v>1170</v>
      </c>
      <c r="AT710" s="116">
        <v>0.3</v>
      </c>
      <c r="AU710" s="116">
        <v>1</v>
      </c>
      <c r="AV710" s="116">
        <v>1</v>
      </c>
      <c r="AW710" s="116">
        <v>1</v>
      </c>
      <c r="AX710" s="118">
        <v>0</v>
      </c>
      <c r="AY710" s="118">
        <v>0</v>
      </c>
      <c r="AZ710" s="118">
        <v>0</v>
      </c>
      <c r="BA710" s="118">
        <v>0</v>
      </c>
      <c r="BB710" s="118">
        <v>0</v>
      </c>
      <c r="BC710" s="118">
        <v>63900</v>
      </c>
      <c r="BD710" s="118">
        <v>0</v>
      </c>
      <c r="BE710" s="118">
        <v>0</v>
      </c>
      <c r="BF710" s="118">
        <v>0</v>
      </c>
      <c r="BG710" s="118">
        <v>0</v>
      </c>
      <c r="BH710" s="118">
        <v>0</v>
      </c>
      <c r="BI710" s="118">
        <v>0</v>
      </c>
      <c r="BJ710" s="118">
        <v>0</v>
      </c>
      <c r="BK710" s="118">
        <v>0</v>
      </c>
      <c r="BL710" s="118">
        <v>0</v>
      </c>
      <c r="BM710" s="118">
        <v>0</v>
      </c>
      <c r="BN710" s="119">
        <f t="shared" si="78"/>
        <v>63900</v>
      </c>
      <c r="BO710" s="118">
        <v>0</v>
      </c>
      <c r="BP710" s="118">
        <v>0</v>
      </c>
      <c r="BQ710" s="118">
        <v>0</v>
      </c>
      <c r="BR710" s="118">
        <v>0</v>
      </c>
      <c r="BS710" s="118">
        <v>25000</v>
      </c>
      <c r="BT710" s="118">
        <v>0</v>
      </c>
      <c r="BU710" s="118">
        <v>0</v>
      </c>
      <c r="BV710" s="118">
        <v>0</v>
      </c>
      <c r="BW710" s="118">
        <v>0</v>
      </c>
      <c r="BX710" s="118">
        <v>0</v>
      </c>
      <c r="BY710" s="118">
        <v>0</v>
      </c>
      <c r="BZ710" s="118">
        <v>30000</v>
      </c>
      <c r="CA710" s="118">
        <v>0</v>
      </c>
      <c r="CB710" s="118">
        <v>0</v>
      </c>
      <c r="CC710" s="118">
        <v>0</v>
      </c>
      <c r="CD710" s="119">
        <f t="shared" si="80"/>
        <v>55000</v>
      </c>
      <c r="CE710" s="118">
        <v>0</v>
      </c>
      <c r="CF710" s="118">
        <v>0</v>
      </c>
      <c r="CG710" s="118">
        <v>0</v>
      </c>
      <c r="CH710" s="118">
        <v>0</v>
      </c>
      <c r="CI710" s="118">
        <v>25000</v>
      </c>
      <c r="CJ710" s="118">
        <v>0</v>
      </c>
      <c r="CK710" s="118">
        <v>0</v>
      </c>
      <c r="CL710" s="118">
        <v>0</v>
      </c>
      <c r="CM710" s="118">
        <v>0</v>
      </c>
      <c r="CN710" s="118">
        <v>0</v>
      </c>
      <c r="CO710" s="118">
        <v>0</v>
      </c>
      <c r="CP710" s="118">
        <v>30000</v>
      </c>
      <c r="CQ710" s="118">
        <v>0</v>
      </c>
      <c r="CR710" s="118">
        <v>0</v>
      </c>
      <c r="CS710" s="118">
        <v>0</v>
      </c>
      <c r="CT710" s="119">
        <f t="shared" si="81"/>
        <v>55000</v>
      </c>
      <c r="CU710" s="118">
        <v>0</v>
      </c>
      <c r="CV710" s="118">
        <v>0</v>
      </c>
      <c r="CW710" s="118">
        <v>0</v>
      </c>
      <c r="CX710" s="118">
        <v>0</v>
      </c>
      <c r="CY710" s="118">
        <v>25000</v>
      </c>
      <c r="CZ710" s="118">
        <v>0</v>
      </c>
      <c r="DA710" s="118">
        <v>0</v>
      </c>
      <c r="DB710" s="118">
        <v>0</v>
      </c>
      <c r="DC710" s="118">
        <v>0</v>
      </c>
      <c r="DD710" s="118">
        <v>0</v>
      </c>
      <c r="DE710" s="118">
        <v>0</v>
      </c>
      <c r="DF710" s="118">
        <v>30000</v>
      </c>
      <c r="DG710" s="118">
        <v>0</v>
      </c>
      <c r="DH710" s="118">
        <v>0</v>
      </c>
      <c r="DI710" s="118">
        <v>0</v>
      </c>
      <c r="DJ710" s="119">
        <f t="shared" si="82"/>
        <v>55000</v>
      </c>
      <c r="DK710" s="120">
        <f t="shared" si="79"/>
        <v>228900</v>
      </c>
      <c r="DL710" s="121">
        <f t="shared" ref="DL710:DL719" si="83">DK710*1000000</f>
        <v>228900000000</v>
      </c>
    </row>
    <row r="711" spans="1:117" s="112" customFormat="1" ht="90" x14ac:dyDescent="0.25">
      <c r="B711" s="113" t="s">
        <v>1170</v>
      </c>
      <c r="C711" s="114" t="s">
        <v>1450</v>
      </c>
      <c r="D711" s="115" t="s">
        <v>1443</v>
      </c>
      <c r="E711" s="115" t="s">
        <v>1127</v>
      </c>
      <c r="F711" s="115" t="s">
        <v>1441</v>
      </c>
      <c r="G711" s="115" t="s">
        <v>2435</v>
      </c>
      <c r="H711" s="114" t="s">
        <v>1171</v>
      </c>
      <c r="I711" s="114">
        <v>25</v>
      </c>
      <c r="J711" s="114" t="s">
        <v>1396</v>
      </c>
      <c r="K711" s="114" t="s">
        <v>1412</v>
      </c>
      <c r="L711" s="114">
        <v>100</v>
      </c>
      <c r="M711" s="116">
        <v>30</v>
      </c>
      <c r="N711" s="116">
        <v>45</v>
      </c>
      <c r="O711" s="116">
        <v>70</v>
      </c>
      <c r="P711" s="116">
        <v>100</v>
      </c>
      <c r="Q711" s="116" t="s">
        <v>132</v>
      </c>
      <c r="R711" s="114" t="s">
        <v>113</v>
      </c>
      <c r="S711" s="114"/>
      <c r="T711" s="114"/>
      <c r="U711" s="114"/>
      <c r="V711" s="114"/>
      <c r="W711" s="114"/>
      <c r="X711" s="114"/>
      <c r="Y711" s="114"/>
      <c r="Z711" s="114"/>
      <c r="AA711" s="114"/>
      <c r="AB711" s="114"/>
      <c r="AC711" s="114"/>
      <c r="AD711" s="114"/>
      <c r="AE711" s="114"/>
      <c r="AF711" s="114"/>
      <c r="AG711" s="114"/>
      <c r="AH711" s="114" t="s">
        <v>1127</v>
      </c>
      <c r="AI711" s="52" t="s">
        <v>1487</v>
      </c>
      <c r="AJ711" s="113">
        <v>4599</v>
      </c>
      <c r="AK711" s="117" t="s">
        <v>2194</v>
      </c>
      <c r="AL711" s="117" t="s">
        <v>1175</v>
      </c>
      <c r="AM711" s="116" t="s">
        <v>2707</v>
      </c>
      <c r="AN711" s="116" t="s">
        <v>2819</v>
      </c>
      <c r="AO711" s="116" t="s">
        <v>2820</v>
      </c>
      <c r="AP711" s="114">
        <v>0</v>
      </c>
      <c r="AQ711" s="114">
        <v>3</v>
      </c>
      <c r="AR711" s="116" t="s">
        <v>2471</v>
      </c>
      <c r="AS711" s="116" t="s">
        <v>1170</v>
      </c>
      <c r="AT711" s="116">
        <v>0.3</v>
      </c>
      <c r="AU711" s="116">
        <v>1</v>
      </c>
      <c r="AV711" s="116">
        <v>2</v>
      </c>
      <c r="AW711" s="116">
        <v>3</v>
      </c>
      <c r="AX711" s="118">
        <v>0</v>
      </c>
      <c r="AY711" s="118">
        <v>0</v>
      </c>
      <c r="AZ711" s="118">
        <v>0</v>
      </c>
      <c r="BA711" s="118">
        <v>0</v>
      </c>
      <c r="BB711" s="118">
        <v>0</v>
      </c>
      <c r="BC711" s="118">
        <v>3000</v>
      </c>
      <c r="BD711" s="118">
        <v>0</v>
      </c>
      <c r="BE711" s="118">
        <v>0</v>
      </c>
      <c r="BF711" s="118">
        <v>0</v>
      </c>
      <c r="BG711" s="118">
        <v>0</v>
      </c>
      <c r="BH711" s="118">
        <v>0</v>
      </c>
      <c r="BI711" s="118">
        <v>0</v>
      </c>
      <c r="BJ711" s="118">
        <v>0</v>
      </c>
      <c r="BK711" s="118">
        <v>0</v>
      </c>
      <c r="BL711" s="118">
        <v>0</v>
      </c>
      <c r="BM711" s="118">
        <v>0</v>
      </c>
      <c r="BN711" s="119">
        <f t="shared" si="78"/>
        <v>3000</v>
      </c>
      <c r="BO711" s="118">
        <v>0</v>
      </c>
      <c r="BP711" s="118">
        <v>0</v>
      </c>
      <c r="BQ711" s="118">
        <v>0</v>
      </c>
      <c r="BR711" s="118">
        <v>0</v>
      </c>
      <c r="BS711" s="118">
        <v>100000</v>
      </c>
      <c r="BT711" s="118">
        <v>0</v>
      </c>
      <c r="BU711" s="118">
        <v>0</v>
      </c>
      <c r="BV711" s="118">
        <v>0</v>
      </c>
      <c r="BW711" s="118">
        <v>0</v>
      </c>
      <c r="BX711" s="118">
        <v>0</v>
      </c>
      <c r="BY711" s="118">
        <v>0</v>
      </c>
      <c r="BZ711" s="118">
        <v>100000</v>
      </c>
      <c r="CA711" s="118">
        <v>0</v>
      </c>
      <c r="CB711" s="118">
        <v>0</v>
      </c>
      <c r="CC711" s="118">
        <v>0</v>
      </c>
      <c r="CD711" s="119">
        <f t="shared" si="80"/>
        <v>200000</v>
      </c>
      <c r="CE711" s="118">
        <v>0</v>
      </c>
      <c r="CF711" s="118">
        <v>0</v>
      </c>
      <c r="CG711" s="118">
        <v>0</v>
      </c>
      <c r="CH711" s="118">
        <v>0</v>
      </c>
      <c r="CI711" s="118">
        <v>100000</v>
      </c>
      <c r="CJ711" s="118">
        <v>0</v>
      </c>
      <c r="CK711" s="118">
        <v>0</v>
      </c>
      <c r="CL711" s="118">
        <v>0</v>
      </c>
      <c r="CM711" s="118">
        <v>0</v>
      </c>
      <c r="CN711" s="118">
        <v>0</v>
      </c>
      <c r="CO711" s="118">
        <v>0</v>
      </c>
      <c r="CP711" s="118">
        <v>130000</v>
      </c>
      <c r="CQ711" s="118">
        <v>0</v>
      </c>
      <c r="CR711" s="118">
        <v>0</v>
      </c>
      <c r="CS711" s="118">
        <v>0</v>
      </c>
      <c r="CT711" s="119">
        <f t="shared" si="81"/>
        <v>230000</v>
      </c>
      <c r="CU711" s="118">
        <v>0</v>
      </c>
      <c r="CV711" s="118">
        <v>0</v>
      </c>
      <c r="CW711" s="118">
        <v>0</v>
      </c>
      <c r="CX711" s="118">
        <v>0</v>
      </c>
      <c r="CY711" s="118">
        <v>150000</v>
      </c>
      <c r="CZ711" s="118">
        <v>0</v>
      </c>
      <c r="DA711" s="118">
        <v>0</v>
      </c>
      <c r="DB711" s="118">
        <v>0</v>
      </c>
      <c r="DC711" s="118">
        <v>0</v>
      </c>
      <c r="DD711" s="118">
        <v>0</v>
      </c>
      <c r="DE711" s="118">
        <v>0</v>
      </c>
      <c r="DF711" s="118">
        <v>100000</v>
      </c>
      <c r="DG711" s="118">
        <v>0</v>
      </c>
      <c r="DH711" s="118">
        <v>0</v>
      </c>
      <c r="DI711" s="118">
        <v>0</v>
      </c>
      <c r="DJ711" s="119">
        <f t="shared" si="82"/>
        <v>250000</v>
      </c>
      <c r="DK711" s="120">
        <f t="shared" si="79"/>
        <v>683000</v>
      </c>
      <c r="DL711" s="121">
        <f t="shared" si="83"/>
        <v>683000000000</v>
      </c>
    </row>
    <row r="712" spans="1:117" s="112" customFormat="1" ht="90" x14ac:dyDescent="0.25">
      <c r="B712" s="113" t="s">
        <v>1170</v>
      </c>
      <c r="C712" s="114" t="s">
        <v>1450</v>
      </c>
      <c r="D712" s="115" t="s">
        <v>1443</v>
      </c>
      <c r="E712" s="115" t="s">
        <v>1127</v>
      </c>
      <c r="F712" s="115" t="s">
        <v>1441</v>
      </c>
      <c r="G712" s="115" t="s">
        <v>2435</v>
      </c>
      <c r="H712" s="114" t="s">
        <v>1171</v>
      </c>
      <c r="I712" s="114">
        <v>25</v>
      </c>
      <c r="J712" s="114" t="s">
        <v>1396</v>
      </c>
      <c r="K712" s="114" t="s">
        <v>1412</v>
      </c>
      <c r="L712" s="114">
        <v>100</v>
      </c>
      <c r="M712" s="116">
        <v>30</v>
      </c>
      <c r="N712" s="116">
        <v>45</v>
      </c>
      <c r="O712" s="116">
        <v>70</v>
      </c>
      <c r="P712" s="116">
        <v>100</v>
      </c>
      <c r="Q712" s="116" t="s">
        <v>132</v>
      </c>
      <c r="R712" s="114" t="s">
        <v>113</v>
      </c>
      <c r="S712" s="114"/>
      <c r="T712" s="114"/>
      <c r="U712" s="114"/>
      <c r="V712" s="114"/>
      <c r="W712" s="114"/>
      <c r="X712" s="114"/>
      <c r="Y712" s="114"/>
      <c r="Z712" s="114"/>
      <c r="AA712" s="114"/>
      <c r="AB712" s="114"/>
      <c r="AC712" s="114"/>
      <c r="AD712" s="114"/>
      <c r="AE712" s="114"/>
      <c r="AF712" s="114"/>
      <c r="AG712" s="114"/>
      <c r="AH712" s="114" t="s">
        <v>1127</v>
      </c>
      <c r="AI712" s="52" t="s">
        <v>1487</v>
      </c>
      <c r="AJ712" s="113">
        <v>4599</v>
      </c>
      <c r="AK712" s="117" t="s">
        <v>2195</v>
      </c>
      <c r="AL712" s="117" t="s">
        <v>1176</v>
      </c>
      <c r="AM712" s="116" t="s">
        <v>2707</v>
      </c>
      <c r="AN712" s="116" t="s">
        <v>2819</v>
      </c>
      <c r="AO712" s="116" t="s">
        <v>2820</v>
      </c>
      <c r="AP712" s="114">
        <v>0</v>
      </c>
      <c r="AQ712" s="114">
        <v>1</v>
      </c>
      <c r="AR712" s="116" t="s">
        <v>2471</v>
      </c>
      <c r="AS712" s="116" t="s">
        <v>1170</v>
      </c>
      <c r="AT712" s="116">
        <v>0.5</v>
      </c>
      <c r="AU712" s="116">
        <v>1</v>
      </c>
      <c r="AV712" s="116">
        <v>1</v>
      </c>
      <c r="AW712" s="116">
        <v>1</v>
      </c>
      <c r="AX712" s="118">
        <v>0</v>
      </c>
      <c r="AY712" s="118">
        <v>0</v>
      </c>
      <c r="AZ712" s="118">
        <v>0</v>
      </c>
      <c r="BA712" s="118">
        <v>0</v>
      </c>
      <c r="BB712" s="118">
        <v>0</v>
      </c>
      <c r="BC712" s="118">
        <v>2000</v>
      </c>
      <c r="BD712" s="118">
        <v>0</v>
      </c>
      <c r="BE712" s="118">
        <v>0</v>
      </c>
      <c r="BF712" s="118">
        <v>0</v>
      </c>
      <c r="BG712" s="118">
        <v>0</v>
      </c>
      <c r="BH712" s="118">
        <v>0</v>
      </c>
      <c r="BI712" s="118">
        <v>0</v>
      </c>
      <c r="BJ712" s="118">
        <v>0</v>
      </c>
      <c r="BK712" s="118">
        <v>0</v>
      </c>
      <c r="BL712" s="118">
        <v>0</v>
      </c>
      <c r="BM712" s="118">
        <v>0</v>
      </c>
      <c r="BN712" s="119">
        <f t="shared" si="78"/>
        <v>2000</v>
      </c>
      <c r="BO712" s="118">
        <v>0</v>
      </c>
      <c r="BP712" s="118">
        <v>0</v>
      </c>
      <c r="BQ712" s="118">
        <v>0</v>
      </c>
      <c r="BR712" s="118">
        <v>0</v>
      </c>
      <c r="BS712" s="118">
        <v>100000</v>
      </c>
      <c r="BT712" s="118">
        <v>0</v>
      </c>
      <c r="BU712" s="118">
        <v>0</v>
      </c>
      <c r="BV712" s="118">
        <v>0</v>
      </c>
      <c r="BW712" s="118">
        <v>0</v>
      </c>
      <c r="BX712" s="118">
        <v>0</v>
      </c>
      <c r="BY712" s="118">
        <v>0</v>
      </c>
      <c r="BZ712" s="118">
        <v>100000</v>
      </c>
      <c r="CA712" s="118">
        <v>0</v>
      </c>
      <c r="CB712" s="118">
        <v>0</v>
      </c>
      <c r="CC712" s="118">
        <v>0</v>
      </c>
      <c r="CD712" s="119">
        <f t="shared" si="80"/>
        <v>200000</v>
      </c>
      <c r="CE712" s="118">
        <v>0</v>
      </c>
      <c r="CF712" s="118">
        <v>0</v>
      </c>
      <c r="CG712" s="118">
        <v>0</v>
      </c>
      <c r="CH712" s="118">
        <v>0</v>
      </c>
      <c r="CI712" s="118">
        <v>100000</v>
      </c>
      <c r="CJ712" s="118">
        <v>0</v>
      </c>
      <c r="CK712" s="118">
        <v>0</v>
      </c>
      <c r="CL712" s="118">
        <v>0</v>
      </c>
      <c r="CM712" s="118">
        <v>0</v>
      </c>
      <c r="CN712" s="118">
        <v>0</v>
      </c>
      <c r="CO712" s="118">
        <v>0</v>
      </c>
      <c r="CP712" s="118">
        <v>100000</v>
      </c>
      <c r="CQ712" s="118">
        <v>0</v>
      </c>
      <c r="CR712" s="118">
        <v>0</v>
      </c>
      <c r="CS712" s="118">
        <v>0</v>
      </c>
      <c r="CT712" s="119">
        <f t="shared" si="81"/>
        <v>200000</v>
      </c>
      <c r="CU712" s="118">
        <v>0</v>
      </c>
      <c r="CV712" s="118">
        <v>0</v>
      </c>
      <c r="CW712" s="118">
        <v>0</v>
      </c>
      <c r="CX712" s="118">
        <v>0</v>
      </c>
      <c r="CY712" s="118">
        <v>100000</v>
      </c>
      <c r="CZ712" s="118">
        <v>0</v>
      </c>
      <c r="DA712" s="118">
        <v>0</v>
      </c>
      <c r="DB712" s="118">
        <v>0</v>
      </c>
      <c r="DC712" s="118">
        <v>0</v>
      </c>
      <c r="DD712" s="118">
        <v>0</v>
      </c>
      <c r="DE712" s="118">
        <v>0</v>
      </c>
      <c r="DF712" s="118">
        <v>100000</v>
      </c>
      <c r="DG712" s="118">
        <v>0</v>
      </c>
      <c r="DH712" s="118">
        <v>0</v>
      </c>
      <c r="DI712" s="118">
        <v>0</v>
      </c>
      <c r="DJ712" s="119">
        <f t="shared" si="82"/>
        <v>200000</v>
      </c>
      <c r="DK712" s="120">
        <f t="shared" si="79"/>
        <v>602000</v>
      </c>
      <c r="DL712" s="121">
        <f t="shared" si="83"/>
        <v>602000000000</v>
      </c>
    </row>
    <row r="713" spans="1:117" s="112" customFormat="1" ht="90" x14ac:dyDescent="0.25">
      <c r="B713" s="113" t="s">
        <v>1170</v>
      </c>
      <c r="C713" s="114" t="s">
        <v>1450</v>
      </c>
      <c r="D713" s="115" t="s">
        <v>1443</v>
      </c>
      <c r="E713" s="115" t="s">
        <v>1127</v>
      </c>
      <c r="F713" s="115" t="s">
        <v>1441</v>
      </c>
      <c r="G713" s="115" t="s">
        <v>2435</v>
      </c>
      <c r="H713" s="114" t="s">
        <v>1171</v>
      </c>
      <c r="I713" s="114">
        <v>25</v>
      </c>
      <c r="J713" s="114" t="s">
        <v>1396</v>
      </c>
      <c r="K713" s="114" t="s">
        <v>1412</v>
      </c>
      <c r="L713" s="114">
        <v>100</v>
      </c>
      <c r="M713" s="116">
        <v>30</v>
      </c>
      <c r="N713" s="116">
        <v>45</v>
      </c>
      <c r="O713" s="116">
        <v>70</v>
      </c>
      <c r="P713" s="116">
        <v>100</v>
      </c>
      <c r="Q713" s="116" t="s">
        <v>132</v>
      </c>
      <c r="R713" s="114" t="s">
        <v>113</v>
      </c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  <c r="AC713" s="114"/>
      <c r="AD713" s="114"/>
      <c r="AE713" s="114"/>
      <c r="AF713" s="114"/>
      <c r="AG713" s="114"/>
      <c r="AH713" s="114" t="s">
        <v>1127</v>
      </c>
      <c r="AI713" s="52" t="s">
        <v>1487</v>
      </c>
      <c r="AJ713" s="113">
        <v>4599</v>
      </c>
      <c r="AK713" s="117" t="s">
        <v>2196</v>
      </c>
      <c r="AL713" s="117" t="s">
        <v>1177</v>
      </c>
      <c r="AM713" s="116" t="s">
        <v>2707</v>
      </c>
      <c r="AN713" s="116" t="s">
        <v>2819</v>
      </c>
      <c r="AO713" s="116" t="s">
        <v>2820</v>
      </c>
      <c r="AP713" s="114">
        <v>1</v>
      </c>
      <c r="AQ713" s="114">
        <v>2</v>
      </c>
      <c r="AR713" s="116" t="s">
        <v>2471</v>
      </c>
      <c r="AS713" s="116" t="s">
        <v>1170</v>
      </c>
      <c r="AT713" s="116">
        <v>1</v>
      </c>
      <c r="AU713" s="116">
        <v>1.5</v>
      </c>
      <c r="AV713" s="116">
        <v>2</v>
      </c>
      <c r="AW713" s="116">
        <v>2</v>
      </c>
      <c r="AX713" s="118">
        <v>0</v>
      </c>
      <c r="AY713" s="118">
        <v>0</v>
      </c>
      <c r="AZ713" s="118">
        <v>0</v>
      </c>
      <c r="BA713" s="118">
        <v>0</v>
      </c>
      <c r="BB713" s="118">
        <v>0</v>
      </c>
      <c r="BC713" s="118">
        <v>22800</v>
      </c>
      <c r="BD713" s="118">
        <v>0</v>
      </c>
      <c r="BE713" s="118">
        <v>0</v>
      </c>
      <c r="BF713" s="118">
        <v>0</v>
      </c>
      <c r="BG713" s="118">
        <v>0</v>
      </c>
      <c r="BH713" s="118">
        <v>0</v>
      </c>
      <c r="BI713" s="118">
        <v>0</v>
      </c>
      <c r="BJ713" s="118">
        <v>0</v>
      </c>
      <c r="BK713" s="118">
        <v>0</v>
      </c>
      <c r="BL713" s="118">
        <v>0</v>
      </c>
      <c r="BM713" s="118">
        <v>0</v>
      </c>
      <c r="BN713" s="119">
        <f t="shared" si="78"/>
        <v>22800</v>
      </c>
      <c r="BO713" s="118">
        <v>0</v>
      </c>
      <c r="BP713" s="118">
        <v>0</v>
      </c>
      <c r="BQ713" s="118">
        <v>0</v>
      </c>
      <c r="BR713" s="118">
        <v>0</v>
      </c>
      <c r="BS713" s="118">
        <v>60000</v>
      </c>
      <c r="BT713" s="118">
        <v>0</v>
      </c>
      <c r="BU713" s="118">
        <v>0</v>
      </c>
      <c r="BV713" s="118">
        <v>0</v>
      </c>
      <c r="BW713" s="118">
        <v>0</v>
      </c>
      <c r="BX713" s="118">
        <v>0</v>
      </c>
      <c r="BY713" s="118">
        <v>0</v>
      </c>
      <c r="BZ713" s="118">
        <v>0</v>
      </c>
      <c r="CA713" s="118">
        <v>0</v>
      </c>
      <c r="CB713" s="118">
        <v>0</v>
      </c>
      <c r="CC713" s="118">
        <v>0</v>
      </c>
      <c r="CD713" s="119">
        <f t="shared" si="80"/>
        <v>60000</v>
      </c>
      <c r="CE713" s="118">
        <v>0</v>
      </c>
      <c r="CF713" s="118">
        <v>0</v>
      </c>
      <c r="CG713" s="118">
        <v>0</v>
      </c>
      <c r="CH713" s="118">
        <v>0</v>
      </c>
      <c r="CI713" s="118">
        <v>120000</v>
      </c>
      <c r="CJ713" s="118">
        <v>0</v>
      </c>
      <c r="CK713" s="118">
        <v>0</v>
      </c>
      <c r="CL713" s="118">
        <v>0</v>
      </c>
      <c r="CM713" s="118">
        <v>0</v>
      </c>
      <c r="CN713" s="118">
        <v>0</v>
      </c>
      <c r="CO713" s="118">
        <v>0</v>
      </c>
      <c r="CP713" s="118">
        <v>0</v>
      </c>
      <c r="CQ713" s="118">
        <v>0</v>
      </c>
      <c r="CR713" s="118">
        <v>0</v>
      </c>
      <c r="CS713" s="118">
        <v>0</v>
      </c>
      <c r="CT713" s="119">
        <f t="shared" si="81"/>
        <v>120000</v>
      </c>
      <c r="CU713" s="118">
        <v>0</v>
      </c>
      <c r="CV713" s="118">
        <v>0</v>
      </c>
      <c r="CW713" s="118">
        <v>0</v>
      </c>
      <c r="CX713" s="118">
        <v>0</v>
      </c>
      <c r="CY713" s="118">
        <v>120000</v>
      </c>
      <c r="CZ713" s="118">
        <v>0</v>
      </c>
      <c r="DA713" s="118">
        <v>0</v>
      </c>
      <c r="DB713" s="118">
        <v>0</v>
      </c>
      <c r="DC713" s="118">
        <v>0</v>
      </c>
      <c r="DD713" s="118">
        <v>0</v>
      </c>
      <c r="DE713" s="118">
        <v>0</v>
      </c>
      <c r="DF713" s="118">
        <v>0</v>
      </c>
      <c r="DG713" s="118">
        <v>0</v>
      </c>
      <c r="DH713" s="118">
        <v>0</v>
      </c>
      <c r="DI713" s="118">
        <v>0</v>
      </c>
      <c r="DJ713" s="119">
        <f t="shared" si="82"/>
        <v>120000</v>
      </c>
      <c r="DK713" s="120">
        <f t="shared" si="79"/>
        <v>322800</v>
      </c>
      <c r="DL713" s="121">
        <f t="shared" si="83"/>
        <v>322800000000</v>
      </c>
    </row>
    <row r="714" spans="1:117" s="112" customFormat="1" ht="135" x14ac:dyDescent="0.25">
      <c r="B714" s="113" t="s">
        <v>1170</v>
      </c>
      <c r="C714" s="114" t="s">
        <v>1450</v>
      </c>
      <c r="D714" s="115" t="s">
        <v>1443</v>
      </c>
      <c r="E714" s="115" t="s">
        <v>1127</v>
      </c>
      <c r="F714" s="115" t="s">
        <v>1441</v>
      </c>
      <c r="G714" s="115" t="s">
        <v>2435</v>
      </c>
      <c r="H714" s="114" t="s">
        <v>1171</v>
      </c>
      <c r="I714" s="114">
        <v>25</v>
      </c>
      <c r="J714" s="114" t="s">
        <v>1396</v>
      </c>
      <c r="K714" s="114" t="s">
        <v>1412</v>
      </c>
      <c r="L714" s="114">
        <v>100</v>
      </c>
      <c r="M714" s="116">
        <v>30</v>
      </c>
      <c r="N714" s="116">
        <v>45</v>
      </c>
      <c r="O714" s="116">
        <v>70</v>
      </c>
      <c r="P714" s="116">
        <v>100</v>
      </c>
      <c r="Q714" s="116" t="s">
        <v>132</v>
      </c>
      <c r="R714" s="114" t="s">
        <v>113</v>
      </c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  <c r="AC714" s="114"/>
      <c r="AD714" s="114"/>
      <c r="AE714" s="114"/>
      <c r="AF714" s="114"/>
      <c r="AG714" s="114"/>
      <c r="AH714" s="114" t="s">
        <v>1127</v>
      </c>
      <c r="AI714" s="52" t="s">
        <v>1487</v>
      </c>
      <c r="AJ714" s="113">
        <v>4599</v>
      </c>
      <c r="AK714" s="117" t="s">
        <v>2197</v>
      </c>
      <c r="AL714" s="117" t="s">
        <v>1178</v>
      </c>
      <c r="AM714" s="116" t="s">
        <v>2823</v>
      </c>
      <c r="AN714" s="116">
        <v>3302042</v>
      </c>
      <c r="AO714" s="116" t="s">
        <v>2824</v>
      </c>
      <c r="AP714" s="114">
        <v>0</v>
      </c>
      <c r="AQ714" s="114">
        <v>1</v>
      </c>
      <c r="AR714" s="116" t="s">
        <v>2471</v>
      </c>
      <c r="AS714" s="116" t="s">
        <v>1170</v>
      </c>
      <c r="AT714" s="116">
        <v>0.2</v>
      </c>
      <c r="AU714" s="116">
        <v>0.5</v>
      </c>
      <c r="AV714" s="116">
        <v>1</v>
      </c>
      <c r="AW714" s="116">
        <v>1</v>
      </c>
      <c r="AX714" s="118">
        <v>0</v>
      </c>
      <c r="AY714" s="118">
        <v>0</v>
      </c>
      <c r="AZ714" s="118">
        <v>0</v>
      </c>
      <c r="BA714" s="118">
        <v>1200000</v>
      </c>
      <c r="BB714" s="118">
        <v>0</v>
      </c>
      <c r="BC714" s="118">
        <v>1130000</v>
      </c>
      <c r="BD714" s="118">
        <v>0</v>
      </c>
      <c r="BE714" s="118">
        <v>0</v>
      </c>
      <c r="BF714" s="118">
        <v>0</v>
      </c>
      <c r="BG714" s="118">
        <v>0</v>
      </c>
      <c r="BH714" s="118">
        <v>0</v>
      </c>
      <c r="BI714" s="118">
        <v>0</v>
      </c>
      <c r="BJ714" s="118">
        <v>0</v>
      </c>
      <c r="BK714" s="118">
        <v>0</v>
      </c>
      <c r="BL714" s="118">
        <v>0</v>
      </c>
      <c r="BM714" s="118">
        <v>0</v>
      </c>
      <c r="BN714" s="119">
        <f t="shared" si="78"/>
        <v>2330000</v>
      </c>
      <c r="BO714" s="118">
        <v>0</v>
      </c>
      <c r="BP714" s="118">
        <v>0</v>
      </c>
      <c r="BQ714" s="118">
        <v>0</v>
      </c>
      <c r="BR714" s="118">
        <v>0</v>
      </c>
      <c r="BS714" s="118">
        <v>1200000</v>
      </c>
      <c r="BT714" s="118">
        <v>0</v>
      </c>
      <c r="BU714" s="118">
        <v>0</v>
      </c>
      <c r="BV714" s="118">
        <v>0</v>
      </c>
      <c r="BW714" s="118">
        <v>0</v>
      </c>
      <c r="BX714" s="118">
        <v>0</v>
      </c>
      <c r="BY714" s="118">
        <v>0</v>
      </c>
      <c r="BZ714" s="118">
        <v>0</v>
      </c>
      <c r="CA714" s="118">
        <v>0</v>
      </c>
      <c r="CB714" s="118">
        <v>0</v>
      </c>
      <c r="CC714" s="118">
        <v>0</v>
      </c>
      <c r="CD714" s="119">
        <f t="shared" si="80"/>
        <v>1200000</v>
      </c>
      <c r="CE714" s="118">
        <v>0</v>
      </c>
      <c r="CF714" s="118">
        <v>0</v>
      </c>
      <c r="CG714" s="118">
        <v>0</v>
      </c>
      <c r="CH714" s="118">
        <v>0</v>
      </c>
      <c r="CI714" s="118">
        <v>1200000</v>
      </c>
      <c r="CJ714" s="118">
        <v>0</v>
      </c>
      <c r="CK714" s="118">
        <v>0</v>
      </c>
      <c r="CL714" s="118">
        <v>0</v>
      </c>
      <c r="CM714" s="118">
        <v>0</v>
      </c>
      <c r="CN714" s="118">
        <v>0</v>
      </c>
      <c r="CO714" s="118">
        <v>0</v>
      </c>
      <c r="CP714" s="118">
        <v>0</v>
      </c>
      <c r="CQ714" s="118">
        <v>0</v>
      </c>
      <c r="CR714" s="118">
        <v>0</v>
      </c>
      <c r="CS714" s="118">
        <v>0</v>
      </c>
      <c r="CT714" s="119">
        <f t="shared" si="81"/>
        <v>1200000</v>
      </c>
      <c r="CU714" s="118">
        <v>0</v>
      </c>
      <c r="CV714" s="118">
        <v>0</v>
      </c>
      <c r="CW714" s="118">
        <v>0</v>
      </c>
      <c r="CX714" s="118">
        <v>0</v>
      </c>
      <c r="CY714" s="118">
        <v>1200000</v>
      </c>
      <c r="CZ714" s="118">
        <v>0</v>
      </c>
      <c r="DA714" s="118">
        <v>0</v>
      </c>
      <c r="DB714" s="118">
        <v>0</v>
      </c>
      <c r="DC714" s="118">
        <v>0</v>
      </c>
      <c r="DD714" s="118">
        <v>0</v>
      </c>
      <c r="DE714" s="118">
        <v>0</v>
      </c>
      <c r="DF714" s="118">
        <v>0</v>
      </c>
      <c r="DG714" s="118">
        <v>0</v>
      </c>
      <c r="DH714" s="118">
        <v>0</v>
      </c>
      <c r="DI714" s="118">
        <v>0</v>
      </c>
      <c r="DJ714" s="119">
        <f t="shared" si="82"/>
        <v>1200000</v>
      </c>
      <c r="DK714" s="120">
        <f t="shared" si="79"/>
        <v>5930000</v>
      </c>
      <c r="DL714" s="121">
        <f t="shared" si="83"/>
        <v>5930000000000</v>
      </c>
    </row>
    <row r="715" spans="1:117" s="112" customFormat="1" ht="45" x14ac:dyDescent="0.25">
      <c r="B715" s="113" t="s">
        <v>1170</v>
      </c>
      <c r="C715" s="114" t="s">
        <v>1450</v>
      </c>
      <c r="D715" s="115" t="s">
        <v>1443</v>
      </c>
      <c r="E715" s="115" t="s">
        <v>1127</v>
      </c>
      <c r="F715" s="115" t="s">
        <v>1441</v>
      </c>
      <c r="G715" s="115" t="s">
        <v>2436</v>
      </c>
      <c r="H715" s="114" t="s">
        <v>1179</v>
      </c>
      <c r="I715" s="114">
        <v>0</v>
      </c>
      <c r="J715" s="114" t="s">
        <v>1298</v>
      </c>
      <c r="K715" s="114" t="s">
        <v>1298</v>
      </c>
      <c r="L715" s="114">
        <v>100</v>
      </c>
      <c r="M715" s="116">
        <v>35</v>
      </c>
      <c r="N715" s="116">
        <v>90</v>
      </c>
      <c r="O715" s="116">
        <v>100</v>
      </c>
      <c r="P715" s="116">
        <v>100</v>
      </c>
      <c r="Q715" s="116" t="s">
        <v>132</v>
      </c>
      <c r="R715" s="114" t="s">
        <v>113</v>
      </c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  <c r="AC715" s="114"/>
      <c r="AD715" s="114"/>
      <c r="AE715" s="114"/>
      <c r="AF715" s="114"/>
      <c r="AG715" s="114"/>
      <c r="AH715" s="114" t="s">
        <v>1127</v>
      </c>
      <c r="AI715" s="52" t="s">
        <v>1487</v>
      </c>
      <c r="AJ715" s="113">
        <v>4599</v>
      </c>
      <c r="AK715" s="117" t="s">
        <v>2198</v>
      </c>
      <c r="AL715" s="117" t="s">
        <v>1180</v>
      </c>
      <c r="AM715" s="116" t="s">
        <v>2825</v>
      </c>
      <c r="AN715" s="116" t="s">
        <v>2826</v>
      </c>
      <c r="AO715" s="116" t="s">
        <v>2827</v>
      </c>
      <c r="AP715" s="114" t="s">
        <v>1298</v>
      </c>
      <c r="AQ715" s="114">
        <v>1</v>
      </c>
      <c r="AR715" s="116" t="s">
        <v>2471</v>
      </c>
      <c r="AS715" s="116" t="s">
        <v>1170</v>
      </c>
      <c r="AT715" s="116">
        <v>0.5</v>
      </c>
      <c r="AU715" s="116">
        <v>0.75</v>
      </c>
      <c r="AV715" s="116">
        <v>1</v>
      </c>
      <c r="AW715" s="116">
        <v>1</v>
      </c>
      <c r="AX715" s="118">
        <v>0</v>
      </c>
      <c r="AY715" s="118">
        <v>0</v>
      </c>
      <c r="AZ715" s="118">
        <v>6800000</v>
      </c>
      <c r="BA715" s="118">
        <v>0</v>
      </c>
      <c r="BB715" s="118">
        <v>0</v>
      </c>
      <c r="BC715" s="118">
        <v>0</v>
      </c>
      <c r="BD715" s="118">
        <v>0</v>
      </c>
      <c r="BE715" s="118">
        <v>0</v>
      </c>
      <c r="BF715" s="118">
        <v>0</v>
      </c>
      <c r="BG715" s="118">
        <v>0</v>
      </c>
      <c r="BH715" s="118">
        <v>0</v>
      </c>
      <c r="BI715" s="118">
        <v>0</v>
      </c>
      <c r="BJ715" s="118">
        <v>0</v>
      </c>
      <c r="BK715" s="118">
        <v>0</v>
      </c>
      <c r="BL715" s="118">
        <v>0</v>
      </c>
      <c r="BM715" s="118">
        <v>0</v>
      </c>
      <c r="BN715" s="119">
        <f t="shared" si="78"/>
        <v>6800000</v>
      </c>
      <c r="BO715" s="118">
        <v>0</v>
      </c>
      <c r="BP715" s="118">
        <v>0</v>
      </c>
      <c r="BQ715" s="118">
        <v>0</v>
      </c>
      <c r="BR715" s="118">
        <v>0</v>
      </c>
      <c r="BS715" s="118">
        <v>500000</v>
      </c>
      <c r="BT715" s="118">
        <v>0</v>
      </c>
      <c r="BU715" s="118">
        <v>0</v>
      </c>
      <c r="BV715" s="118">
        <v>0</v>
      </c>
      <c r="BW715" s="118">
        <v>0</v>
      </c>
      <c r="BX715" s="118">
        <v>0</v>
      </c>
      <c r="BY715" s="118">
        <v>0</v>
      </c>
      <c r="BZ715" s="118">
        <v>0</v>
      </c>
      <c r="CA715" s="118">
        <v>0</v>
      </c>
      <c r="CB715" s="118">
        <v>0</v>
      </c>
      <c r="CC715" s="118">
        <v>0</v>
      </c>
      <c r="CD715" s="119">
        <f t="shared" si="80"/>
        <v>500000</v>
      </c>
      <c r="CE715" s="118">
        <v>0</v>
      </c>
      <c r="CF715" s="118">
        <v>0</v>
      </c>
      <c r="CG715" s="118">
        <v>0</v>
      </c>
      <c r="CH715" s="118">
        <v>0</v>
      </c>
      <c r="CI715" s="118">
        <v>1200000</v>
      </c>
      <c r="CJ715" s="118">
        <v>0</v>
      </c>
      <c r="CK715" s="118">
        <v>0</v>
      </c>
      <c r="CL715" s="118">
        <v>0</v>
      </c>
      <c r="CM715" s="118">
        <v>0</v>
      </c>
      <c r="CN715" s="118">
        <v>0</v>
      </c>
      <c r="CO715" s="118">
        <v>0</v>
      </c>
      <c r="CP715" s="118">
        <v>0</v>
      </c>
      <c r="CQ715" s="118">
        <v>0</v>
      </c>
      <c r="CR715" s="118">
        <v>0</v>
      </c>
      <c r="CS715" s="118">
        <v>0</v>
      </c>
      <c r="CT715" s="119">
        <f t="shared" si="81"/>
        <v>1200000</v>
      </c>
      <c r="CU715" s="118">
        <v>0</v>
      </c>
      <c r="CV715" s="118">
        <v>0</v>
      </c>
      <c r="CW715" s="118">
        <v>0</v>
      </c>
      <c r="CX715" s="118">
        <v>0</v>
      </c>
      <c r="CY715" s="118">
        <v>500000</v>
      </c>
      <c r="CZ715" s="118">
        <v>0</v>
      </c>
      <c r="DA715" s="118">
        <v>0</v>
      </c>
      <c r="DB715" s="118">
        <v>0</v>
      </c>
      <c r="DC715" s="118">
        <v>0</v>
      </c>
      <c r="DD715" s="118">
        <v>0</v>
      </c>
      <c r="DE715" s="118">
        <v>0</v>
      </c>
      <c r="DF715" s="118">
        <v>0</v>
      </c>
      <c r="DG715" s="118">
        <v>0</v>
      </c>
      <c r="DH715" s="118">
        <v>0</v>
      </c>
      <c r="DI715" s="118">
        <v>0</v>
      </c>
      <c r="DJ715" s="119">
        <f t="shared" si="82"/>
        <v>500000</v>
      </c>
      <c r="DK715" s="120">
        <f t="shared" si="79"/>
        <v>9000000</v>
      </c>
      <c r="DL715" s="121">
        <f t="shared" si="83"/>
        <v>9000000000000</v>
      </c>
    </row>
    <row r="716" spans="1:117" s="112" customFormat="1" ht="60" x14ac:dyDescent="0.25">
      <c r="B716" s="113" t="s">
        <v>1170</v>
      </c>
      <c r="C716" s="114" t="s">
        <v>1450</v>
      </c>
      <c r="D716" s="115" t="s">
        <v>1443</v>
      </c>
      <c r="E716" s="115" t="s">
        <v>1127</v>
      </c>
      <c r="F716" s="115" t="s">
        <v>1441</v>
      </c>
      <c r="G716" s="115" t="s">
        <v>2436</v>
      </c>
      <c r="H716" s="114" t="s">
        <v>1179</v>
      </c>
      <c r="I716" s="114">
        <v>0</v>
      </c>
      <c r="J716" s="114" t="s">
        <v>1298</v>
      </c>
      <c r="K716" s="114" t="s">
        <v>1298</v>
      </c>
      <c r="L716" s="114">
        <v>100</v>
      </c>
      <c r="M716" s="116">
        <v>35</v>
      </c>
      <c r="N716" s="116">
        <v>90</v>
      </c>
      <c r="O716" s="116">
        <v>100</v>
      </c>
      <c r="P716" s="116">
        <v>100</v>
      </c>
      <c r="Q716" s="116" t="s">
        <v>132</v>
      </c>
      <c r="R716" s="114" t="s">
        <v>113</v>
      </c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  <c r="AE716" s="114"/>
      <c r="AF716" s="114"/>
      <c r="AG716" s="114"/>
      <c r="AH716" s="114" t="s">
        <v>1127</v>
      </c>
      <c r="AI716" s="52" t="s">
        <v>1487</v>
      </c>
      <c r="AJ716" s="113">
        <v>4599</v>
      </c>
      <c r="AK716" s="117" t="s">
        <v>2199</v>
      </c>
      <c r="AL716" s="117" t="s">
        <v>1181</v>
      </c>
      <c r="AM716" s="116" t="s">
        <v>2828</v>
      </c>
      <c r="AN716" s="116" t="s">
        <v>2829</v>
      </c>
      <c r="AO716" s="116" t="s">
        <v>2830</v>
      </c>
      <c r="AP716" s="114" t="s">
        <v>1298</v>
      </c>
      <c r="AQ716" s="114">
        <v>1</v>
      </c>
      <c r="AR716" s="116" t="s">
        <v>2471</v>
      </c>
      <c r="AS716" s="116" t="s">
        <v>1170</v>
      </c>
      <c r="AT716" s="116">
        <v>0.1</v>
      </c>
      <c r="AU716" s="116">
        <v>0.75</v>
      </c>
      <c r="AV716" s="116">
        <v>1</v>
      </c>
      <c r="AW716" s="116">
        <v>1</v>
      </c>
      <c r="AX716" s="118">
        <v>0</v>
      </c>
      <c r="AY716" s="118">
        <v>0</v>
      </c>
      <c r="AZ716" s="118">
        <v>2000000</v>
      </c>
      <c r="BA716" s="118">
        <v>0</v>
      </c>
      <c r="BB716" s="118">
        <v>0</v>
      </c>
      <c r="BC716" s="118">
        <v>0</v>
      </c>
      <c r="BD716" s="118">
        <v>0</v>
      </c>
      <c r="BE716" s="118">
        <v>0</v>
      </c>
      <c r="BF716" s="118">
        <v>0</v>
      </c>
      <c r="BG716" s="118">
        <v>0</v>
      </c>
      <c r="BH716" s="118">
        <v>0</v>
      </c>
      <c r="BI716" s="118">
        <v>0</v>
      </c>
      <c r="BJ716" s="118">
        <v>0</v>
      </c>
      <c r="BK716" s="118">
        <v>0</v>
      </c>
      <c r="BL716" s="118">
        <v>0</v>
      </c>
      <c r="BM716" s="118">
        <v>0</v>
      </c>
      <c r="BN716" s="119">
        <f t="shared" si="78"/>
        <v>2000000</v>
      </c>
      <c r="BO716" s="118">
        <v>0</v>
      </c>
      <c r="BP716" s="118">
        <v>17000000</v>
      </c>
      <c r="BQ716" s="118">
        <v>0</v>
      </c>
      <c r="BR716" s="118">
        <v>0</v>
      </c>
      <c r="BS716" s="118">
        <v>3000000</v>
      </c>
      <c r="BT716" s="118">
        <v>0</v>
      </c>
      <c r="BU716" s="118">
        <v>0</v>
      </c>
      <c r="BV716" s="118">
        <v>0</v>
      </c>
      <c r="BW716" s="118">
        <v>0</v>
      </c>
      <c r="BX716" s="118">
        <v>0</v>
      </c>
      <c r="BY716" s="118">
        <v>0</v>
      </c>
      <c r="BZ716" s="118">
        <v>0</v>
      </c>
      <c r="CA716" s="118">
        <v>0</v>
      </c>
      <c r="CB716" s="118">
        <v>0</v>
      </c>
      <c r="CC716" s="118">
        <v>0</v>
      </c>
      <c r="CD716" s="119">
        <f t="shared" si="80"/>
        <v>20000000</v>
      </c>
      <c r="CE716" s="118">
        <v>0</v>
      </c>
      <c r="CF716" s="118">
        <v>0</v>
      </c>
      <c r="CG716" s="118">
        <v>0</v>
      </c>
      <c r="CH716" s="118">
        <v>0</v>
      </c>
      <c r="CI716" s="118">
        <v>3000000</v>
      </c>
      <c r="CJ716" s="118">
        <v>0</v>
      </c>
      <c r="CK716" s="118">
        <v>0</v>
      </c>
      <c r="CL716" s="118">
        <v>0</v>
      </c>
      <c r="CM716" s="118">
        <v>0</v>
      </c>
      <c r="CN716" s="118">
        <v>0</v>
      </c>
      <c r="CO716" s="118">
        <v>0</v>
      </c>
      <c r="CP716" s="118">
        <v>0</v>
      </c>
      <c r="CQ716" s="118">
        <v>0</v>
      </c>
      <c r="CR716" s="118">
        <v>0</v>
      </c>
      <c r="CS716" s="118">
        <v>0</v>
      </c>
      <c r="CT716" s="119">
        <f t="shared" si="81"/>
        <v>3000000</v>
      </c>
      <c r="CU716" s="118">
        <v>0</v>
      </c>
      <c r="CV716" s="118">
        <v>0</v>
      </c>
      <c r="CW716" s="118">
        <v>0</v>
      </c>
      <c r="CX716" s="118">
        <v>3000000</v>
      </c>
      <c r="CY716" s="118">
        <v>0</v>
      </c>
      <c r="CZ716" s="118">
        <v>0</v>
      </c>
      <c r="DA716" s="118">
        <v>0</v>
      </c>
      <c r="DB716" s="118">
        <v>0</v>
      </c>
      <c r="DC716" s="118">
        <v>0</v>
      </c>
      <c r="DD716" s="118">
        <v>0</v>
      </c>
      <c r="DE716" s="118">
        <v>0</v>
      </c>
      <c r="DF716" s="118">
        <v>0</v>
      </c>
      <c r="DG716" s="118">
        <v>0</v>
      </c>
      <c r="DH716" s="118">
        <v>0</v>
      </c>
      <c r="DI716" s="118">
        <v>0</v>
      </c>
      <c r="DJ716" s="119">
        <f t="shared" si="82"/>
        <v>3000000</v>
      </c>
      <c r="DK716" s="120">
        <f t="shared" si="79"/>
        <v>28000000</v>
      </c>
      <c r="DL716" s="121">
        <f t="shared" si="83"/>
        <v>28000000000000</v>
      </c>
    </row>
    <row r="717" spans="1:117" s="112" customFormat="1" ht="75" x14ac:dyDescent="0.25">
      <c r="B717" s="113" t="s">
        <v>1170</v>
      </c>
      <c r="C717" s="114" t="s">
        <v>1450</v>
      </c>
      <c r="D717" s="115" t="s">
        <v>1443</v>
      </c>
      <c r="E717" s="115" t="s">
        <v>1127</v>
      </c>
      <c r="F717" s="115" t="s">
        <v>1441</v>
      </c>
      <c r="G717" s="115" t="s">
        <v>1182</v>
      </c>
      <c r="H717" s="114" t="s">
        <v>1182</v>
      </c>
      <c r="I717" s="114" t="s">
        <v>1304</v>
      </c>
      <c r="J717" s="114" t="s">
        <v>1395</v>
      </c>
      <c r="K717" s="114">
        <v>2019</v>
      </c>
      <c r="L717" s="114" t="s">
        <v>1183</v>
      </c>
      <c r="M717" s="116">
        <v>2.0011000000000001</v>
      </c>
      <c r="N717" s="116">
        <v>2.0015000000000001</v>
      </c>
      <c r="O717" s="116">
        <v>2.0019999999999998</v>
      </c>
      <c r="P717" s="116">
        <v>2.0030000000000001</v>
      </c>
      <c r="Q717" s="116" t="s">
        <v>132</v>
      </c>
      <c r="R717" s="114" t="s">
        <v>113</v>
      </c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  <c r="AE717" s="114"/>
      <c r="AF717" s="114"/>
      <c r="AG717" s="114"/>
      <c r="AH717" s="114" t="s">
        <v>1127</v>
      </c>
      <c r="AI717" s="52" t="s">
        <v>1487</v>
      </c>
      <c r="AJ717" s="113">
        <v>4599</v>
      </c>
      <c r="AK717" s="117" t="s">
        <v>2200</v>
      </c>
      <c r="AL717" s="117" t="s">
        <v>1184</v>
      </c>
      <c r="AM717" s="116" t="s">
        <v>2608</v>
      </c>
      <c r="AN717" s="116">
        <v>4002020</v>
      </c>
      <c r="AO717" s="116" t="s">
        <v>2608</v>
      </c>
      <c r="AP717" s="114">
        <v>0</v>
      </c>
      <c r="AQ717" s="114">
        <v>5600</v>
      </c>
      <c r="AR717" s="116" t="s">
        <v>2471</v>
      </c>
      <c r="AS717" s="116" t="s">
        <v>1170</v>
      </c>
      <c r="AT717" s="116">
        <v>100</v>
      </c>
      <c r="AU717" s="116">
        <v>1500</v>
      </c>
      <c r="AV717" s="116">
        <v>3600</v>
      </c>
      <c r="AW717" s="116">
        <v>5600</v>
      </c>
      <c r="AX717" s="118">
        <v>0</v>
      </c>
      <c r="AY717" s="118">
        <v>0</v>
      </c>
      <c r="AZ717" s="118">
        <v>0</v>
      </c>
      <c r="BA717" s="118">
        <v>3400000</v>
      </c>
      <c r="BB717" s="118">
        <v>0</v>
      </c>
      <c r="BC717" s="118">
        <v>0</v>
      </c>
      <c r="BD717" s="118">
        <v>0</v>
      </c>
      <c r="BE717" s="118">
        <v>0</v>
      </c>
      <c r="BF717" s="118">
        <v>0</v>
      </c>
      <c r="BG717" s="118">
        <v>0</v>
      </c>
      <c r="BH717" s="118">
        <v>0</v>
      </c>
      <c r="BI717" s="118">
        <v>0</v>
      </c>
      <c r="BJ717" s="118">
        <v>0</v>
      </c>
      <c r="BK717" s="118">
        <v>0</v>
      </c>
      <c r="BL717" s="118">
        <v>0</v>
      </c>
      <c r="BM717" s="118">
        <v>0</v>
      </c>
      <c r="BN717" s="119">
        <f t="shared" si="78"/>
        <v>3400000</v>
      </c>
      <c r="BO717" s="118">
        <v>0</v>
      </c>
      <c r="BP717" s="118">
        <v>0</v>
      </c>
      <c r="BQ717" s="118">
        <v>0</v>
      </c>
      <c r="BR717" s="118">
        <v>0</v>
      </c>
      <c r="BS717" s="118">
        <v>1000000</v>
      </c>
      <c r="BT717" s="118">
        <v>0</v>
      </c>
      <c r="BU717" s="118">
        <v>0</v>
      </c>
      <c r="BV717" s="118">
        <v>0</v>
      </c>
      <c r="BW717" s="118">
        <v>0</v>
      </c>
      <c r="BX717" s="118">
        <v>0</v>
      </c>
      <c r="BY717" s="118">
        <v>0</v>
      </c>
      <c r="BZ717" s="118">
        <v>0</v>
      </c>
      <c r="CA717" s="118">
        <v>0</v>
      </c>
      <c r="CB717" s="118">
        <v>0</v>
      </c>
      <c r="CC717" s="118">
        <v>0</v>
      </c>
      <c r="CD717" s="119">
        <f t="shared" si="80"/>
        <v>1000000</v>
      </c>
      <c r="CE717" s="118">
        <v>0</v>
      </c>
      <c r="CF717" s="118">
        <v>0</v>
      </c>
      <c r="CG717" s="118">
        <v>0</v>
      </c>
      <c r="CH717" s="118">
        <v>0</v>
      </c>
      <c r="CI717" s="118">
        <v>1000000</v>
      </c>
      <c r="CJ717" s="118">
        <v>0</v>
      </c>
      <c r="CK717" s="118">
        <v>0</v>
      </c>
      <c r="CL717" s="118">
        <v>0</v>
      </c>
      <c r="CM717" s="118">
        <v>0</v>
      </c>
      <c r="CN717" s="118">
        <v>0</v>
      </c>
      <c r="CO717" s="118">
        <v>0</v>
      </c>
      <c r="CP717" s="118">
        <v>0</v>
      </c>
      <c r="CQ717" s="118">
        <v>0</v>
      </c>
      <c r="CR717" s="118">
        <v>0</v>
      </c>
      <c r="CS717" s="118">
        <v>0</v>
      </c>
      <c r="CT717" s="119">
        <f t="shared" si="81"/>
        <v>1000000</v>
      </c>
      <c r="CU717" s="118">
        <v>0</v>
      </c>
      <c r="CV717" s="118">
        <v>0</v>
      </c>
      <c r="CW717" s="118">
        <v>0</v>
      </c>
      <c r="CX717" s="118">
        <v>0</v>
      </c>
      <c r="CY717" s="118">
        <v>1000000</v>
      </c>
      <c r="CZ717" s="118">
        <v>0</v>
      </c>
      <c r="DA717" s="118">
        <v>0</v>
      </c>
      <c r="DB717" s="118">
        <v>0</v>
      </c>
      <c r="DC717" s="118">
        <v>0</v>
      </c>
      <c r="DD717" s="118">
        <v>0</v>
      </c>
      <c r="DE717" s="118">
        <v>0</v>
      </c>
      <c r="DF717" s="118">
        <v>0</v>
      </c>
      <c r="DG717" s="118">
        <v>0</v>
      </c>
      <c r="DH717" s="118">
        <v>0</v>
      </c>
      <c r="DI717" s="118">
        <v>0</v>
      </c>
      <c r="DJ717" s="119">
        <f t="shared" si="82"/>
        <v>1000000</v>
      </c>
      <c r="DK717" s="120">
        <f t="shared" si="79"/>
        <v>6400000</v>
      </c>
      <c r="DL717" s="121">
        <f t="shared" si="83"/>
        <v>6400000000000</v>
      </c>
    </row>
    <row r="718" spans="1:117" s="112" customFormat="1" ht="60" x14ac:dyDescent="0.25">
      <c r="B718" s="113" t="s">
        <v>1170</v>
      </c>
      <c r="C718" s="114" t="s">
        <v>1450</v>
      </c>
      <c r="D718" s="115" t="s">
        <v>1443</v>
      </c>
      <c r="E718" s="115" t="s">
        <v>1127</v>
      </c>
      <c r="F718" s="115" t="s">
        <v>1441</v>
      </c>
      <c r="G718" s="115" t="s">
        <v>1182</v>
      </c>
      <c r="H718" s="114" t="s">
        <v>1182</v>
      </c>
      <c r="I718" s="114" t="s">
        <v>1304</v>
      </c>
      <c r="J718" s="114" t="s">
        <v>1395</v>
      </c>
      <c r="K718" s="114">
        <v>2019</v>
      </c>
      <c r="L718" s="114" t="s">
        <v>1183</v>
      </c>
      <c r="M718" s="116">
        <v>2.0011000000000001</v>
      </c>
      <c r="N718" s="116">
        <v>2.0015000000000001</v>
      </c>
      <c r="O718" s="116">
        <v>2.0019999999999998</v>
      </c>
      <c r="P718" s="116">
        <v>2.0030000000000001</v>
      </c>
      <c r="Q718" s="116" t="s">
        <v>132</v>
      </c>
      <c r="R718" s="114" t="s">
        <v>108</v>
      </c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  <c r="AE718" s="114"/>
      <c r="AF718" s="114"/>
      <c r="AG718" s="114"/>
      <c r="AH718" s="114" t="s">
        <v>1127</v>
      </c>
      <c r="AI718" s="52" t="s">
        <v>1487</v>
      </c>
      <c r="AJ718" s="113">
        <v>4599</v>
      </c>
      <c r="AK718" s="117" t="s">
        <v>2201</v>
      </c>
      <c r="AL718" s="117" t="s">
        <v>1185</v>
      </c>
      <c r="AM718" s="116" t="s">
        <v>2750</v>
      </c>
      <c r="AN718" s="116">
        <v>4002019</v>
      </c>
      <c r="AO718" s="116" t="s">
        <v>2750</v>
      </c>
      <c r="AP718" s="114">
        <v>6000</v>
      </c>
      <c r="AQ718" s="114">
        <v>10000</v>
      </c>
      <c r="AR718" s="116" t="s">
        <v>2471</v>
      </c>
      <c r="AS718" s="116" t="s">
        <v>1170</v>
      </c>
      <c r="AT718" s="116">
        <v>200</v>
      </c>
      <c r="AU718" s="116">
        <v>2500</v>
      </c>
      <c r="AV718" s="116">
        <v>7000</v>
      </c>
      <c r="AW718" s="116">
        <v>10000</v>
      </c>
      <c r="AX718" s="118">
        <v>0</v>
      </c>
      <c r="AY718" s="118">
        <v>0</v>
      </c>
      <c r="AZ718" s="118">
        <v>5000000</v>
      </c>
      <c r="BA718" s="118">
        <v>0</v>
      </c>
      <c r="BB718" s="118">
        <v>0</v>
      </c>
      <c r="BC718" s="118">
        <v>1000000</v>
      </c>
      <c r="BD718" s="118">
        <v>0</v>
      </c>
      <c r="BE718" s="118">
        <v>0</v>
      </c>
      <c r="BF718" s="118">
        <v>0</v>
      </c>
      <c r="BG718" s="118">
        <v>0</v>
      </c>
      <c r="BH718" s="118">
        <v>0</v>
      </c>
      <c r="BI718" s="118">
        <v>0</v>
      </c>
      <c r="BJ718" s="118">
        <v>0</v>
      </c>
      <c r="BK718" s="118">
        <v>0</v>
      </c>
      <c r="BL718" s="118">
        <v>0</v>
      </c>
      <c r="BM718" s="118">
        <v>0</v>
      </c>
      <c r="BN718" s="119">
        <f t="shared" si="78"/>
        <v>6000000</v>
      </c>
      <c r="BO718" s="118">
        <v>0</v>
      </c>
      <c r="BP718" s="118">
        <v>0</v>
      </c>
      <c r="BQ718" s="118">
        <v>0</v>
      </c>
      <c r="BR718" s="118">
        <v>0</v>
      </c>
      <c r="BS718" s="118">
        <v>500000</v>
      </c>
      <c r="BT718" s="118">
        <v>0</v>
      </c>
      <c r="BU718" s="118">
        <v>0</v>
      </c>
      <c r="BV718" s="118">
        <v>0</v>
      </c>
      <c r="BW718" s="118">
        <v>0</v>
      </c>
      <c r="BX718" s="118">
        <v>0</v>
      </c>
      <c r="BY718" s="118">
        <v>0</v>
      </c>
      <c r="BZ718" s="118">
        <v>0</v>
      </c>
      <c r="CA718" s="118">
        <v>0</v>
      </c>
      <c r="CB718" s="118">
        <v>0</v>
      </c>
      <c r="CC718" s="118">
        <v>0</v>
      </c>
      <c r="CD718" s="119">
        <f t="shared" si="80"/>
        <v>500000</v>
      </c>
      <c r="CE718" s="118">
        <v>0</v>
      </c>
      <c r="CF718" s="118">
        <v>0</v>
      </c>
      <c r="CG718" s="118">
        <v>0</v>
      </c>
      <c r="CH718" s="118">
        <v>0</v>
      </c>
      <c r="CI718" s="118">
        <v>500000</v>
      </c>
      <c r="CJ718" s="118">
        <v>0</v>
      </c>
      <c r="CK718" s="118">
        <v>0</v>
      </c>
      <c r="CL718" s="118">
        <v>0</v>
      </c>
      <c r="CM718" s="118">
        <v>0</v>
      </c>
      <c r="CN718" s="118">
        <v>0</v>
      </c>
      <c r="CO718" s="118">
        <v>0</v>
      </c>
      <c r="CP718" s="118">
        <v>0</v>
      </c>
      <c r="CQ718" s="118">
        <v>0</v>
      </c>
      <c r="CR718" s="118">
        <v>0</v>
      </c>
      <c r="CS718" s="118">
        <v>0</v>
      </c>
      <c r="CT718" s="119">
        <f t="shared" si="81"/>
        <v>500000</v>
      </c>
      <c r="CU718" s="118">
        <v>0</v>
      </c>
      <c r="CV718" s="118">
        <v>0</v>
      </c>
      <c r="CW718" s="118">
        <v>0</v>
      </c>
      <c r="CX718" s="118">
        <v>0</v>
      </c>
      <c r="CY718" s="118">
        <v>500000</v>
      </c>
      <c r="CZ718" s="118">
        <v>0</v>
      </c>
      <c r="DA718" s="118">
        <v>0</v>
      </c>
      <c r="DB718" s="118">
        <v>0</v>
      </c>
      <c r="DC718" s="118">
        <v>0</v>
      </c>
      <c r="DD718" s="118">
        <v>0</v>
      </c>
      <c r="DE718" s="118">
        <v>0</v>
      </c>
      <c r="DF718" s="118">
        <v>0</v>
      </c>
      <c r="DG718" s="118">
        <v>0</v>
      </c>
      <c r="DH718" s="118">
        <v>0</v>
      </c>
      <c r="DI718" s="118">
        <v>0</v>
      </c>
      <c r="DJ718" s="119">
        <f t="shared" si="82"/>
        <v>500000</v>
      </c>
      <c r="DK718" s="120">
        <f t="shared" si="79"/>
        <v>7500000</v>
      </c>
      <c r="DL718" s="121">
        <f t="shared" si="83"/>
        <v>7500000000000</v>
      </c>
    </row>
    <row r="719" spans="1:117" s="112" customFormat="1" ht="60" x14ac:dyDescent="0.25">
      <c r="B719" s="113" t="s">
        <v>1170</v>
      </c>
      <c r="C719" s="114" t="s">
        <v>1450</v>
      </c>
      <c r="D719" s="115" t="s">
        <v>1443</v>
      </c>
      <c r="E719" s="115" t="s">
        <v>1127</v>
      </c>
      <c r="F719" s="115" t="s">
        <v>1441</v>
      </c>
      <c r="G719" s="115" t="s">
        <v>2437</v>
      </c>
      <c r="H719" s="114" t="s">
        <v>1186</v>
      </c>
      <c r="I719" s="114">
        <v>80</v>
      </c>
      <c r="J719" s="114" t="s">
        <v>1395</v>
      </c>
      <c r="K719" s="114">
        <v>2019</v>
      </c>
      <c r="L719" s="114">
        <v>100</v>
      </c>
      <c r="M719" s="116">
        <v>80</v>
      </c>
      <c r="N719" s="116">
        <v>85</v>
      </c>
      <c r="O719" s="116">
        <v>95</v>
      </c>
      <c r="P719" s="116">
        <v>100</v>
      </c>
      <c r="Q719" s="116" t="s">
        <v>132</v>
      </c>
      <c r="R719" s="114" t="s">
        <v>113</v>
      </c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  <c r="AE719" s="114"/>
      <c r="AF719" s="114"/>
      <c r="AG719" s="114"/>
      <c r="AH719" s="114" t="s">
        <v>1127</v>
      </c>
      <c r="AI719" s="52" t="s">
        <v>1487</v>
      </c>
      <c r="AJ719" s="113">
        <v>4599</v>
      </c>
      <c r="AK719" s="117" t="s">
        <v>2202</v>
      </c>
      <c r="AL719" s="117" t="s">
        <v>1187</v>
      </c>
      <c r="AM719" s="116" t="s">
        <v>2831</v>
      </c>
      <c r="AN719" s="116">
        <v>2402001</v>
      </c>
      <c r="AO719" s="116" t="s">
        <v>2832</v>
      </c>
      <c r="AP719" s="114">
        <v>4</v>
      </c>
      <c r="AQ719" s="114">
        <v>1</v>
      </c>
      <c r="AR719" s="116" t="s">
        <v>2471</v>
      </c>
      <c r="AS719" s="116" t="s">
        <v>1170</v>
      </c>
      <c r="AT719" s="116">
        <v>0</v>
      </c>
      <c r="AU719" s="116">
        <v>0.4</v>
      </c>
      <c r="AV719" s="116">
        <v>0.9</v>
      </c>
      <c r="AW719" s="116">
        <v>1</v>
      </c>
      <c r="AX719" s="118">
        <v>0</v>
      </c>
      <c r="AY719" s="118">
        <v>0</v>
      </c>
      <c r="AZ719" s="118">
        <v>0</v>
      </c>
      <c r="BA719" s="118">
        <v>0</v>
      </c>
      <c r="BB719" s="118">
        <v>0</v>
      </c>
      <c r="BC719" s="118">
        <v>0</v>
      </c>
      <c r="BD719" s="118">
        <v>0</v>
      </c>
      <c r="BE719" s="118">
        <v>0</v>
      </c>
      <c r="BF719" s="118">
        <v>0</v>
      </c>
      <c r="BG719" s="118">
        <v>0</v>
      </c>
      <c r="BH719" s="118">
        <v>0</v>
      </c>
      <c r="BI719" s="118">
        <v>0</v>
      </c>
      <c r="BJ719" s="118">
        <v>0</v>
      </c>
      <c r="BK719" s="118">
        <v>0</v>
      </c>
      <c r="BL719" s="118">
        <v>0</v>
      </c>
      <c r="BM719" s="118">
        <v>0</v>
      </c>
      <c r="BN719" s="119">
        <f t="shared" si="78"/>
        <v>0</v>
      </c>
      <c r="BO719" s="118">
        <v>0</v>
      </c>
      <c r="BP719" s="118">
        <v>0</v>
      </c>
      <c r="BQ719" s="118">
        <v>0</v>
      </c>
      <c r="BR719" s="118">
        <v>0</v>
      </c>
      <c r="BS719" s="118">
        <v>20000</v>
      </c>
      <c r="BT719" s="118">
        <v>0</v>
      </c>
      <c r="BU719" s="118">
        <v>0</v>
      </c>
      <c r="BV719" s="118">
        <v>0</v>
      </c>
      <c r="BW719" s="118">
        <v>0</v>
      </c>
      <c r="BX719" s="118">
        <v>0</v>
      </c>
      <c r="BY719" s="118">
        <v>0</v>
      </c>
      <c r="BZ719" s="118">
        <v>0</v>
      </c>
      <c r="CA719" s="118">
        <v>0</v>
      </c>
      <c r="CB719" s="118">
        <v>0</v>
      </c>
      <c r="CC719" s="118">
        <v>0</v>
      </c>
      <c r="CD719" s="119">
        <f t="shared" si="80"/>
        <v>20000</v>
      </c>
      <c r="CE719" s="118">
        <v>0</v>
      </c>
      <c r="CF719" s="118">
        <v>0</v>
      </c>
      <c r="CG719" s="118">
        <v>0</v>
      </c>
      <c r="CH719" s="118">
        <v>0</v>
      </c>
      <c r="CI719" s="118">
        <v>20000</v>
      </c>
      <c r="CJ719" s="118">
        <v>0</v>
      </c>
      <c r="CK719" s="118">
        <v>0</v>
      </c>
      <c r="CL719" s="118">
        <v>0</v>
      </c>
      <c r="CM719" s="118">
        <v>0</v>
      </c>
      <c r="CN719" s="118">
        <v>0</v>
      </c>
      <c r="CO719" s="118">
        <v>0</v>
      </c>
      <c r="CP719" s="118">
        <v>0</v>
      </c>
      <c r="CQ719" s="118">
        <v>0</v>
      </c>
      <c r="CR719" s="118">
        <v>0</v>
      </c>
      <c r="CS719" s="118">
        <v>0</v>
      </c>
      <c r="CT719" s="119">
        <f t="shared" si="81"/>
        <v>20000</v>
      </c>
      <c r="CU719" s="118">
        <v>0</v>
      </c>
      <c r="CV719" s="118">
        <v>0</v>
      </c>
      <c r="CW719" s="118">
        <v>0</v>
      </c>
      <c r="CX719" s="118">
        <v>0</v>
      </c>
      <c r="CY719" s="118">
        <v>20000</v>
      </c>
      <c r="CZ719" s="118">
        <v>0</v>
      </c>
      <c r="DA719" s="118">
        <v>0</v>
      </c>
      <c r="DB719" s="118">
        <v>0</v>
      </c>
      <c r="DC719" s="118">
        <v>0</v>
      </c>
      <c r="DD719" s="118">
        <v>0</v>
      </c>
      <c r="DE719" s="118">
        <v>0</v>
      </c>
      <c r="DF719" s="118">
        <v>0</v>
      </c>
      <c r="DG719" s="118">
        <v>0</v>
      </c>
      <c r="DH719" s="118">
        <v>0</v>
      </c>
      <c r="DI719" s="118">
        <v>0</v>
      </c>
      <c r="DJ719" s="119">
        <f t="shared" si="82"/>
        <v>20000</v>
      </c>
      <c r="DK719" s="120">
        <f t="shared" si="79"/>
        <v>60000</v>
      </c>
      <c r="DL719" s="121">
        <f t="shared" si="83"/>
        <v>60000000000</v>
      </c>
    </row>
    <row r="720" spans="1:117" s="2" customFormat="1" ht="75" x14ac:dyDescent="0.25">
      <c r="A720" s="1"/>
      <c r="B720" s="40" t="s">
        <v>1188</v>
      </c>
      <c r="C720" s="41" t="s">
        <v>1450</v>
      </c>
      <c r="D720" s="30" t="s">
        <v>1425</v>
      </c>
      <c r="E720" s="30" t="s">
        <v>1127</v>
      </c>
      <c r="F720" s="30" t="s">
        <v>1441</v>
      </c>
      <c r="G720" s="30" t="s">
        <v>2438</v>
      </c>
      <c r="H720" s="41" t="s">
        <v>1189</v>
      </c>
      <c r="I720" s="41">
        <v>26</v>
      </c>
      <c r="J720" s="41" t="s">
        <v>1397</v>
      </c>
      <c r="K720" s="41">
        <v>2019</v>
      </c>
      <c r="L720" s="41">
        <v>30</v>
      </c>
      <c r="M720" s="42">
        <v>6</v>
      </c>
      <c r="N720" s="42">
        <v>8</v>
      </c>
      <c r="O720" s="42">
        <v>8</v>
      </c>
      <c r="P720" s="42">
        <v>8</v>
      </c>
      <c r="Q720" s="42" t="s">
        <v>2570</v>
      </c>
      <c r="R720" s="41" t="s">
        <v>108</v>
      </c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 t="s">
        <v>1127</v>
      </c>
      <c r="AI720" s="52" t="s">
        <v>1487</v>
      </c>
      <c r="AJ720" s="40">
        <v>4599</v>
      </c>
      <c r="AK720" s="17" t="s">
        <v>2203</v>
      </c>
      <c r="AL720" s="17" t="s">
        <v>1190</v>
      </c>
      <c r="AM720" s="42" t="s">
        <v>2608</v>
      </c>
      <c r="AN720" s="42">
        <v>4002020</v>
      </c>
      <c r="AO720" s="42" t="s">
        <v>2948</v>
      </c>
      <c r="AP720" s="41">
        <v>6000</v>
      </c>
      <c r="AQ720" s="41">
        <v>30000</v>
      </c>
      <c r="AR720" s="42" t="s">
        <v>2471</v>
      </c>
      <c r="AS720" s="42" t="s">
        <v>1188</v>
      </c>
      <c r="AT720" s="42">
        <v>5000</v>
      </c>
      <c r="AU720" s="42">
        <v>9000</v>
      </c>
      <c r="AV720" s="42">
        <v>9000</v>
      </c>
      <c r="AW720" s="42">
        <v>7000</v>
      </c>
      <c r="AX720" s="43"/>
      <c r="AY720" s="43">
        <v>0</v>
      </c>
      <c r="AZ720" s="43">
        <v>0</v>
      </c>
      <c r="BA720" s="43">
        <v>0</v>
      </c>
      <c r="BB720" s="43">
        <v>0</v>
      </c>
      <c r="BC720" s="43">
        <v>740180500</v>
      </c>
      <c r="BD720" s="43">
        <v>0</v>
      </c>
      <c r="BE720" s="43">
        <v>0</v>
      </c>
      <c r="BF720" s="43">
        <v>0</v>
      </c>
      <c r="BG720" s="43">
        <v>0</v>
      </c>
      <c r="BH720" s="43">
        <v>0</v>
      </c>
      <c r="BI720" s="43">
        <v>0</v>
      </c>
      <c r="BJ720" s="43">
        <v>0</v>
      </c>
      <c r="BK720" s="43">
        <v>0</v>
      </c>
      <c r="BL720" s="43">
        <v>0</v>
      </c>
      <c r="BM720" s="43">
        <v>0</v>
      </c>
      <c r="BN720" s="44">
        <f t="shared" ref="BN720:BN727" si="84">SUM(AX720:BM720)</f>
        <v>740180500</v>
      </c>
      <c r="BO720" s="43">
        <v>0</v>
      </c>
      <c r="BP720" s="43">
        <v>0</v>
      </c>
      <c r="BQ720" s="43">
        <v>0</v>
      </c>
      <c r="BR720" s="43">
        <v>0</v>
      </c>
      <c r="BS720" s="43">
        <v>740180500</v>
      </c>
      <c r="BT720" s="43">
        <v>0</v>
      </c>
      <c r="BU720" s="43">
        <v>0</v>
      </c>
      <c r="BV720" s="43">
        <v>0</v>
      </c>
      <c r="BW720" s="43">
        <v>0</v>
      </c>
      <c r="BX720" s="43">
        <v>0</v>
      </c>
      <c r="BY720" s="43">
        <v>0</v>
      </c>
      <c r="BZ720" s="43">
        <v>0</v>
      </c>
      <c r="CA720" s="43">
        <v>0</v>
      </c>
      <c r="CB720" s="43">
        <v>0</v>
      </c>
      <c r="CC720" s="43">
        <v>0</v>
      </c>
      <c r="CD720" s="44">
        <f t="shared" ref="CD720:CD727" si="85">SUM(BO720:CC720)</f>
        <v>740180500</v>
      </c>
      <c r="CE720" s="43">
        <v>0</v>
      </c>
      <c r="CF720" s="43">
        <v>0</v>
      </c>
      <c r="CG720" s="43">
        <v>0</v>
      </c>
      <c r="CH720" s="43">
        <v>0</v>
      </c>
      <c r="CI720" s="43">
        <v>740180500</v>
      </c>
      <c r="CJ720" s="43">
        <v>0</v>
      </c>
      <c r="CK720" s="43">
        <v>0</v>
      </c>
      <c r="CL720" s="43">
        <v>0</v>
      </c>
      <c r="CM720" s="43">
        <v>0</v>
      </c>
      <c r="CN720" s="43">
        <v>0</v>
      </c>
      <c r="CO720" s="43">
        <v>0</v>
      </c>
      <c r="CP720" s="43">
        <v>0</v>
      </c>
      <c r="CQ720" s="43">
        <v>0</v>
      </c>
      <c r="CR720" s="43">
        <v>0</v>
      </c>
      <c r="CS720" s="43">
        <v>0</v>
      </c>
      <c r="CT720" s="44">
        <f t="shared" ref="CT720:CT727" si="86">SUM(CE720:CS720)</f>
        <v>740180500</v>
      </c>
      <c r="CU720" s="43">
        <v>0</v>
      </c>
      <c r="CV720" s="43">
        <v>0</v>
      </c>
      <c r="CW720" s="43">
        <v>0</v>
      </c>
      <c r="CX720" s="43">
        <v>0</v>
      </c>
      <c r="CY720" s="43">
        <v>740180500</v>
      </c>
      <c r="CZ720" s="43">
        <v>0</v>
      </c>
      <c r="DA720" s="43">
        <v>0</v>
      </c>
      <c r="DB720" s="43">
        <v>0</v>
      </c>
      <c r="DC720" s="43">
        <v>0</v>
      </c>
      <c r="DD720" s="43">
        <v>0</v>
      </c>
      <c r="DE720" s="43">
        <v>0</v>
      </c>
      <c r="DF720" s="43">
        <v>0</v>
      </c>
      <c r="DG720" s="43">
        <v>0</v>
      </c>
      <c r="DH720" s="43">
        <v>0</v>
      </c>
      <c r="DI720" s="43">
        <v>0</v>
      </c>
      <c r="DJ720" s="44">
        <f t="shared" ref="DJ720:DJ727" si="87">SUM(CU720:DI720)</f>
        <v>740180500</v>
      </c>
      <c r="DK720" s="45">
        <f t="shared" si="79"/>
        <v>2960722000</v>
      </c>
      <c r="DL720" s="132">
        <v>2960722000</v>
      </c>
      <c r="DM720" s="132"/>
    </row>
    <row r="721" spans="1:116" s="2" customFormat="1" ht="75" x14ac:dyDescent="0.25">
      <c r="A721" s="1"/>
      <c r="B721" s="40" t="s">
        <v>1188</v>
      </c>
      <c r="C721" s="41" t="s">
        <v>1450</v>
      </c>
      <c r="D721" s="30" t="s">
        <v>1425</v>
      </c>
      <c r="E721" s="30" t="s">
        <v>1127</v>
      </c>
      <c r="F721" s="30" t="s">
        <v>1441</v>
      </c>
      <c r="G721" s="30" t="s">
        <v>2438</v>
      </c>
      <c r="H721" s="41" t="s">
        <v>1189</v>
      </c>
      <c r="I721" s="41">
        <v>26</v>
      </c>
      <c r="J721" s="41" t="s">
        <v>1397</v>
      </c>
      <c r="K721" s="41">
        <v>2019</v>
      </c>
      <c r="L721" s="41">
        <v>30</v>
      </c>
      <c r="M721" s="42">
        <v>6</v>
      </c>
      <c r="N721" s="42">
        <v>8</v>
      </c>
      <c r="O721" s="42">
        <v>8</v>
      </c>
      <c r="P721" s="42">
        <v>8</v>
      </c>
      <c r="Q721" s="42" t="s">
        <v>2570</v>
      </c>
      <c r="R721" s="41" t="s">
        <v>113</v>
      </c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 t="s">
        <v>1127</v>
      </c>
      <c r="AI721" s="52" t="s">
        <v>1487</v>
      </c>
      <c r="AJ721" s="40">
        <v>4599</v>
      </c>
      <c r="AK721" s="17" t="s">
        <v>2204</v>
      </c>
      <c r="AL721" s="17" t="s">
        <v>1191</v>
      </c>
      <c r="AM721" s="42" t="s">
        <v>2564</v>
      </c>
      <c r="AN721" s="42">
        <v>4301006</v>
      </c>
      <c r="AO721" s="42" t="s">
        <v>2949</v>
      </c>
      <c r="AP721" s="41">
        <v>1</v>
      </c>
      <c r="AQ721" s="41">
        <v>1</v>
      </c>
      <c r="AR721" s="42" t="s">
        <v>2471</v>
      </c>
      <c r="AS721" s="42" t="s">
        <v>1188</v>
      </c>
      <c r="AT721" s="42">
        <v>1</v>
      </c>
      <c r="AU721" s="42"/>
      <c r="AV721" s="42"/>
      <c r="AW721" s="42"/>
      <c r="AX721" s="43">
        <v>0</v>
      </c>
      <c r="AY721" s="43">
        <v>0</v>
      </c>
      <c r="AZ721" s="43">
        <v>0</v>
      </c>
      <c r="BA721" s="43">
        <v>0</v>
      </c>
      <c r="BB721" s="43">
        <v>0</v>
      </c>
      <c r="BC721" s="43">
        <v>15080000</v>
      </c>
      <c r="BD721" s="43">
        <v>0</v>
      </c>
      <c r="BE721" s="43">
        <v>0</v>
      </c>
      <c r="BF721" s="43">
        <v>0</v>
      </c>
      <c r="BG721" s="43">
        <v>0</v>
      </c>
      <c r="BH721" s="43">
        <v>0</v>
      </c>
      <c r="BI721" s="43">
        <v>0</v>
      </c>
      <c r="BJ721" s="43">
        <v>0</v>
      </c>
      <c r="BK721" s="43">
        <v>0</v>
      </c>
      <c r="BL721" s="43">
        <v>0</v>
      </c>
      <c r="BM721" s="43">
        <v>0</v>
      </c>
      <c r="BN721" s="44">
        <f t="shared" si="84"/>
        <v>15080000</v>
      </c>
      <c r="BO721" s="43">
        <v>0</v>
      </c>
      <c r="BP721" s="43">
        <v>0</v>
      </c>
      <c r="BQ721" s="43">
        <v>0</v>
      </c>
      <c r="BR721" s="43">
        <v>0</v>
      </c>
      <c r="BS721" s="43"/>
      <c r="BT721" s="43">
        <v>0</v>
      </c>
      <c r="BU721" s="43">
        <v>0</v>
      </c>
      <c r="BV721" s="43">
        <v>0</v>
      </c>
      <c r="BW721" s="43">
        <v>0</v>
      </c>
      <c r="BX721" s="43">
        <v>0</v>
      </c>
      <c r="BY721" s="43">
        <v>0</v>
      </c>
      <c r="BZ721" s="43">
        <v>0</v>
      </c>
      <c r="CA721" s="43">
        <v>0</v>
      </c>
      <c r="CB721" s="43">
        <v>0</v>
      </c>
      <c r="CC721" s="43">
        <v>0</v>
      </c>
      <c r="CD721" s="44">
        <f t="shared" si="85"/>
        <v>0</v>
      </c>
      <c r="CE721" s="43">
        <v>0</v>
      </c>
      <c r="CF721" s="43">
        <v>0</v>
      </c>
      <c r="CG721" s="43">
        <v>0</v>
      </c>
      <c r="CH721" s="43">
        <v>0</v>
      </c>
      <c r="CI721" s="43"/>
      <c r="CJ721" s="43">
        <v>0</v>
      </c>
      <c r="CK721" s="43">
        <v>0</v>
      </c>
      <c r="CL721" s="43">
        <v>0</v>
      </c>
      <c r="CM721" s="43">
        <v>0</v>
      </c>
      <c r="CN721" s="43">
        <v>0</v>
      </c>
      <c r="CO721" s="43">
        <v>0</v>
      </c>
      <c r="CP721" s="43">
        <v>0</v>
      </c>
      <c r="CQ721" s="43">
        <v>0</v>
      </c>
      <c r="CR721" s="43">
        <v>0</v>
      </c>
      <c r="CS721" s="43">
        <v>0</v>
      </c>
      <c r="CT721" s="44">
        <f t="shared" si="86"/>
        <v>0</v>
      </c>
      <c r="CU721" s="43">
        <v>0</v>
      </c>
      <c r="CV721" s="43">
        <v>0</v>
      </c>
      <c r="CW721" s="43">
        <v>0</v>
      </c>
      <c r="CX721" s="43">
        <v>0</v>
      </c>
      <c r="CY721" s="43"/>
      <c r="CZ721" s="43">
        <v>0</v>
      </c>
      <c r="DA721" s="43">
        <v>0</v>
      </c>
      <c r="DB721" s="43">
        <v>0</v>
      </c>
      <c r="DC721" s="43">
        <v>0</v>
      </c>
      <c r="DD721" s="43">
        <v>0</v>
      </c>
      <c r="DE721" s="43">
        <v>0</v>
      </c>
      <c r="DF721" s="43">
        <v>0</v>
      </c>
      <c r="DG721" s="43">
        <v>0</v>
      </c>
      <c r="DH721" s="43">
        <v>0</v>
      </c>
      <c r="DI721" s="43">
        <v>0</v>
      </c>
      <c r="DJ721" s="44">
        <f t="shared" si="87"/>
        <v>0</v>
      </c>
      <c r="DK721" s="45">
        <f t="shared" si="79"/>
        <v>15080000</v>
      </c>
      <c r="DL721" s="2">
        <v>15080000</v>
      </c>
    </row>
    <row r="722" spans="1:116" s="2" customFormat="1" ht="90" x14ac:dyDescent="0.25">
      <c r="A722" s="1"/>
      <c r="B722" s="40" t="s">
        <v>1188</v>
      </c>
      <c r="C722" s="41" t="s">
        <v>1450</v>
      </c>
      <c r="D722" s="30" t="s">
        <v>1425</v>
      </c>
      <c r="E722" s="30" t="s">
        <v>1127</v>
      </c>
      <c r="F722" s="30" t="s">
        <v>1441</v>
      </c>
      <c r="G722" s="30" t="s">
        <v>2438</v>
      </c>
      <c r="H722" s="41" t="s">
        <v>1189</v>
      </c>
      <c r="I722" s="41">
        <v>26</v>
      </c>
      <c r="J722" s="41" t="s">
        <v>1398</v>
      </c>
      <c r="K722" s="41">
        <v>2019</v>
      </c>
      <c r="L722" s="41">
        <v>30</v>
      </c>
      <c r="M722" s="42">
        <v>6</v>
      </c>
      <c r="N722" s="42">
        <v>8</v>
      </c>
      <c r="O722" s="42">
        <v>8</v>
      </c>
      <c r="P722" s="42">
        <v>8</v>
      </c>
      <c r="Q722" s="42" t="s">
        <v>130</v>
      </c>
      <c r="R722" s="41" t="s">
        <v>113</v>
      </c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 t="s">
        <v>1127</v>
      </c>
      <c r="AI722" s="52" t="s">
        <v>1487</v>
      </c>
      <c r="AJ722" s="40">
        <v>4599</v>
      </c>
      <c r="AK722" s="17" t="s">
        <v>2205</v>
      </c>
      <c r="AL722" s="17" t="s">
        <v>1192</v>
      </c>
      <c r="AM722" s="42" t="s">
        <v>2564</v>
      </c>
      <c r="AN722" s="42">
        <v>4301006</v>
      </c>
      <c r="AO722" s="42" t="s">
        <v>2949</v>
      </c>
      <c r="AP722" s="41" t="s">
        <v>1298</v>
      </c>
      <c r="AQ722" s="41">
        <v>1</v>
      </c>
      <c r="AR722" s="42" t="s">
        <v>130</v>
      </c>
      <c r="AS722" s="42" t="s">
        <v>1188</v>
      </c>
      <c r="AT722" s="42"/>
      <c r="AU722" s="42">
        <v>0.2</v>
      </c>
      <c r="AV722" s="42">
        <v>0.4</v>
      </c>
      <c r="AW722" s="42">
        <v>0.4</v>
      </c>
      <c r="AX722" s="43">
        <v>0</v>
      </c>
      <c r="AY722" s="43">
        <v>0</v>
      </c>
      <c r="AZ722" s="43">
        <v>0</v>
      </c>
      <c r="BA722" s="43">
        <v>0</v>
      </c>
      <c r="BB722" s="43">
        <v>0</v>
      </c>
      <c r="BC722" s="43">
        <v>0</v>
      </c>
      <c r="BD722" s="43">
        <v>0</v>
      </c>
      <c r="BE722" s="43">
        <v>0</v>
      </c>
      <c r="BF722" s="43">
        <v>0</v>
      </c>
      <c r="BG722" s="43">
        <v>0</v>
      </c>
      <c r="BH722" s="43">
        <v>0</v>
      </c>
      <c r="BI722" s="43">
        <v>0</v>
      </c>
      <c r="BJ722" s="43">
        <v>0</v>
      </c>
      <c r="BK722" s="43">
        <v>0</v>
      </c>
      <c r="BL722" s="43">
        <v>0</v>
      </c>
      <c r="BM722" s="43">
        <v>0</v>
      </c>
      <c r="BN722" s="44">
        <f t="shared" si="84"/>
        <v>0</v>
      </c>
      <c r="BO722" s="43">
        <v>0</v>
      </c>
      <c r="BP722" s="43">
        <v>0</v>
      </c>
      <c r="BQ722" s="43">
        <v>0</v>
      </c>
      <c r="BR722" s="43">
        <v>0</v>
      </c>
      <c r="BS722" s="43">
        <v>17280000</v>
      </c>
      <c r="BT722" s="43">
        <v>0</v>
      </c>
      <c r="BU722" s="43">
        <v>0</v>
      </c>
      <c r="BV722" s="43">
        <v>0</v>
      </c>
      <c r="BW722" s="43">
        <v>0</v>
      </c>
      <c r="BX722" s="43">
        <v>0</v>
      </c>
      <c r="BY722" s="43">
        <v>0</v>
      </c>
      <c r="BZ722" s="43">
        <v>0</v>
      </c>
      <c r="CA722" s="43">
        <v>0</v>
      </c>
      <c r="CB722" s="43">
        <v>0</v>
      </c>
      <c r="CC722" s="43">
        <v>0</v>
      </c>
      <c r="CD722" s="44">
        <f t="shared" si="85"/>
        <v>17280000</v>
      </c>
      <c r="CE722" s="43">
        <v>0</v>
      </c>
      <c r="CF722" s="43">
        <v>0</v>
      </c>
      <c r="CG722" s="43">
        <v>0</v>
      </c>
      <c r="CH722" s="43">
        <v>0</v>
      </c>
      <c r="CI722" s="43">
        <v>12960000</v>
      </c>
      <c r="CJ722" s="43">
        <v>0</v>
      </c>
      <c r="CK722" s="43">
        <v>0</v>
      </c>
      <c r="CL722" s="43">
        <v>0</v>
      </c>
      <c r="CM722" s="43">
        <v>0</v>
      </c>
      <c r="CN722" s="43">
        <v>0</v>
      </c>
      <c r="CO722" s="43">
        <v>0</v>
      </c>
      <c r="CP722" s="43">
        <v>0</v>
      </c>
      <c r="CQ722" s="43">
        <v>0</v>
      </c>
      <c r="CR722" s="43">
        <v>0</v>
      </c>
      <c r="CS722" s="43">
        <v>0</v>
      </c>
      <c r="CT722" s="44">
        <f t="shared" si="86"/>
        <v>12960000</v>
      </c>
      <c r="CU722" s="43">
        <v>0</v>
      </c>
      <c r="CV722" s="43">
        <v>0</v>
      </c>
      <c r="CW722" s="43">
        <v>0</v>
      </c>
      <c r="CX722" s="43">
        <v>0</v>
      </c>
      <c r="CY722" s="43">
        <v>25920000</v>
      </c>
      <c r="CZ722" s="43">
        <v>0</v>
      </c>
      <c r="DA722" s="43">
        <v>0</v>
      </c>
      <c r="DB722" s="43">
        <v>0</v>
      </c>
      <c r="DC722" s="43">
        <v>0</v>
      </c>
      <c r="DD722" s="43">
        <v>0</v>
      </c>
      <c r="DE722" s="43">
        <v>0</v>
      </c>
      <c r="DF722" s="43">
        <v>0</v>
      </c>
      <c r="DG722" s="43">
        <v>0</v>
      </c>
      <c r="DH722" s="43">
        <v>0</v>
      </c>
      <c r="DI722" s="43">
        <v>0</v>
      </c>
      <c r="DJ722" s="44">
        <f t="shared" si="87"/>
        <v>25920000</v>
      </c>
      <c r="DK722" s="45">
        <f t="shared" si="79"/>
        <v>56160000</v>
      </c>
      <c r="DL722" s="2">
        <v>56160000</v>
      </c>
    </row>
    <row r="723" spans="1:116" s="2" customFormat="1" ht="90" x14ac:dyDescent="0.25">
      <c r="A723" s="1"/>
      <c r="B723" s="40" t="s">
        <v>1188</v>
      </c>
      <c r="C723" s="41" t="s">
        <v>1450</v>
      </c>
      <c r="D723" s="30" t="s">
        <v>1425</v>
      </c>
      <c r="E723" s="30" t="s">
        <v>1127</v>
      </c>
      <c r="F723" s="30" t="s">
        <v>1441</v>
      </c>
      <c r="G723" s="30" t="s">
        <v>2438</v>
      </c>
      <c r="H723" s="41" t="s">
        <v>1189</v>
      </c>
      <c r="I723" s="41">
        <v>26</v>
      </c>
      <c r="J723" s="41" t="s">
        <v>1398</v>
      </c>
      <c r="K723" s="41">
        <v>2019</v>
      </c>
      <c r="L723" s="41">
        <v>30</v>
      </c>
      <c r="M723" s="42">
        <v>6</v>
      </c>
      <c r="N723" s="42">
        <v>8</v>
      </c>
      <c r="O723" s="42">
        <v>8</v>
      </c>
      <c r="P723" s="42">
        <v>8</v>
      </c>
      <c r="Q723" s="42" t="s">
        <v>2570</v>
      </c>
      <c r="R723" s="41" t="s">
        <v>113</v>
      </c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 t="s">
        <v>1127</v>
      </c>
      <c r="AI723" s="52" t="s">
        <v>1487</v>
      </c>
      <c r="AJ723" s="40">
        <v>4599</v>
      </c>
      <c r="AK723" s="17" t="s">
        <v>2206</v>
      </c>
      <c r="AL723" s="17" t="s">
        <v>1193</v>
      </c>
      <c r="AM723" s="42" t="s">
        <v>2571</v>
      </c>
      <c r="AN723" s="42">
        <v>3301053</v>
      </c>
      <c r="AO723" s="42" t="s">
        <v>2950</v>
      </c>
      <c r="AP723" s="41">
        <v>5</v>
      </c>
      <c r="AQ723" s="41">
        <v>30</v>
      </c>
      <c r="AR723" s="42" t="s">
        <v>2471</v>
      </c>
      <c r="AS723" s="42" t="s">
        <v>1188</v>
      </c>
      <c r="AT723" s="42">
        <v>1</v>
      </c>
      <c r="AU723" s="42">
        <v>10</v>
      </c>
      <c r="AV723" s="42">
        <v>10</v>
      </c>
      <c r="AW723" s="42">
        <v>9</v>
      </c>
      <c r="AX723" s="43">
        <v>0</v>
      </c>
      <c r="AY723" s="43">
        <v>0</v>
      </c>
      <c r="AZ723" s="43">
        <v>0</v>
      </c>
      <c r="BA723" s="43">
        <v>0</v>
      </c>
      <c r="BB723" s="43">
        <v>0</v>
      </c>
      <c r="BC723" s="43">
        <v>86759500</v>
      </c>
      <c r="BD723" s="43">
        <v>0</v>
      </c>
      <c r="BE723" s="43">
        <v>0</v>
      </c>
      <c r="BF723" s="43">
        <v>0</v>
      </c>
      <c r="BG723" s="43">
        <v>0</v>
      </c>
      <c r="BH723" s="43">
        <v>0</v>
      </c>
      <c r="BI723" s="43">
        <v>0</v>
      </c>
      <c r="BJ723" s="43">
        <v>0</v>
      </c>
      <c r="BK723" s="43">
        <v>0</v>
      </c>
      <c r="BL723" s="43">
        <v>0</v>
      </c>
      <c r="BM723" s="43">
        <v>0</v>
      </c>
      <c r="BN723" s="44">
        <f t="shared" si="84"/>
        <v>86759500</v>
      </c>
      <c r="BO723" s="43">
        <v>0</v>
      </c>
      <c r="BP723" s="43">
        <v>0</v>
      </c>
      <c r="BQ723" s="43">
        <v>0</v>
      </c>
      <c r="BR723" s="43">
        <v>0</v>
      </c>
      <c r="BS723" s="43">
        <v>80159500</v>
      </c>
      <c r="BT723" s="43">
        <v>0</v>
      </c>
      <c r="BU723" s="43">
        <v>0</v>
      </c>
      <c r="BV723" s="43">
        <v>0</v>
      </c>
      <c r="BW723" s="43">
        <v>0</v>
      </c>
      <c r="BX723" s="43">
        <v>0</v>
      </c>
      <c r="BY723" s="43">
        <v>0</v>
      </c>
      <c r="BZ723" s="43">
        <v>0</v>
      </c>
      <c r="CA723" s="43">
        <v>0</v>
      </c>
      <c r="CB723" s="43">
        <v>0</v>
      </c>
      <c r="CC723" s="43">
        <v>0</v>
      </c>
      <c r="CD723" s="44">
        <f t="shared" si="85"/>
        <v>80159500</v>
      </c>
      <c r="CE723" s="43">
        <v>0</v>
      </c>
      <c r="CF723" s="43">
        <v>0</v>
      </c>
      <c r="CG723" s="43">
        <v>0</v>
      </c>
      <c r="CH723" s="43">
        <v>0</v>
      </c>
      <c r="CI723" s="43">
        <v>80159500</v>
      </c>
      <c r="CJ723" s="43">
        <v>0</v>
      </c>
      <c r="CK723" s="43">
        <v>0</v>
      </c>
      <c r="CL723" s="43">
        <v>0</v>
      </c>
      <c r="CM723" s="43">
        <v>0</v>
      </c>
      <c r="CN723" s="43">
        <v>0</v>
      </c>
      <c r="CO723" s="43">
        <v>0</v>
      </c>
      <c r="CP723" s="43">
        <v>0</v>
      </c>
      <c r="CQ723" s="43">
        <v>0</v>
      </c>
      <c r="CR723" s="43">
        <v>0</v>
      </c>
      <c r="CS723" s="43">
        <v>0</v>
      </c>
      <c r="CT723" s="44">
        <f t="shared" si="86"/>
        <v>80159500</v>
      </c>
      <c r="CU723" s="43">
        <v>0</v>
      </c>
      <c r="CV723" s="43">
        <v>0</v>
      </c>
      <c r="CW723" s="43">
        <v>0</v>
      </c>
      <c r="CX723" s="43">
        <v>0</v>
      </c>
      <c r="CY723" s="43">
        <v>80159500</v>
      </c>
      <c r="CZ723" s="43">
        <v>0</v>
      </c>
      <c r="DA723" s="43">
        <v>0</v>
      </c>
      <c r="DB723" s="43">
        <v>0</v>
      </c>
      <c r="DC723" s="43">
        <v>0</v>
      </c>
      <c r="DD723" s="43">
        <v>0</v>
      </c>
      <c r="DE723" s="43">
        <v>0</v>
      </c>
      <c r="DF723" s="43">
        <v>0</v>
      </c>
      <c r="DG723" s="43">
        <v>0</v>
      </c>
      <c r="DH723" s="43">
        <v>0</v>
      </c>
      <c r="DI723" s="43">
        <v>0</v>
      </c>
      <c r="DJ723" s="44">
        <f t="shared" si="87"/>
        <v>80159500</v>
      </c>
      <c r="DK723" s="45">
        <f t="shared" si="79"/>
        <v>327238000</v>
      </c>
      <c r="DL723" s="2">
        <v>327238000</v>
      </c>
    </row>
    <row r="724" spans="1:116" s="2" customFormat="1" ht="150" x14ac:dyDescent="0.25">
      <c r="A724" s="1"/>
      <c r="B724" s="40" t="s">
        <v>1188</v>
      </c>
      <c r="C724" s="41" t="s">
        <v>1450</v>
      </c>
      <c r="D724" s="30" t="s">
        <v>1425</v>
      </c>
      <c r="E724" s="30" t="s">
        <v>1127</v>
      </c>
      <c r="F724" s="30" t="s">
        <v>1441</v>
      </c>
      <c r="G724" s="30" t="s">
        <v>2439</v>
      </c>
      <c r="H724" s="41" t="s">
        <v>1194</v>
      </c>
      <c r="I724" s="41">
        <v>25</v>
      </c>
      <c r="J724" s="41" t="s">
        <v>1399</v>
      </c>
      <c r="K724" s="41">
        <v>2019</v>
      </c>
      <c r="L724" s="41">
        <v>100</v>
      </c>
      <c r="M724" s="42">
        <v>25</v>
      </c>
      <c r="N724" s="42">
        <v>25</v>
      </c>
      <c r="O724" s="42">
        <v>25</v>
      </c>
      <c r="P724" s="42">
        <v>25</v>
      </c>
      <c r="Q724" s="42" t="s">
        <v>2570</v>
      </c>
      <c r="R724" s="41" t="s">
        <v>113</v>
      </c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 t="s">
        <v>1127</v>
      </c>
      <c r="AI724" s="52" t="s">
        <v>1487</v>
      </c>
      <c r="AJ724" s="40">
        <v>4599</v>
      </c>
      <c r="AK724" s="17" t="s">
        <v>2207</v>
      </c>
      <c r="AL724" s="17" t="s">
        <v>1195</v>
      </c>
      <c r="AM724" s="42" t="s">
        <v>2951</v>
      </c>
      <c r="AN724" s="42">
        <v>3602027</v>
      </c>
      <c r="AO724" s="42" t="s">
        <v>2952</v>
      </c>
      <c r="AP724" s="41">
        <v>0</v>
      </c>
      <c r="AQ724" s="41">
        <v>1</v>
      </c>
      <c r="AR724" s="42" t="s">
        <v>2471</v>
      </c>
      <c r="AS724" s="42" t="s">
        <v>1188</v>
      </c>
      <c r="AT724" s="42">
        <v>0.2</v>
      </c>
      <c r="AU724" s="42">
        <v>0.5</v>
      </c>
      <c r="AV724" s="42">
        <v>0.3</v>
      </c>
      <c r="AW724" s="42"/>
      <c r="AX724" s="43">
        <v>0</v>
      </c>
      <c r="AY724" s="43">
        <v>0</v>
      </c>
      <c r="AZ724" s="43">
        <v>0</v>
      </c>
      <c r="BA724" s="43">
        <v>0</v>
      </c>
      <c r="BB724" s="43">
        <v>0</v>
      </c>
      <c r="BC724" s="43">
        <v>15080000</v>
      </c>
      <c r="BD724" s="43">
        <v>0</v>
      </c>
      <c r="BE724" s="43">
        <v>0</v>
      </c>
      <c r="BF724" s="43">
        <v>0</v>
      </c>
      <c r="BG724" s="43">
        <v>0</v>
      </c>
      <c r="BH724" s="43">
        <v>0</v>
      </c>
      <c r="BI724" s="43">
        <v>0</v>
      </c>
      <c r="BJ724" s="43">
        <v>0</v>
      </c>
      <c r="BK724" s="43">
        <v>0</v>
      </c>
      <c r="BL724" s="43">
        <v>0</v>
      </c>
      <c r="BM724" s="43">
        <v>0</v>
      </c>
      <c r="BN724" s="44">
        <f t="shared" si="84"/>
        <v>15080000</v>
      </c>
      <c r="BO724" s="43">
        <v>0</v>
      </c>
      <c r="BP724" s="43">
        <v>0</v>
      </c>
      <c r="BQ724" s="43">
        <v>0</v>
      </c>
      <c r="BR724" s="43">
        <v>0</v>
      </c>
      <c r="BS724" s="43">
        <v>17280000</v>
      </c>
      <c r="BT724" s="43">
        <v>0</v>
      </c>
      <c r="BU724" s="43">
        <v>0</v>
      </c>
      <c r="BV724" s="43">
        <v>0</v>
      </c>
      <c r="BW724" s="43">
        <v>0</v>
      </c>
      <c r="BX724" s="43">
        <v>0</v>
      </c>
      <c r="BY724" s="43">
        <v>0</v>
      </c>
      <c r="BZ724" s="43">
        <v>0</v>
      </c>
      <c r="CA724" s="43">
        <v>0</v>
      </c>
      <c r="CB724" s="43">
        <v>0</v>
      </c>
      <c r="CC724" s="43">
        <v>0</v>
      </c>
      <c r="CD724" s="44">
        <f t="shared" si="85"/>
        <v>17280000</v>
      </c>
      <c r="CE724" s="43">
        <v>0</v>
      </c>
      <c r="CF724" s="43">
        <v>0</v>
      </c>
      <c r="CG724" s="43">
        <v>0</v>
      </c>
      <c r="CH724" s="43">
        <v>0</v>
      </c>
      <c r="CI724" s="43">
        <v>12960000</v>
      </c>
      <c r="CJ724" s="43">
        <v>0</v>
      </c>
      <c r="CK724" s="43">
        <v>0</v>
      </c>
      <c r="CL724" s="43">
        <v>0</v>
      </c>
      <c r="CM724" s="43">
        <v>0</v>
      </c>
      <c r="CN724" s="43">
        <v>0</v>
      </c>
      <c r="CO724" s="43">
        <v>0</v>
      </c>
      <c r="CP724" s="43">
        <v>0</v>
      </c>
      <c r="CQ724" s="43">
        <v>0</v>
      </c>
      <c r="CR724" s="43">
        <v>0</v>
      </c>
      <c r="CS724" s="43">
        <v>0</v>
      </c>
      <c r="CT724" s="44">
        <f t="shared" si="86"/>
        <v>12960000</v>
      </c>
      <c r="CU724" s="43">
        <v>0</v>
      </c>
      <c r="CV724" s="43">
        <v>0</v>
      </c>
      <c r="CW724" s="43">
        <v>0</v>
      </c>
      <c r="CX724" s="43">
        <v>0</v>
      </c>
      <c r="CY724" s="43"/>
      <c r="CZ724" s="43">
        <v>0</v>
      </c>
      <c r="DA724" s="43">
        <v>0</v>
      </c>
      <c r="DB724" s="43">
        <v>0</v>
      </c>
      <c r="DC724" s="43">
        <v>0</v>
      </c>
      <c r="DD724" s="43">
        <v>0</v>
      </c>
      <c r="DE724" s="43">
        <v>0</v>
      </c>
      <c r="DF724" s="43">
        <v>0</v>
      </c>
      <c r="DG724" s="43">
        <v>0</v>
      </c>
      <c r="DH724" s="43">
        <v>0</v>
      </c>
      <c r="DI724" s="43">
        <v>0</v>
      </c>
      <c r="DJ724" s="44">
        <f t="shared" si="87"/>
        <v>0</v>
      </c>
      <c r="DK724" s="45">
        <f t="shared" si="79"/>
        <v>45320000</v>
      </c>
      <c r="DL724" s="2">
        <v>45320000</v>
      </c>
    </row>
    <row r="725" spans="1:116" s="2" customFormat="1" ht="150" x14ac:dyDescent="0.25">
      <c r="A725" s="1"/>
      <c r="B725" s="40" t="s">
        <v>1188</v>
      </c>
      <c r="C725" s="41" t="s">
        <v>1450</v>
      </c>
      <c r="D725" s="30" t="s">
        <v>1425</v>
      </c>
      <c r="E725" s="30" t="s">
        <v>1127</v>
      </c>
      <c r="F725" s="30" t="s">
        <v>1441</v>
      </c>
      <c r="G725" s="30" t="s">
        <v>2439</v>
      </c>
      <c r="H725" s="41" t="s">
        <v>1194</v>
      </c>
      <c r="I725" s="41">
        <v>25</v>
      </c>
      <c r="J725" s="41" t="s">
        <v>1399</v>
      </c>
      <c r="K725" s="41">
        <v>2019</v>
      </c>
      <c r="L725" s="41">
        <v>100</v>
      </c>
      <c r="M725" s="42">
        <v>25</v>
      </c>
      <c r="N725" s="42">
        <v>25</v>
      </c>
      <c r="O725" s="42">
        <v>25</v>
      </c>
      <c r="P725" s="42">
        <v>25</v>
      </c>
      <c r="Q725" s="42" t="s">
        <v>130</v>
      </c>
      <c r="R725" s="41" t="s">
        <v>113</v>
      </c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 t="s">
        <v>1127</v>
      </c>
      <c r="AI725" s="52" t="s">
        <v>1487</v>
      </c>
      <c r="AJ725" s="40">
        <v>4599</v>
      </c>
      <c r="AK725" s="17" t="s">
        <v>2208</v>
      </c>
      <c r="AL725" s="17" t="s">
        <v>1196</v>
      </c>
      <c r="AM725" s="42" t="s">
        <v>2951</v>
      </c>
      <c r="AN725" s="42">
        <v>3602027</v>
      </c>
      <c r="AO725" s="42" t="s">
        <v>2952</v>
      </c>
      <c r="AP725" s="41" t="s">
        <v>1298</v>
      </c>
      <c r="AQ725" s="41">
        <v>1</v>
      </c>
      <c r="AR725" s="42" t="s">
        <v>130</v>
      </c>
      <c r="AS725" s="42" t="s">
        <v>1188</v>
      </c>
      <c r="AT725" s="42"/>
      <c r="AU725" s="42"/>
      <c r="AV725" s="42">
        <v>0.2</v>
      </c>
      <c r="AW725" s="42">
        <v>0.8</v>
      </c>
      <c r="AX725" s="43">
        <v>0</v>
      </c>
      <c r="AY725" s="43">
        <v>0</v>
      </c>
      <c r="AZ725" s="43">
        <v>0</v>
      </c>
      <c r="BA725" s="43">
        <v>0</v>
      </c>
      <c r="BB725" s="43">
        <v>0</v>
      </c>
      <c r="BC725" s="43">
        <v>0</v>
      </c>
      <c r="BD725" s="43">
        <v>0</v>
      </c>
      <c r="BE725" s="43">
        <v>0</v>
      </c>
      <c r="BF725" s="43">
        <v>0</v>
      </c>
      <c r="BG725" s="43">
        <v>0</v>
      </c>
      <c r="BH725" s="43">
        <v>0</v>
      </c>
      <c r="BI725" s="43">
        <v>0</v>
      </c>
      <c r="BJ725" s="43">
        <v>0</v>
      </c>
      <c r="BK725" s="43">
        <v>0</v>
      </c>
      <c r="BL725" s="43">
        <v>0</v>
      </c>
      <c r="BM725" s="43">
        <v>0</v>
      </c>
      <c r="BN725" s="44">
        <f t="shared" si="84"/>
        <v>0</v>
      </c>
      <c r="BO725" s="43">
        <v>0</v>
      </c>
      <c r="BP725" s="43">
        <v>0</v>
      </c>
      <c r="BQ725" s="43">
        <v>0</v>
      </c>
      <c r="BR725" s="43">
        <v>0</v>
      </c>
      <c r="BS725" s="43"/>
      <c r="BT725" s="43">
        <v>0</v>
      </c>
      <c r="BU725" s="43">
        <v>0</v>
      </c>
      <c r="BV725" s="43">
        <v>0</v>
      </c>
      <c r="BW725" s="43">
        <v>0</v>
      </c>
      <c r="BX725" s="43">
        <v>0</v>
      </c>
      <c r="BY725" s="43">
        <v>0</v>
      </c>
      <c r="BZ725" s="43">
        <v>0</v>
      </c>
      <c r="CA725" s="43">
        <v>0</v>
      </c>
      <c r="CB725" s="43">
        <v>0</v>
      </c>
      <c r="CC725" s="43">
        <v>0</v>
      </c>
      <c r="CD725" s="44">
        <f t="shared" si="85"/>
        <v>0</v>
      </c>
      <c r="CE725" s="43">
        <v>0</v>
      </c>
      <c r="CF725" s="43">
        <v>0</v>
      </c>
      <c r="CG725" s="43">
        <v>0</v>
      </c>
      <c r="CH725" s="43">
        <v>0</v>
      </c>
      <c r="CI725" s="43">
        <v>12960000</v>
      </c>
      <c r="CJ725" s="43">
        <v>0</v>
      </c>
      <c r="CK725" s="43">
        <v>0</v>
      </c>
      <c r="CL725" s="43">
        <v>0</v>
      </c>
      <c r="CM725" s="43">
        <v>0</v>
      </c>
      <c r="CN725" s="43">
        <v>0</v>
      </c>
      <c r="CO725" s="43">
        <v>0</v>
      </c>
      <c r="CP725" s="43">
        <v>0</v>
      </c>
      <c r="CQ725" s="43">
        <v>0</v>
      </c>
      <c r="CR725" s="43">
        <v>0</v>
      </c>
      <c r="CS725" s="43">
        <v>0</v>
      </c>
      <c r="CT725" s="44">
        <f t="shared" si="86"/>
        <v>12960000</v>
      </c>
      <c r="CU725" s="43">
        <v>0</v>
      </c>
      <c r="CV725" s="43">
        <v>0</v>
      </c>
      <c r="CW725" s="43">
        <v>0</v>
      </c>
      <c r="CX725" s="43">
        <v>0</v>
      </c>
      <c r="CY725" s="43">
        <v>25920000</v>
      </c>
      <c r="CZ725" s="43">
        <v>0</v>
      </c>
      <c r="DA725" s="43">
        <v>0</v>
      </c>
      <c r="DB725" s="43">
        <v>0</v>
      </c>
      <c r="DC725" s="43">
        <v>0</v>
      </c>
      <c r="DD725" s="43">
        <v>0</v>
      </c>
      <c r="DE725" s="43">
        <v>0</v>
      </c>
      <c r="DF725" s="43">
        <v>0</v>
      </c>
      <c r="DG725" s="43">
        <v>0</v>
      </c>
      <c r="DH725" s="43">
        <v>0</v>
      </c>
      <c r="DI725" s="43">
        <v>0</v>
      </c>
      <c r="DJ725" s="44">
        <f t="shared" si="87"/>
        <v>25920000</v>
      </c>
      <c r="DK725" s="45">
        <f t="shared" si="79"/>
        <v>38880000</v>
      </c>
      <c r="DL725" s="2">
        <v>38880000</v>
      </c>
    </row>
    <row r="726" spans="1:116" s="2" customFormat="1" ht="90" x14ac:dyDescent="0.25">
      <c r="A726" s="1"/>
      <c r="B726" s="40" t="s">
        <v>1188</v>
      </c>
      <c r="C726" s="41" t="s">
        <v>1450</v>
      </c>
      <c r="D726" s="30" t="s">
        <v>1425</v>
      </c>
      <c r="E726" s="30" t="s">
        <v>1127</v>
      </c>
      <c r="F726" s="30" t="s">
        <v>1441</v>
      </c>
      <c r="G726" s="30" t="s">
        <v>2439</v>
      </c>
      <c r="H726" s="41" t="s">
        <v>1194</v>
      </c>
      <c r="I726" s="41">
        <v>25</v>
      </c>
      <c r="J726" s="41" t="s">
        <v>1399</v>
      </c>
      <c r="K726" s="41">
        <v>2019</v>
      </c>
      <c r="L726" s="41">
        <v>100</v>
      </c>
      <c r="M726" s="42">
        <v>25</v>
      </c>
      <c r="N726" s="42">
        <v>25</v>
      </c>
      <c r="O726" s="42">
        <v>25</v>
      </c>
      <c r="P726" s="42">
        <v>25</v>
      </c>
      <c r="Q726" s="42" t="s">
        <v>130</v>
      </c>
      <c r="R726" s="41" t="s">
        <v>113</v>
      </c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 t="s">
        <v>1127</v>
      </c>
      <c r="AI726" s="52" t="s">
        <v>1487</v>
      </c>
      <c r="AJ726" s="40">
        <v>4599</v>
      </c>
      <c r="AK726" s="17" t="s">
        <v>2209</v>
      </c>
      <c r="AL726" s="17" t="s">
        <v>1197</v>
      </c>
      <c r="AM726" s="42" t="s">
        <v>2953</v>
      </c>
      <c r="AN726" s="42">
        <v>3902015</v>
      </c>
      <c r="AO726" s="42" t="s">
        <v>2953</v>
      </c>
      <c r="AP726" s="41" t="s">
        <v>1298</v>
      </c>
      <c r="AQ726" s="41">
        <v>1</v>
      </c>
      <c r="AR726" s="42" t="s">
        <v>130</v>
      </c>
      <c r="AS726" s="42" t="s">
        <v>1188</v>
      </c>
      <c r="AT726" s="42">
        <v>0.1</v>
      </c>
      <c r="AU726" s="42">
        <v>0.6</v>
      </c>
      <c r="AV726" s="42">
        <v>0.3</v>
      </c>
      <c r="AW726" s="42"/>
      <c r="AX726" s="43">
        <v>0</v>
      </c>
      <c r="AY726" s="43">
        <v>0</v>
      </c>
      <c r="AZ726" s="43">
        <v>0</v>
      </c>
      <c r="BA726" s="43">
        <v>0</v>
      </c>
      <c r="BB726" s="43">
        <v>0</v>
      </c>
      <c r="BC726" s="43">
        <v>15080000</v>
      </c>
      <c r="BD726" s="43">
        <v>0</v>
      </c>
      <c r="BE726" s="43">
        <v>0</v>
      </c>
      <c r="BF726" s="43">
        <v>0</v>
      </c>
      <c r="BG726" s="43">
        <v>0</v>
      </c>
      <c r="BH726" s="43">
        <v>0</v>
      </c>
      <c r="BI726" s="43">
        <v>0</v>
      </c>
      <c r="BJ726" s="43">
        <v>0</v>
      </c>
      <c r="BK726" s="43">
        <v>0</v>
      </c>
      <c r="BL726" s="43">
        <v>0</v>
      </c>
      <c r="BM726" s="43">
        <v>0</v>
      </c>
      <c r="BN726" s="44">
        <f t="shared" si="84"/>
        <v>15080000</v>
      </c>
      <c r="BO726" s="43">
        <v>0</v>
      </c>
      <c r="BP726" s="43">
        <v>0</v>
      </c>
      <c r="BQ726" s="43">
        <v>0</v>
      </c>
      <c r="BR726" s="43">
        <v>0</v>
      </c>
      <c r="BS726" s="43">
        <v>17280000</v>
      </c>
      <c r="BT726" s="43">
        <v>0</v>
      </c>
      <c r="BU726" s="43">
        <v>0</v>
      </c>
      <c r="BV726" s="43">
        <v>0</v>
      </c>
      <c r="BW726" s="43">
        <v>0</v>
      </c>
      <c r="BX726" s="43">
        <v>0</v>
      </c>
      <c r="BY726" s="43">
        <v>0</v>
      </c>
      <c r="BZ726" s="43">
        <v>0</v>
      </c>
      <c r="CA726" s="43">
        <v>0</v>
      </c>
      <c r="CB726" s="43">
        <v>0</v>
      </c>
      <c r="CC726" s="43">
        <v>0</v>
      </c>
      <c r="CD726" s="44">
        <f t="shared" si="85"/>
        <v>17280000</v>
      </c>
      <c r="CE726" s="43">
        <v>0</v>
      </c>
      <c r="CF726" s="43">
        <v>0</v>
      </c>
      <c r="CG726" s="43">
        <v>0</v>
      </c>
      <c r="CH726" s="43">
        <v>0</v>
      </c>
      <c r="CI726" s="43">
        <v>12960000</v>
      </c>
      <c r="CJ726" s="43">
        <v>0</v>
      </c>
      <c r="CK726" s="43">
        <v>0</v>
      </c>
      <c r="CL726" s="43">
        <v>0</v>
      </c>
      <c r="CM726" s="43">
        <v>0</v>
      </c>
      <c r="CN726" s="43">
        <v>0</v>
      </c>
      <c r="CO726" s="43">
        <v>0</v>
      </c>
      <c r="CP726" s="43">
        <v>0</v>
      </c>
      <c r="CQ726" s="43">
        <v>0</v>
      </c>
      <c r="CR726" s="43">
        <v>0</v>
      </c>
      <c r="CS726" s="43">
        <v>0</v>
      </c>
      <c r="CT726" s="44">
        <f t="shared" si="86"/>
        <v>12960000</v>
      </c>
      <c r="CU726" s="43">
        <v>0</v>
      </c>
      <c r="CV726" s="43">
        <v>0</v>
      </c>
      <c r="CW726" s="43">
        <v>0</v>
      </c>
      <c r="CX726" s="43">
        <v>0</v>
      </c>
      <c r="CY726" s="43"/>
      <c r="CZ726" s="43">
        <v>0</v>
      </c>
      <c r="DA726" s="43">
        <v>0</v>
      </c>
      <c r="DB726" s="43">
        <v>0</v>
      </c>
      <c r="DC726" s="43">
        <v>0</v>
      </c>
      <c r="DD726" s="43">
        <v>0</v>
      </c>
      <c r="DE726" s="43">
        <v>0</v>
      </c>
      <c r="DF726" s="43">
        <v>0</v>
      </c>
      <c r="DG726" s="43">
        <v>0</v>
      </c>
      <c r="DH726" s="43">
        <v>0</v>
      </c>
      <c r="DI726" s="43">
        <v>0</v>
      </c>
      <c r="DJ726" s="44">
        <f t="shared" si="87"/>
        <v>0</v>
      </c>
      <c r="DK726" s="45">
        <f t="shared" si="79"/>
        <v>45320000</v>
      </c>
      <c r="DL726" s="2">
        <v>45320000</v>
      </c>
    </row>
    <row r="727" spans="1:116" s="2" customFormat="1" ht="135" x14ac:dyDescent="0.25">
      <c r="A727" s="1"/>
      <c r="B727" s="40" t="s">
        <v>1188</v>
      </c>
      <c r="C727" s="41" t="s">
        <v>1450</v>
      </c>
      <c r="D727" s="30" t="s">
        <v>1425</v>
      </c>
      <c r="E727" s="30" t="s">
        <v>1127</v>
      </c>
      <c r="F727" s="30" t="s">
        <v>1441</v>
      </c>
      <c r="G727" s="30" t="s">
        <v>2439</v>
      </c>
      <c r="H727" s="41" t="s">
        <v>1194</v>
      </c>
      <c r="I727" s="41">
        <v>25</v>
      </c>
      <c r="J727" s="41" t="s">
        <v>1399</v>
      </c>
      <c r="K727" s="41">
        <v>2019</v>
      </c>
      <c r="L727" s="41">
        <v>100</v>
      </c>
      <c r="M727" s="42">
        <v>25</v>
      </c>
      <c r="N727" s="42">
        <v>25</v>
      </c>
      <c r="O727" s="42">
        <v>25</v>
      </c>
      <c r="P727" s="42">
        <v>25</v>
      </c>
      <c r="Q727" s="42" t="s">
        <v>2570</v>
      </c>
      <c r="R727" s="41" t="s">
        <v>113</v>
      </c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 t="s">
        <v>1127</v>
      </c>
      <c r="AI727" s="52" t="s">
        <v>1487</v>
      </c>
      <c r="AJ727" s="40">
        <v>4599</v>
      </c>
      <c r="AK727" s="17" t="s">
        <v>2210</v>
      </c>
      <c r="AL727" s="17" t="s">
        <v>1198</v>
      </c>
      <c r="AM727" s="42" t="s">
        <v>2954</v>
      </c>
      <c r="AN727" s="42">
        <v>3602024</v>
      </c>
      <c r="AO727" s="42" t="s">
        <v>2955</v>
      </c>
      <c r="AP727" s="41">
        <v>800</v>
      </c>
      <c r="AQ727" s="41">
        <v>1280</v>
      </c>
      <c r="AR727" s="42" t="s">
        <v>2471</v>
      </c>
      <c r="AS727" s="42" t="s">
        <v>1188</v>
      </c>
      <c r="AT727" s="42">
        <v>45</v>
      </c>
      <c r="AU727" s="42">
        <v>600</v>
      </c>
      <c r="AV727" s="42">
        <v>317</v>
      </c>
      <c r="AW727" s="42">
        <v>318</v>
      </c>
      <c r="AX727" s="43">
        <v>0</v>
      </c>
      <c r="AY727" s="43">
        <v>0</v>
      </c>
      <c r="AZ727" s="43">
        <v>0</v>
      </c>
      <c r="BA727" s="43">
        <v>0</v>
      </c>
      <c r="BB727" s="43">
        <v>0</v>
      </c>
      <c r="BC727" s="43">
        <v>27820000</v>
      </c>
      <c r="BD727" s="43">
        <v>0</v>
      </c>
      <c r="BE727" s="43">
        <v>0</v>
      </c>
      <c r="BF727" s="43">
        <v>0</v>
      </c>
      <c r="BG727" s="43">
        <v>0</v>
      </c>
      <c r="BH727" s="43">
        <v>0</v>
      </c>
      <c r="BI727" s="43">
        <v>0</v>
      </c>
      <c r="BJ727" s="43">
        <v>0</v>
      </c>
      <c r="BK727" s="43">
        <v>0</v>
      </c>
      <c r="BL727" s="43">
        <v>0</v>
      </c>
      <c r="BM727" s="43">
        <v>0</v>
      </c>
      <c r="BN727" s="44">
        <f t="shared" si="84"/>
        <v>27820000</v>
      </c>
      <c r="BO727" s="43">
        <v>0</v>
      </c>
      <c r="BP727" s="43">
        <v>0</v>
      </c>
      <c r="BQ727" s="43">
        <v>0</v>
      </c>
      <c r="BR727" s="43">
        <v>0</v>
      </c>
      <c r="BS727" s="43">
        <v>27820000</v>
      </c>
      <c r="BT727" s="43">
        <v>0</v>
      </c>
      <c r="BU727" s="43">
        <v>0</v>
      </c>
      <c r="BV727" s="43">
        <v>0</v>
      </c>
      <c r="BW727" s="43">
        <v>0</v>
      </c>
      <c r="BX727" s="43">
        <v>0</v>
      </c>
      <c r="BY727" s="43">
        <v>0</v>
      </c>
      <c r="BZ727" s="43">
        <v>0</v>
      </c>
      <c r="CA727" s="43">
        <v>0</v>
      </c>
      <c r="CB727" s="43">
        <v>0</v>
      </c>
      <c r="CC727" s="43">
        <v>0</v>
      </c>
      <c r="CD727" s="44">
        <f t="shared" si="85"/>
        <v>27820000</v>
      </c>
      <c r="CE727" s="43">
        <v>0</v>
      </c>
      <c r="CF727" s="43">
        <v>0</v>
      </c>
      <c r="CG727" s="43">
        <v>0</v>
      </c>
      <c r="CH727" s="43">
        <v>0</v>
      </c>
      <c r="CI727" s="43">
        <v>27820000</v>
      </c>
      <c r="CJ727" s="43">
        <v>0</v>
      </c>
      <c r="CK727" s="43">
        <v>0</v>
      </c>
      <c r="CL727" s="43">
        <v>0</v>
      </c>
      <c r="CM727" s="43">
        <v>0</v>
      </c>
      <c r="CN727" s="43">
        <v>0</v>
      </c>
      <c r="CO727" s="43">
        <v>0</v>
      </c>
      <c r="CP727" s="43">
        <v>0</v>
      </c>
      <c r="CQ727" s="43">
        <v>0</v>
      </c>
      <c r="CR727" s="43">
        <v>0</v>
      </c>
      <c r="CS727" s="43">
        <v>0</v>
      </c>
      <c r="CT727" s="44">
        <f t="shared" si="86"/>
        <v>27820000</v>
      </c>
      <c r="CU727" s="43">
        <v>0</v>
      </c>
      <c r="CV727" s="43">
        <v>0</v>
      </c>
      <c r="CW727" s="43">
        <v>0</v>
      </c>
      <c r="CX727" s="43">
        <v>0</v>
      </c>
      <c r="CY727" s="43">
        <v>27820000</v>
      </c>
      <c r="CZ727" s="43">
        <v>0</v>
      </c>
      <c r="DA727" s="43">
        <v>0</v>
      </c>
      <c r="DB727" s="43">
        <v>0</v>
      </c>
      <c r="DC727" s="43">
        <v>0</v>
      </c>
      <c r="DD727" s="43">
        <v>0</v>
      </c>
      <c r="DE727" s="43">
        <v>0</v>
      </c>
      <c r="DF727" s="43">
        <v>0</v>
      </c>
      <c r="DG727" s="43">
        <v>0</v>
      </c>
      <c r="DH727" s="43">
        <v>0</v>
      </c>
      <c r="DI727" s="43">
        <v>0</v>
      </c>
      <c r="DJ727" s="44">
        <f t="shared" si="87"/>
        <v>27820000</v>
      </c>
      <c r="DK727" s="45">
        <f t="shared" si="79"/>
        <v>111280000</v>
      </c>
      <c r="DL727" s="2">
        <v>111280000</v>
      </c>
    </row>
    <row r="728" spans="1:116" s="2" customFormat="1" ht="150" x14ac:dyDescent="0.25">
      <c r="A728" s="1"/>
      <c r="B728" s="40" t="s">
        <v>1417</v>
      </c>
      <c r="C728" s="41" t="s">
        <v>1450</v>
      </c>
      <c r="D728" s="30" t="s">
        <v>1443</v>
      </c>
      <c r="E728" s="30" t="s">
        <v>1127</v>
      </c>
      <c r="F728" s="30" t="s">
        <v>1441</v>
      </c>
      <c r="G728" s="30" t="s">
        <v>2440</v>
      </c>
      <c r="H728" s="41" t="s">
        <v>1199</v>
      </c>
      <c r="I728" s="41" t="s">
        <v>1298</v>
      </c>
      <c r="J728" s="41" t="s">
        <v>1400</v>
      </c>
      <c r="K728" s="41" t="s">
        <v>1298</v>
      </c>
      <c r="L728" s="41">
        <v>26</v>
      </c>
      <c r="M728" s="42">
        <v>10</v>
      </c>
      <c r="N728" s="42">
        <v>5</v>
      </c>
      <c r="O728" s="42">
        <v>5</v>
      </c>
      <c r="P728" s="42">
        <v>6</v>
      </c>
      <c r="Q728" s="42" t="s">
        <v>2570</v>
      </c>
      <c r="R728" s="41" t="s">
        <v>113</v>
      </c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 t="s">
        <v>1127</v>
      </c>
      <c r="AI728" s="52" t="s">
        <v>1487</v>
      </c>
      <c r="AJ728" s="40">
        <v>4599</v>
      </c>
      <c r="AK728" s="17" t="s">
        <v>2211</v>
      </c>
      <c r="AL728" s="17" t="s">
        <v>1200</v>
      </c>
      <c r="AM728" s="42" t="s">
        <v>2867</v>
      </c>
      <c r="AN728" s="42">
        <v>401005</v>
      </c>
      <c r="AO728" s="42">
        <v>401005</v>
      </c>
      <c r="AP728" s="41">
        <v>4</v>
      </c>
      <c r="AQ728" s="41">
        <v>4</v>
      </c>
      <c r="AR728" s="42" t="s">
        <v>130</v>
      </c>
      <c r="AS728" s="42" t="s">
        <v>1417</v>
      </c>
      <c r="AT728" s="42">
        <v>4</v>
      </c>
      <c r="AU728" s="42">
        <v>4</v>
      </c>
      <c r="AV728" s="42">
        <v>4</v>
      </c>
      <c r="AW728" s="42">
        <v>4</v>
      </c>
      <c r="AX728" s="43">
        <v>0</v>
      </c>
      <c r="AY728" s="43">
        <v>0</v>
      </c>
      <c r="AZ728" s="43">
        <v>0</v>
      </c>
      <c r="BA728" s="43">
        <v>0</v>
      </c>
      <c r="BB728" s="43">
        <v>0</v>
      </c>
      <c r="BC728" s="43">
        <v>185000000</v>
      </c>
      <c r="BD728" s="43">
        <v>0</v>
      </c>
      <c r="BE728" s="43">
        <v>0</v>
      </c>
      <c r="BF728" s="43">
        <v>0</v>
      </c>
      <c r="BG728" s="43">
        <v>0</v>
      </c>
      <c r="BH728" s="43">
        <v>0</v>
      </c>
      <c r="BI728" s="43">
        <v>0</v>
      </c>
      <c r="BJ728" s="43">
        <v>0</v>
      </c>
      <c r="BK728" s="43">
        <v>0</v>
      </c>
      <c r="BL728" s="43">
        <v>0</v>
      </c>
      <c r="BM728" s="43">
        <v>0</v>
      </c>
      <c r="BN728" s="44">
        <f>SUM(AX728:BM728)</f>
        <v>185000000</v>
      </c>
      <c r="BO728" s="43">
        <v>0</v>
      </c>
      <c r="BP728" s="43">
        <v>0</v>
      </c>
      <c r="BQ728" s="43">
        <v>0</v>
      </c>
      <c r="BR728" s="43">
        <v>0</v>
      </c>
      <c r="BS728" s="43">
        <v>185000000</v>
      </c>
      <c r="BT728" s="43">
        <v>0</v>
      </c>
      <c r="BU728" s="43">
        <v>0</v>
      </c>
      <c r="BV728" s="43">
        <v>0</v>
      </c>
      <c r="BW728" s="43">
        <v>0</v>
      </c>
      <c r="BX728" s="43">
        <v>0</v>
      </c>
      <c r="BY728" s="43">
        <v>0</v>
      </c>
      <c r="BZ728" s="43">
        <v>0</v>
      </c>
      <c r="CA728" s="43">
        <v>0</v>
      </c>
      <c r="CB728" s="43">
        <v>0</v>
      </c>
      <c r="CC728" s="43">
        <v>0</v>
      </c>
      <c r="CD728" s="44">
        <f>SUM(BO728:CC728)</f>
        <v>185000000</v>
      </c>
      <c r="CE728" s="43">
        <v>0</v>
      </c>
      <c r="CF728" s="43">
        <v>0</v>
      </c>
      <c r="CG728" s="43">
        <v>0</v>
      </c>
      <c r="CH728" s="43">
        <v>0</v>
      </c>
      <c r="CI728" s="43">
        <v>185000000</v>
      </c>
      <c r="CJ728" s="43">
        <v>0</v>
      </c>
      <c r="CK728" s="43">
        <v>0</v>
      </c>
      <c r="CL728" s="43">
        <v>0</v>
      </c>
      <c r="CM728" s="43">
        <v>0</v>
      </c>
      <c r="CN728" s="43">
        <v>0</v>
      </c>
      <c r="CO728" s="43">
        <v>0</v>
      </c>
      <c r="CP728" s="43">
        <v>0</v>
      </c>
      <c r="CQ728" s="43">
        <v>0</v>
      </c>
      <c r="CR728" s="43">
        <v>0</v>
      </c>
      <c r="CS728" s="43">
        <v>0</v>
      </c>
      <c r="CT728" s="44">
        <f>SUM(CE728:CS728)</f>
        <v>185000000</v>
      </c>
      <c r="CU728" s="43">
        <v>0</v>
      </c>
      <c r="CV728" s="43">
        <v>0</v>
      </c>
      <c r="CW728" s="43">
        <v>0</v>
      </c>
      <c r="CX728" s="43">
        <v>0</v>
      </c>
      <c r="CY728" s="43">
        <v>185000000</v>
      </c>
      <c r="CZ728" s="43">
        <v>0</v>
      </c>
      <c r="DA728" s="43">
        <v>0</v>
      </c>
      <c r="DB728" s="43">
        <v>0</v>
      </c>
      <c r="DC728" s="43">
        <v>0</v>
      </c>
      <c r="DD728" s="43">
        <v>0</v>
      </c>
      <c r="DE728" s="43">
        <v>0</v>
      </c>
      <c r="DF728" s="43">
        <v>0</v>
      </c>
      <c r="DG728" s="43">
        <v>0</v>
      </c>
      <c r="DH728" s="43">
        <v>0</v>
      </c>
      <c r="DI728" s="43">
        <v>0</v>
      </c>
      <c r="DJ728" s="44">
        <f>SUM(CU728:DI728)</f>
        <v>185000000</v>
      </c>
      <c r="DK728" s="45">
        <f t="shared" si="79"/>
        <v>740000000</v>
      </c>
      <c r="DL728" s="2">
        <v>740000000</v>
      </c>
    </row>
    <row r="729" spans="1:116" s="2" customFormat="1" ht="60" x14ac:dyDescent="0.25">
      <c r="A729" s="1"/>
      <c r="B729" s="40" t="s">
        <v>1201</v>
      </c>
      <c r="C729" s="41" t="s">
        <v>1450</v>
      </c>
      <c r="D729" s="30" t="s">
        <v>1443</v>
      </c>
      <c r="E729" s="30" t="s">
        <v>1127</v>
      </c>
      <c r="F729" s="30" t="s">
        <v>1441</v>
      </c>
      <c r="G729" s="30" t="s">
        <v>2441</v>
      </c>
      <c r="H729" s="41" t="s">
        <v>1202</v>
      </c>
      <c r="I729" s="41" t="s">
        <v>1298</v>
      </c>
      <c r="J729" s="41" t="s">
        <v>1401</v>
      </c>
      <c r="K729" s="41" t="s">
        <v>1298</v>
      </c>
      <c r="L729" s="41">
        <v>50</v>
      </c>
      <c r="M729" s="42">
        <v>5</v>
      </c>
      <c r="N729" s="42">
        <v>15</v>
      </c>
      <c r="O729" s="42">
        <v>15</v>
      </c>
      <c r="P729" s="42">
        <v>15</v>
      </c>
      <c r="Q729" s="42" t="s">
        <v>2570</v>
      </c>
      <c r="R729" s="41" t="s">
        <v>113</v>
      </c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 t="s">
        <v>1127</v>
      </c>
      <c r="AI729" s="52" t="s">
        <v>1487</v>
      </c>
      <c r="AJ729" s="40">
        <v>4599</v>
      </c>
      <c r="AK729" s="17" t="s">
        <v>2212</v>
      </c>
      <c r="AL729" s="17" t="s">
        <v>1203</v>
      </c>
      <c r="AM729" s="42" t="s">
        <v>2833</v>
      </c>
      <c r="AN729" s="42" t="s">
        <v>2834</v>
      </c>
      <c r="AO729" s="42" t="s">
        <v>2835</v>
      </c>
      <c r="AP729" s="41" t="s">
        <v>1298</v>
      </c>
      <c r="AQ729" s="41">
        <v>1</v>
      </c>
      <c r="AR729" s="42" t="s">
        <v>130</v>
      </c>
      <c r="AS729" s="42" t="s">
        <v>1201</v>
      </c>
      <c r="AT729" s="42">
        <v>1</v>
      </c>
      <c r="AU729" s="42">
        <v>1</v>
      </c>
      <c r="AV729" s="42">
        <v>1</v>
      </c>
      <c r="AW729" s="42">
        <v>1</v>
      </c>
      <c r="AX729" s="43">
        <v>0</v>
      </c>
      <c r="AY729" s="43">
        <v>0</v>
      </c>
      <c r="AZ729" s="43">
        <v>0</v>
      </c>
      <c r="BA729" s="43">
        <v>0</v>
      </c>
      <c r="BB729" s="43">
        <v>0</v>
      </c>
      <c r="BC729" s="43">
        <v>213200000</v>
      </c>
      <c r="BD729" s="43">
        <v>0</v>
      </c>
      <c r="BE729" s="43">
        <v>0</v>
      </c>
      <c r="BF729" s="43">
        <v>0</v>
      </c>
      <c r="BG729" s="43">
        <v>0</v>
      </c>
      <c r="BH729" s="43">
        <v>0</v>
      </c>
      <c r="BI729" s="43">
        <v>0</v>
      </c>
      <c r="BJ729" s="43">
        <v>0</v>
      </c>
      <c r="BK729" s="43">
        <v>0</v>
      </c>
      <c r="BL729" s="43">
        <v>0</v>
      </c>
      <c r="BM729" s="43">
        <v>0</v>
      </c>
      <c r="BN729" s="44">
        <v>213200000</v>
      </c>
      <c r="BO729" s="43">
        <v>0</v>
      </c>
      <c r="BP729" s="43">
        <v>0</v>
      </c>
      <c r="BQ729" s="43">
        <v>0</v>
      </c>
      <c r="BR729" s="43">
        <v>0</v>
      </c>
      <c r="BS729" s="43">
        <v>227200000</v>
      </c>
      <c r="BT729" s="43">
        <v>0</v>
      </c>
      <c r="BU729" s="43">
        <v>0</v>
      </c>
      <c r="BV729" s="43">
        <v>0</v>
      </c>
      <c r="BW729" s="43">
        <v>0</v>
      </c>
      <c r="BX729" s="43">
        <v>0</v>
      </c>
      <c r="BY729" s="43">
        <v>0</v>
      </c>
      <c r="BZ729" s="43">
        <v>0</v>
      </c>
      <c r="CA729" s="43">
        <v>0</v>
      </c>
      <c r="CB729" s="43">
        <v>0</v>
      </c>
      <c r="CC729" s="43">
        <v>0</v>
      </c>
      <c r="CD729" s="44">
        <v>227200000</v>
      </c>
      <c r="CE729" s="43">
        <v>0</v>
      </c>
      <c r="CF729" s="43">
        <v>0</v>
      </c>
      <c r="CG729" s="43">
        <v>0</v>
      </c>
      <c r="CH729" s="43">
        <v>0</v>
      </c>
      <c r="CI729" s="43">
        <v>227200000</v>
      </c>
      <c r="CJ729" s="43">
        <v>0</v>
      </c>
      <c r="CK729" s="43">
        <v>0</v>
      </c>
      <c r="CL729" s="43">
        <v>0</v>
      </c>
      <c r="CM729" s="43">
        <v>0</v>
      </c>
      <c r="CN729" s="43">
        <v>0</v>
      </c>
      <c r="CO729" s="43">
        <v>0</v>
      </c>
      <c r="CP729" s="43">
        <v>0</v>
      </c>
      <c r="CQ729" s="43">
        <v>0</v>
      </c>
      <c r="CR729" s="43">
        <v>0</v>
      </c>
      <c r="CS729" s="43">
        <v>0</v>
      </c>
      <c r="CT729" s="44">
        <v>227200000</v>
      </c>
      <c r="CU729" s="43">
        <v>0</v>
      </c>
      <c r="CV729" s="43">
        <v>0</v>
      </c>
      <c r="CW729" s="43">
        <v>0</v>
      </c>
      <c r="CX729" s="43">
        <v>0</v>
      </c>
      <c r="CY729" s="43">
        <v>227200000</v>
      </c>
      <c r="CZ729" s="43">
        <v>0</v>
      </c>
      <c r="DA729" s="43">
        <v>0</v>
      </c>
      <c r="DB729" s="43">
        <v>0</v>
      </c>
      <c r="DC729" s="43">
        <v>0</v>
      </c>
      <c r="DD729" s="43">
        <v>0</v>
      </c>
      <c r="DE729" s="43">
        <v>0</v>
      </c>
      <c r="DF729" s="43">
        <v>0</v>
      </c>
      <c r="DG729" s="43">
        <v>0</v>
      </c>
      <c r="DH729" s="43">
        <v>0</v>
      </c>
      <c r="DI729" s="43">
        <v>0</v>
      </c>
      <c r="DJ729" s="44">
        <v>227200000</v>
      </c>
      <c r="DK729" s="45">
        <f t="shared" si="79"/>
        <v>894800000</v>
      </c>
      <c r="DL729" s="2">
        <v>894800000</v>
      </c>
    </row>
    <row r="730" spans="1:116" s="122" customFormat="1" ht="90" x14ac:dyDescent="0.25">
      <c r="B730" s="123" t="s">
        <v>1204</v>
      </c>
      <c r="C730" s="124" t="s">
        <v>1450</v>
      </c>
      <c r="D730" s="125" t="s">
        <v>1443</v>
      </c>
      <c r="E730" s="125" t="s">
        <v>1127</v>
      </c>
      <c r="F730" s="125" t="s">
        <v>1441</v>
      </c>
      <c r="G730" s="125" t="s">
        <v>2442</v>
      </c>
      <c r="H730" s="124" t="s">
        <v>1205</v>
      </c>
      <c r="I730" s="124">
        <v>30</v>
      </c>
      <c r="J730" s="124" t="s">
        <v>1402</v>
      </c>
      <c r="K730" s="124">
        <v>2019</v>
      </c>
      <c r="L730" s="124">
        <v>60</v>
      </c>
      <c r="M730" s="126">
        <v>15</v>
      </c>
      <c r="N730" s="126">
        <v>15</v>
      </c>
      <c r="O730" s="126">
        <v>15</v>
      </c>
      <c r="P730" s="126">
        <v>15</v>
      </c>
      <c r="Q730" s="126" t="s">
        <v>130</v>
      </c>
      <c r="R730" s="124" t="s">
        <v>113</v>
      </c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  <c r="AC730" s="124"/>
      <c r="AD730" s="124"/>
      <c r="AE730" s="124"/>
      <c r="AF730" s="124"/>
      <c r="AG730" s="124"/>
      <c r="AH730" s="124" t="s">
        <v>1127</v>
      </c>
      <c r="AI730" s="52" t="s">
        <v>1487</v>
      </c>
      <c r="AJ730" s="123">
        <v>4599</v>
      </c>
      <c r="AK730" s="127" t="s">
        <v>2213</v>
      </c>
      <c r="AL730" s="127" t="s">
        <v>1206</v>
      </c>
      <c r="AM730" s="126" t="s">
        <v>2847</v>
      </c>
      <c r="AN730" s="126">
        <v>4599017</v>
      </c>
      <c r="AO730" s="126" t="s">
        <v>2848</v>
      </c>
      <c r="AP730" s="124" t="s">
        <v>1298</v>
      </c>
      <c r="AQ730" s="124">
        <v>1</v>
      </c>
      <c r="AR730" s="126" t="s">
        <v>130</v>
      </c>
      <c r="AS730" s="126" t="s">
        <v>1204</v>
      </c>
      <c r="AT730" s="126">
        <v>1</v>
      </c>
      <c r="AU730" s="126">
        <v>1</v>
      </c>
      <c r="AV730" s="126">
        <v>1</v>
      </c>
      <c r="AW730" s="126">
        <v>1</v>
      </c>
      <c r="AX730" s="128">
        <v>0</v>
      </c>
      <c r="AY730" s="128">
        <v>0</v>
      </c>
      <c r="AZ730" s="128">
        <v>0</v>
      </c>
      <c r="BA730" s="128">
        <v>0</v>
      </c>
      <c r="BB730" s="128">
        <v>0</v>
      </c>
      <c r="BC730" s="128">
        <v>0</v>
      </c>
      <c r="BD730" s="128">
        <v>0</v>
      </c>
      <c r="BE730" s="128">
        <v>0</v>
      </c>
      <c r="BF730" s="128">
        <v>0</v>
      </c>
      <c r="BG730" s="128">
        <v>0</v>
      </c>
      <c r="BH730" s="128">
        <v>0</v>
      </c>
      <c r="BI730" s="128">
        <v>0</v>
      </c>
      <c r="BJ730" s="128">
        <v>0</v>
      </c>
      <c r="BK730" s="128">
        <v>0</v>
      </c>
      <c r="BL730" s="128">
        <v>0</v>
      </c>
      <c r="BM730" s="128">
        <v>0</v>
      </c>
      <c r="BN730" s="129">
        <f>SUM(AX730:BM730)</f>
        <v>0</v>
      </c>
      <c r="BO730" s="128">
        <v>0</v>
      </c>
      <c r="BP730" s="128">
        <v>0</v>
      </c>
      <c r="BQ730" s="128">
        <v>0</v>
      </c>
      <c r="BR730" s="128">
        <v>0</v>
      </c>
      <c r="BS730" s="128">
        <v>96000</v>
      </c>
      <c r="BT730" s="128">
        <v>0</v>
      </c>
      <c r="BU730" s="128">
        <v>0</v>
      </c>
      <c r="BV730" s="128">
        <v>0</v>
      </c>
      <c r="BW730" s="128">
        <v>0</v>
      </c>
      <c r="BX730" s="128">
        <v>0</v>
      </c>
      <c r="BY730" s="128">
        <v>0</v>
      </c>
      <c r="BZ730" s="128">
        <v>0</v>
      </c>
      <c r="CA730" s="128">
        <v>0</v>
      </c>
      <c r="CB730" s="128">
        <v>0</v>
      </c>
      <c r="CC730" s="128">
        <v>0</v>
      </c>
      <c r="CD730" s="129">
        <f>SUM(BO730:CC730)</f>
        <v>96000</v>
      </c>
      <c r="CE730" s="128">
        <v>0</v>
      </c>
      <c r="CF730" s="128">
        <v>0</v>
      </c>
      <c r="CG730" s="128">
        <v>0</v>
      </c>
      <c r="CH730" s="128">
        <v>0</v>
      </c>
      <c r="CI730" s="128">
        <v>0</v>
      </c>
      <c r="CJ730" s="128">
        <v>0</v>
      </c>
      <c r="CK730" s="128">
        <v>0</v>
      </c>
      <c r="CL730" s="128">
        <v>0</v>
      </c>
      <c r="CM730" s="128">
        <v>0</v>
      </c>
      <c r="CN730" s="128">
        <v>0</v>
      </c>
      <c r="CO730" s="128">
        <v>0</v>
      </c>
      <c r="CP730" s="128">
        <v>0</v>
      </c>
      <c r="CQ730" s="128">
        <v>0</v>
      </c>
      <c r="CR730" s="128">
        <v>0</v>
      </c>
      <c r="CS730" s="128">
        <v>0</v>
      </c>
      <c r="CT730" s="129">
        <f>SUM(CE730:CS730)</f>
        <v>0</v>
      </c>
      <c r="CU730" s="128">
        <v>0</v>
      </c>
      <c r="CV730" s="128">
        <v>0</v>
      </c>
      <c r="CW730" s="128">
        <v>0</v>
      </c>
      <c r="CX730" s="128">
        <v>0</v>
      </c>
      <c r="CY730" s="128">
        <v>0</v>
      </c>
      <c r="CZ730" s="128">
        <v>0</v>
      </c>
      <c r="DA730" s="128">
        <v>0</v>
      </c>
      <c r="DB730" s="128">
        <v>0</v>
      </c>
      <c r="DC730" s="128">
        <v>0</v>
      </c>
      <c r="DD730" s="128">
        <v>0</v>
      </c>
      <c r="DE730" s="128">
        <v>0</v>
      </c>
      <c r="DF730" s="128">
        <v>0</v>
      </c>
      <c r="DG730" s="128">
        <v>0</v>
      </c>
      <c r="DH730" s="128">
        <v>0</v>
      </c>
      <c r="DI730" s="128">
        <v>0</v>
      </c>
      <c r="DJ730" s="129">
        <f>SUM(CU730:DI730)</f>
        <v>0</v>
      </c>
      <c r="DK730" s="130">
        <f t="shared" si="79"/>
        <v>96000</v>
      </c>
      <c r="DL730" s="131">
        <f>DK730*1000</f>
        <v>96000000</v>
      </c>
    </row>
    <row r="731" spans="1:116" s="122" customFormat="1" ht="90" x14ac:dyDescent="0.25">
      <c r="B731" s="123" t="s">
        <v>1207</v>
      </c>
      <c r="C731" s="124" t="s">
        <v>1450</v>
      </c>
      <c r="D731" s="125" t="s">
        <v>1443</v>
      </c>
      <c r="E731" s="125" t="s">
        <v>1127</v>
      </c>
      <c r="F731" s="125" t="s">
        <v>1441</v>
      </c>
      <c r="G731" s="125" t="s">
        <v>2442</v>
      </c>
      <c r="H731" s="124" t="s">
        <v>1205</v>
      </c>
      <c r="I731" s="124">
        <v>30</v>
      </c>
      <c r="J731" s="124" t="s">
        <v>1402</v>
      </c>
      <c r="K731" s="124">
        <v>2019</v>
      </c>
      <c r="L731" s="124">
        <v>60</v>
      </c>
      <c r="M731" s="126">
        <v>15</v>
      </c>
      <c r="N731" s="126">
        <v>15</v>
      </c>
      <c r="O731" s="126">
        <v>15</v>
      </c>
      <c r="P731" s="126">
        <v>15</v>
      </c>
      <c r="Q731" s="126" t="s">
        <v>130</v>
      </c>
      <c r="R731" s="124" t="s">
        <v>113</v>
      </c>
      <c r="S731" s="124"/>
      <c r="T731" s="124"/>
      <c r="U731" s="124"/>
      <c r="V731" s="124"/>
      <c r="W731" s="124"/>
      <c r="X731" s="124"/>
      <c r="Y731" s="124"/>
      <c r="Z731" s="124"/>
      <c r="AA731" s="124"/>
      <c r="AB731" s="124"/>
      <c r="AC731" s="124"/>
      <c r="AD731" s="124"/>
      <c r="AE731" s="124"/>
      <c r="AF731" s="124"/>
      <c r="AG731" s="124"/>
      <c r="AH731" s="124" t="s">
        <v>1127</v>
      </c>
      <c r="AI731" s="52" t="s">
        <v>1487</v>
      </c>
      <c r="AJ731" s="123">
        <v>4599</v>
      </c>
      <c r="AK731" s="127" t="s">
        <v>2214</v>
      </c>
      <c r="AL731" s="127" t="s">
        <v>1208</v>
      </c>
      <c r="AM731" s="126" t="s">
        <v>2847</v>
      </c>
      <c r="AN731" s="126">
        <v>4599017</v>
      </c>
      <c r="AO731" s="126" t="s">
        <v>2848</v>
      </c>
      <c r="AP731" s="124">
        <v>1</v>
      </c>
      <c r="AQ731" s="124">
        <v>2</v>
      </c>
      <c r="AR731" s="126" t="s">
        <v>130</v>
      </c>
      <c r="AS731" s="126" t="s">
        <v>1207</v>
      </c>
      <c r="AT731" s="126">
        <v>1</v>
      </c>
      <c r="AU731" s="126">
        <v>1</v>
      </c>
      <c r="AV731" s="126">
        <v>1</v>
      </c>
      <c r="AW731" s="126">
        <v>1</v>
      </c>
      <c r="AX731" s="128">
        <v>0</v>
      </c>
      <c r="AY731" s="128">
        <v>0</v>
      </c>
      <c r="AZ731" s="128">
        <v>0</v>
      </c>
      <c r="BA731" s="128">
        <v>0</v>
      </c>
      <c r="BB731" s="128">
        <v>0</v>
      </c>
      <c r="BC731" s="128">
        <v>0</v>
      </c>
      <c r="BD731" s="128">
        <v>0</v>
      </c>
      <c r="BE731" s="128">
        <v>0</v>
      </c>
      <c r="BF731" s="128">
        <v>0</v>
      </c>
      <c r="BG731" s="128">
        <v>0</v>
      </c>
      <c r="BH731" s="128">
        <v>0</v>
      </c>
      <c r="BI731" s="128">
        <v>0</v>
      </c>
      <c r="BJ731" s="128">
        <v>0</v>
      </c>
      <c r="BK731" s="128">
        <v>0</v>
      </c>
      <c r="BL731" s="128">
        <v>0</v>
      </c>
      <c r="BM731" s="128">
        <v>0</v>
      </c>
      <c r="BN731" s="129">
        <f>SUM(AX731:BM731)</f>
        <v>0</v>
      </c>
      <c r="BO731" s="128">
        <v>0</v>
      </c>
      <c r="BP731" s="128">
        <v>0</v>
      </c>
      <c r="BQ731" s="128">
        <v>0</v>
      </c>
      <c r="BR731" s="128">
        <v>0</v>
      </c>
      <c r="BS731" s="128">
        <v>30000</v>
      </c>
      <c r="BT731" s="128">
        <v>0</v>
      </c>
      <c r="BU731" s="128">
        <v>0</v>
      </c>
      <c r="BV731" s="128">
        <v>0</v>
      </c>
      <c r="BW731" s="128">
        <v>0</v>
      </c>
      <c r="BX731" s="128">
        <v>0</v>
      </c>
      <c r="BY731" s="128">
        <v>0</v>
      </c>
      <c r="BZ731" s="128">
        <v>0</v>
      </c>
      <c r="CA731" s="128">
        <v>0</v>
      </c>
      <c r="CB731" s="128">
        <v>0</v>
      </c>
      <c r="CC731" s="128">
        <v>0</v>
      </c>
      <c r="CD731" s="129">
        <f>SUM(BO731:CC731)</f>
        <v>30000</v>
      </c>
      <c r="CE731" s="128">
        <v>0</v>
      </c>
      <c r="CF731" s="128">
        <v>0</v>
      </c>
      <c r="CG731" s="128">
        <v>0</v>
      </c>
      <c r="CH731" s="128">
        <v>0</v>
      </c>
      <c r="CI731" s="128">
        <v>0</v>
      </c>
      <c r="CJ731" s="128">
        <v>0</v>
      </c>
      <c r="CK731" s="128">
        <v>0</v>
      </c>
      <c r="CL731" s="128">
        <v>0</v>
      </c>
      <c r="CM731" s="128">
        <v>0</v>
      </c>
      <c r="CN731" s="128">
        <v>0</v>
      </c>
      <c r="CO731" s="128">
        <v>0</v>
      </c>
      <c r="CP731" s="128">
        <v>0</v>
      </c>
      <c r="CQ731" s="128">
        <v>0</v>
      </c>
      <c r="CR731" s="128">
        <v>0</v>
      </c>
      <c r="CS731" s="128">
        <v>0</v>
      </c>
      <c r="CT731" s="129">
        <f>SUM(CE731:CS731)</f>
        <v>0</v>
      </c>
      <c r="CU731" s="128">
        <v>0</v>
      </c>
      <c r="CV731" s="128">
        <v>0</v>
      </c>
      <c r="CW731" s="128">
        <v>0</v>
      </c>
      <c r="CX731" s="128">
        <v>0</v>
      </c>
      <c r="CY731" s="128">
        <v>0</v>
      </c>
      <c r="CZ731" s="128">
        <v>0</v>
      </c>
      <c r="DA731" s="128">
        <v>0</v>
      </c>
      <c r="DB731" s="128">
        <v>0</v>
      </c>
      <c r="DC731" s="128">
        <v>0</v>
      </c>
      <c r="DD731" s="128">
        <v>0</v>
      </c>
      <c r="DE731" s="128">
        <v>0</v>
      </c>
      <c r="DF731" s="128">
        <v>0</v>
      </c>
      <c r="DG731" s="128">
        <v>0</v>
      </c>
      <c r="DH731" s="128">
        <v>0</v>
      </c>
      <c r="DI731" s="128">
        <v>0</v>
      </c>
      <c r="DJ731" s="129">
        <f>SUM(CU731:DI731)</f>
        <v>0</v>
      </c>
      <c r="DK731" s="130">
        <f t="shared" si="79"/>
        <v>30000</v>
      </c>
      <c r="DL731" s="131">
        <f>DK731*1000</f>
        <v>30000000</v>
      </c>
    </row>
    <row r="732" spans="1:116" s="122" customFormat="1" ht="90" x14ac:dyDescent="0.25">
      <c r="B732" s="123" t="s">
        <v>1204</v>
      </c>
      <c r="C732" s="124" t="s">
        <v>1450</v>
      </c>
      <c r="D732" s="125" t="s">
        <v>1443</v>
      </c>
      <c r="E732" s="125" t="s">
        <v>1127</v>
      </c>
      <c r="F732" s="125" t="s">
        <v>1441</v>
      </c>
      <c r="G732" s="125" t="s">
        <v>2442</v>
      </c>
      <c r="H732" s="124" t="s">
        <v>1205</v>
      </c>
      <c r="I732" s="124">
        <v>30</v>
      </c>
      <c r="J732" s="124" t="s">
        <v>1402</v>
      </c>
      <c r="K732" s="124">
        <v>2019</v>
      </c>
      <c r="L732" s="124">
        <v>60</v>
      </c>
      <c r="M732" s="126">
        <v>15</v>
      </c>
      <c r="N732" s="126">
        <v>15</v>
      </c>
      <c r="O732" s="126">
        <v>15</v>
      </c>
      <c r="P732" s="126">
        <v>15</v>
      </c>
      <c r="Q732" s="126" t="s">
        <v>130</v>
      </c>
      <c r="R732" s="124" t="s">
        <v>113</v>
      </c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  <c r="AC732" s="124"/>
      <c r="AD732" s="124"/>
      <c r="AE732" s="124"/>
      <c r="AF732" s="124"/>
      <c r="AG732" s="124"/>
      <c r="AH732" s="124" t="s">
        <v>1127</v>
      </c>
      <c r="AI732" s="52" t="s">
        <v>1487</v>
      </c>
      <c r="AJ732" s="123">
        <v>4599</v>
      </c>
      <c r="AK732" s="127" t="s">
        <v>2215</v>
      </c>
      <c r="AL732" s="127" t="s">
        <v>1209</v>
      </c>
      <c r="AM732" s="126" t="s">
        <v>2561</v>
      </c>
      <c r="AN732" s="126">
        <v>3302046</v>
      </c>
      <c r="AO732" s="126" t="s">
        <v>2563</v>
      </c>
      <c r="AP732" s="124" t="s">
        <v>1298</v>
      </c>
      <c r="AQ732" s="124">
        <v>30</v>
      </c>
      <c r="AR732" s="126" t="s">
        <v>2471</v>
      </c>
      <c r="AS732" s="126" t="s">
        <v>1204</v>
      </c>
      <c r="AT732" s="126">
        <v>4</v>
      </c>
      <c r="AU732" s="126">
        <v>8</v>
      </c>
      <c r="AV732" s="126">
        <v>10</v>
      </c>
      <c r="AW732" s="126">
        <v>12</v>
      </c>
      <c r="AX732" s="128">
        <v>0</v>
      </c>
      <c r="AY732" s="128">
        <v>0</v>
      </c>
      <c r="AZ732" s="128">
        <v>0</v>
      </c>
      <c r="BA732" s="128">
        <v>0</v>
      </c>
      <c r="BB732" s="128">
        <v>0</v>
      </c>
      <c r="BC732" s="128">
        <v>196000</v>
      </c>
      <c r="BD732" s="128">
        <v>0</v>
      </c>
      <c r="BE732" s="128">
        <v>0</v>
      </c>
      <c r="BF732" s="128">
        <v>0</v>
      </c>
      <c r="BG732" s="128">
        <v>0</v>
      </c>
      <c r="BH732" s="128">
        <v>0</v>
      </c>
      <c r="BI732" s="128">
        <v>0</v>
      </c>
      <c r="BJ732" s="128">
        <v>0</v>
      </c>
      <c r="BK732" s="128">
        <v>0</v>
      </c>
      <c r="BL732" s="128">
        <v>0</v>
      </c>
      <c r="BM732" s="128">
        <v>0</v>
      </c>
      <c r="BN732" s="129">
        <f>SUM(AX732:BM732)</f>
        <v>196000</v>
      </c>
      <c r="BO732" s="128">
        <v>0</v>
      </c>
      <c r="BP732" s="128">
        <v>0</v>
      </c>
      <c r="BQ732" s="128">
        <v>0</v>
      </c>
      <c r="BR732" s="128">
        <v>0</v>
      </c>
      <c r="BS732" s="128">
        <v>69999</v>
      </c>
      <c r="BT732" s="128">
        <v>0</v>
      </c>
      <c r="BU732" s="128">
        <v>0</v>
      </c>
      <c r="BV732" s="128">
        <v>0</v>
      </c>
      <c r="BW732" s="128">
        <v>0</v>
      </c>
      <c r="BX732" s="128">
        <v>0</v>
      </c>
      <c r="BY732" s="128">
        <v>0</v>
      </c>
      <c r="BZ732" s="128">
        <v>0</v>
      </c>
      <c r="CA732" s="128">
        <v>0</v>
      </c>
      <c r="CB732" s="128">
        <v>0</v>
      </c>
      <c r="CC732" s="128">
        <v>0</v>
      </c>
      <c r="CD732" s="129">
        <f>SUM(BO732:CC732)</f>
        <v>69999</v>
      </c>
      <c r="CE732" s="128">
        <v>0</v>
      </c>
      <c r="CF732" s="128">
        <v>0</v>
      </c>
      <c r="CG732" s="128">
        <v>0</v>
      </c>
      <c r="CH732" s="128">
        <v>0</v>
      </c>
      <c r="CI732" s="128">
        <v>196000</v>
      </c>
      <c r="CJ732" s="128">
        <v>0</v>
      </c>
      <c r="CK732" s="128">
        <v>0</v>
      </c>
      <c r="CL732" s="128">
        <v>0</v>
      </c>
      <c r="CM732" s="128">
        <v>0</v>
      </c>
      <c r="CN732" s="128">
        <v>0</v>
      </c>
      <c r="CO732" s="128">
        <v>0</v>
      </c>
      <c r="CP732" s="128">
        <v>0</v>
      </c>
      <c r="CQ732" s="128">
        <v>0</v>
      </c>
      <c r="CR732" s="128">
        <v>0</v>
      </c>
      <c r="CS732" s="128">
        <v>0</v>
      </c>
      <c r="CT732" s="129">
        <f>SUM(CE732:CS732)</f>
        <v>196000</v>
      </c>
      <c r="CU732" s="128">
        <v>0</v>
      </c>
      <c r="CV732" s="128">
        <v>0</v>
      </c>
      <c r="CW732" s="128">
        <v>0</v>
      </c>
      <c r="CX732" s="128">
        <v>0</v>
      </c>
      <c r="CY732" s="128">
        <v>196000</v>
      </c>
      <c r="CZ732" s="128">
        <v>0</v>
      </c>
      <c r="DA732" s="128">
        <v>0</v>
      </c>
      <c r="DB732" s="128">
        <v>0</v>
      </c>
      <c r="DC732" s="128">
        <v>0</v>
      </c>
      <c r="DD732" s="128">
        <v>0</v>
      </c>
      <c r="DE732" s="128">
        <v>0</v>
      </c>
      <c r="DF732" s="128">
        <v>0</v>
      </c>
      <c r="DG732" s="128">
        <v>0</v>
      </c>
      <c r="DH732" s="128">
        <v>0</v>
      </c>
      <c r="DI732" s="128">
        <v>0</v>
      </c>
      <c r="DJ732" s="129">
        <f>SUM(CU732:DI732)</f>
        <v>196000</v>
      </c>
      <c r="DK732" s="130">
        <f t="shared" si="79"/>
        <v>657999</v>
      </c>
      <c r="DL732" s="131">
        <f>DK732*1000</f>
        <v>657999000</v>
      </c>
    </row>
    <row r="733" spans="1:116" s="2" customFormat="1" ht="60" x14ac:dyDescent="0.25">
      <c r="A733" s="1"/>
      <c r="B733" s="40" t="s">
        <v>1210</v>
      </c>
      <c r="C733" s="41" t="s">
        <v>1450</v>
      </c>
      <c r="D733" s="30" t="s">
        <v>1443</v>
      </c>
      <c r="E733" s="30" t="s">
        <v>1127</v>
      </c>
      <c r="F733" s="30" t="s">
        <v>1441</v>
      </c>
      <c r="G733" s="30" t="s">
        <v>2443</v>
      </c>
      <c r="H733" s="41" t="s">
        <v>1211</v>
      </c>
      <c r="I733" s="41">
        <v>80</v>
      </c>
      <c r="J733" s="41" t="s">
        <v>1403</v>
      </c>
      <c r="K733" s="41">
        <v>2019</v>
      </c>
      <c r="L733" s="41">
        <v>90</v>
      </c>
      <c r="M733" s="42"/>
      <c r="N733" s="42"/>
      <c r="O733" s="42"/>
      <c r="P733" s="42"/>
      <c r="Q733" s="42"/>
      <c r="R733" s="41" t="s">
        <v>113</v>
      </c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 t="s">
        <v>1127</v>
      </c>
      <c r="AI733" s="52" t="s">
        <v>1487</v>
      </c>
      <c r="AJ733" s="40">
        <v>4599</v>
      </c>
      <c r="AK733" s="17" t="s">
        <v>2216</v>
      </c>
      <c r="AL733" s="17" t="s">
        <v>1212</v>
      </c>
      <c r="AM733" s="42"/>
      <c r="AN733" s="42"/>
      <c r="AO733" s="42"/>
      <c r="AP733" s="41" t="s">
        <v>1298</v>
      </c>
      <c r="AQ733" s="41">
        <v>3</v>
      </c>
      <c r="AR733" s="42"/>
      <c r="AS733" s="42" t="s">
        <v>1210</v>
      </c>
      <c r="AT733" s="42"/>
      <c r="AU733" s="42"/>
      <c r="AV733" s="42"/>
      <c r="AW733" s="42"/>
      <c r="AX733" s="43">
        <v>0</v>
      </c>
      <c r="AY733" s="43">
        <v>0</v>
      </c>
      <c r="AZ733" s="43">
        <v>0</v>
      </c>
      <c r="BA733" s="43">
        <v>0</v>
      </c>
      <c r="BB733" s="43">
        <v>0</v>
      </c>
      <c r="BC733" s="43">
        <v>0</v>
      </c>
      <c r="BD733" s="43">
        <v>0</v>
      </c>
      <c r="BE733" s="43">
        <v>0</v>
      </c>
      <c r="BF733" s="43">
        <v>0</v>
      </c>
      <c r="BG733" s="43">
        <v>0</v>
      </c>
      <c r="BH733" s="43">
        <v>0</v>
      </c>
      <c r="BI733" s="43">
        <v>0</v>
      </c>
      <c r="BJ733" s="43">
        <v>0</v>
      </c>
      <c r="BK733" s="43">
        <v>0</v>
      </c>
      <c r="BL733" s="43">
        <v>0</v>
      </c>
      <c r="BM733" s="43">
        <v>0</v>
      </c>
      <c r="BN733" s="44">
        <f t="shared" si="78"/>
        <v>0</v>
      </c>
      <c r="BO733" s="43">
        <v>0</v>
      </c>
      <c r="BP733" s="43">
        <v>0</v>
      </c>
      <c r="BQ733" s="43">
        <v>0</v>
      </c>
      <c r="BR733" s="43">
        <v>0</v>
      </c>
      <c r="BS733" s="43">
        <v>0</v>
      </c>
      <c r="BT733" s="43">
        <v>0</v>
      </c>
      <c r="BU733" s="43">
        <v>0</v>
      </c>
      <c r="BV733" s="43">
        <v>0</v>
      </c>
      <c r="BW733" s="43">
        <v>0</v>
      </c>
      <c r="BX733" s="43">
        <v>0</v>
      </c>
      <c r="BY733" s="43">
        <v>0</v>
      </c>
      <c r="BZ733" s="43">
        <v>0</v>
      </c>
      <c r="CA733" s="43">
        <v>0</v>
      </c>
      <c r="CB733" s="43">
        <v>0</v>
      </c>
      <c r="CC733" s="43">
        <v>0</v>
      </c>
      <c r="CD733" s="44">
        <f t="shared" ref="CD733:CD771" si="88">SUM(BO733:CC733)</f>
        <v>0</v>
      </c>
      <c r="CE733" s="43">
        <v>0</v>
      </c>
      <c r="CF733" s="43">
        <v>0</v>
      </c>
      <c r="CG733" s="43">
        <v>0</v>
      </c>
      <c r="CH733" s="43">
        <v>0</v>
      </c>
      <c r="CI733" s="43">
        <v>0</v>
      </c>
      <c r="CJ733" s="43">
        <v>0</v>
      </c>
      <c r="CK733" s="43">
        <v>0</v>
      </c>
      <c r="CL733" s="43">
        <v>0</v>
      </c>
      <c r="CM733" s="43">
        <v>0</v>
      </c>
      <c r="CN733" s="43">
        <v>0</v>
      </c>
      <c r="CO733" s="43">
        <v>0</v>
      </c>
      <c r="CP733" s="43">
        <v>0</v>
      </c>
      <c r="CQ733" s="43">
        <v>0</v>
      </c>
      <c r="CR733" s="43">
        <v>0</v>
      </c>
      <c r="CS733" s="43">
        <v>0</v>
      </c>
      <c r="CT733" s="44">
        <f t="shared" ref="CT733:CT771" si="89">SUM(CE733:CS733)</f>
        <v>0</v>
      </c>
      <c r="CU733" s="43">
        <v>0</v>
      </c>
      <c r="CV733" s="43">
        <v>0</v>
      </c>
      <c r="CW733" s="43">
        <v>0</v>
      </c>
      <c r="CX733" s="43">
        <v>0</v>
      </c>
      <c r="CY733" s="43">
        <v>0</v>
      </c>
      <c r="CZ733" s="43">
        <v>0</v>
      </c>
      <c r="DA733" s="43">
        <v>0</v>
      </c>
      <c r="DB733" s="43">
        <v>0</v>
      </c>
      <c r="DC733" s="43">
        <v>0</v>
      </c>
      <c r="DD733" s="43">
        <v>0</v>
      </c>
      <c r="DE733" s="43">
        <v>0</v>
      </c>
      <c r="DF733" s="43">
        <v>0</v>
      </c>
      <c r="DG733" s="43">
        <v>0</v>
      </c>
      <c r="DH733" s="43">
        <v>0</v>
      </c>
      <c r="DI733" s="43">
        <v>0</v>
      </c>
      <c r="DJ733" s="44">
        <f t="shared" ref="DJ733:DJ771" si="90">SUM(CU733:DI733)</f>
        <v>0</v>
      </c>
      <c r="DK733" s="45">
        <f t="shared" si="79"/>
        <v>0</v>
      </c>
      <c r="DL733" s="2">
        <v>0</v>
      </c>
    </row>
    <row r="734" spans="1:116" s="2" customFormat="1" ht="60" x14ac:dyDescent="0.25">
      <c r="A734" s="1"/>
      <c r="B734" s="40" t="s">
        <v>1210</v>
      </c>
      <c r="C734" s="41" t="s">
        <v>1450</v>
      </c>
      <c r="D734" s="30" t="s">
        <v>1443</v>
      </c>
      <c r="E734" s="30" t="s">
        <v>1127</v>
      </c>
      <c r="F734" s="30" t="s">
        <v>1441</v>
      </c>
      <c r="G734" s="30" t="s">
        <v>2443</v>
      </c>
      <c r="H734" s="41" t="s">
        <v>1211</v>
      </c>
      <c r="I734" s="41">
        <v>80</v>
      </c>
      <c r="J734" s="41" t="s">
        <v>1403</v>
      </c>
      <c r="K734" s="41">
        <v>2019</v>
      </c>
      <c r="L734" s="41">
        <v>90</v>
      </c>
      <c r="M734" s="42"/>
      <c r="N734" s="42"/>
      <c r="O734" s="42"/>
      <c r="P734" s="42"/>
      <c r="Q734" s="42"/>
      <c r="R734" s="41" t="s">
        <v>113</v>
      </c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 t="s">
        <v>1127</v>
      </c>
      <c r="AI734" s="52" t="s">
        <v>1487</v>
      </c>
      <c r="AJ734" s="40">
        <v>4599</v>
      </c>
      <c r="AK734" s="17" t="s">
        <v>2217</v>
      </c>
      <c r="AL734" s="17" t="s">
        <v>1213</v>
      </c>
      <c r="AM734" s="42"/>
      <c r="AN734" s="42"/>
      <c r="AO734" s="42"/>
      <c r="AP734" s="41" t="s">
        <v>1298</v>
      </c>
      <c r="AQ734" s="41">
        <v>5</v>
      </c>
      <c r="AR734" s="42"/>
      <c r="AS734" s="42" t="s">
        <v>1210</v>
      </c>
      <c r="AT734" s="42"/>
      <c r="AU734" s="42"/>
      <c r="AV734" s="42"/>
      <c r="AW734" s="42"/>
      <c r="AX734" s="43">
        <v>0</v>
      </c>
      <c r="AY734" s="43">
        <v>0</v>
      </c>
      <c r="AZ734" s="43">
        <v>0</v>
      </c>
      <c r="BA734" s="43">
        <v>0</v>
      </c>
      <c r="BB734" s="43">
        <v>0</v>
      </c>
      <c r="BC734" s="43">
        <v>0</v>
      </c>
      <c r="BD734" s="43">
        <v>0</v>
      </c>
      <c r="BE734" s="43">
        <v>0</v>
      </c>
      <c r="BF734" s="43">
        <v>0</v>
      </c>
      <c r="BG734" s="43">
        <v>0</v>
      </c>
      <c r="BH734" s="43">
        <v>0</v>
      </c>
      <c r="BI734" s="43">
        <v>0</v>
      </c>
      <c r="BJ734" s="43">
        <v>0</v>
      </c>
      <c r="BK734" s="43">
        <v>0</v>
      </c>
      <c r="BL734" s="43">
        <v>0</v>
      </c>
      <c r="BM734" s="43">
        <v>0</v>
      </c>
      <c r="BN734" s="44">
        <f t="shared" si="78"/>
        <v>0</v>
      </c>
      <c r="BO734" s="43">
        <v>0</v>
      </c>
      <c r="BP734" s="43">
        <v>0</v>
      </c>
      <c r="BQ734" s="43">
        <v>0</v>
      </c>
      <c r="BR734" s="43">
        <v>0</v>
      </c>
      <c r="BS734" s="43">
        <v>0</v>
      </c>
      <c r="BT734" s="43">
        <v>0</v>
      </c>
      <c r="BU734" s="43">
        <v>0</v>
      </c>
      <c r="BV734" s="43">
        <v>0</v>
      </c>
      <c r="BW734" s="43">
        <v>0</v>
      </c>
      <c r="BX734" s="43">
        <v>0</v>
      </c>
      <c r="BY734" s="43">
        <v>0</v>
      </c>
      <c r="BZ734" s="43">
        <v>0</v>
      </c>
      <c r="CA734" s="43">
        <v>0</v>
      </c>
      <c r="CB734" s="43">
        <v>0</v>
      </c>
      <c r="CC734" s="43">
        <v>0</v>
      </c>
      <c r="CD734" s="44">
        <f t="shared" si="88"/>
        <v>0</v>
      </c>
      <c r="CE734" s="43">
        <v>0</v>
      </c>
      <c r="CF734" s="43">
        <v>0</v>
      </c>
      <c r="CG734" s="43">
        <v>0</v>
      </c>
      <c r="CH734" s="43">
        <v>0</v>
      </c>
      <c r="CI734" s="43">
        <v>0</v>
      </c>
      <c r="CJ734" s="43">
        <v>0</v>
      </c>
      <c r="CK734" s="43">
        <v>0</v>
      </c>
      <c r="CL734" s="43">
        <v>0</v>
      </c>
      <c r="CM734" s="43">
        <v>0</v>
      </c>
      <c r="CN734" s="43">
        <v>0</v>
      </c>
      <c r="CO734" s="43">
        <v>0</v>
      </c>
      <c r="CP734" s="43">
        <v>0</v>
      </c>
      <c r="CQ734" s="43">
        <v>0</v>
      </c>
      <c r="CR734" s="43">
        <v>0</v>
      </c>
      <c r="CS734" s="43">
        <v>0</v>
      </c>
      <c r="CT734" s="44">
        <f t="shared" si="89"/>
        <v>0</v>
      </c>
      <c r="CU734" s="43">
        <v>0</v>
      </c>
      <c r="CV734" s="43">
        <v>0</v>
      </c>
      <c r="CW734" s="43">
        <v>0</v>
      </c>
      <c r="CX734" s="43">
        <v>0</v>
      </c>
      <c r="CY734" s="43">
        <v>0</v>
      </c>
      <c r="CZ734" s="43">
        <v>0</v>
      </c>
      <c r="DA734" s="43">
        <v>0</v>
      </c>
      <c r="DB734" s="43">
        <v>0</v>
      </c>
      <c r="DC734" s="43">
        <v>0</v>
      </c>
      <c r="DD734" s="43">
        <v>0</v>
      </c>
      <c r="DE734" s="43">
        <v>0</v>
      </c>
      <c r="DF734" s="43">
        <v>0</v>
      </c>
      <c r="DG734" s="43">
        <v>0</v>
      </c>
      <c r="DH734" s="43">
        <v>0</v>
      </c>
      <c r="DI734" s="43">
        <v>0</v>
      </c>
      <c r="DJ734" s="44">
        <f t="shared" si="90"/>
        <v>0</v>
      </c>
      <c r="DK734" s="45">
        <f t="shared" si="79"/>
        <v>0</v>
      </c>
      <c r="DL734" s="2">
        <v>0</v>
      </c>
    </row>
    <row r="735" spans="1:116" s="2" customFormat="1" ht="60" x14ac:dyDescent="0.25">
      <c r="A735" s="1"/>
      <c r="B735" s="40" t="s">
        <v>1214</v>
      </c>
      <c r="C735" s="41" t="s">
        <v>1450</v>
      </c>
      <c r="D735" s="30" t="s">
        <v>1443</v>
      </c>
      <c r="E735" s="30" t="s">
        <v>1127</v>
      </c>
      <c r="F735" s="30" t="s">
        <v>1441</v>
      </c>
      <c r="G735" s="30" t="s">
        <v>1215</v>
      </c>
      <c r="H735" s="41" t="s">
        <v>1215</v>
      </c>
      <c r="I735" s="41" t="s">
        <v>1298</v>
      </c>
      <c r="J735" s="41" t="s">
        <v>1403</v>
      </c>
      <c r="K735" s="41" t="s">
        <v>1298</v>
      </c>
      <c r="L735" s="41">
        <v>80</v>
      </c>
      <c r="M735" s="42">
        <v>80</v>
      </c>
      <c r="N735" s="42">
        <v>80</v>
      </c>
      <c r="O735" s="42">
        <v>80</v>
      </c>
      <c r="P735" s="42">
        <v>80</v>
      </c>
      <c r="Q735" s="42" t="s">
        <v>130</v>
      </c>
      <c r="R735" s="41" t="s">
        <v>113</v>
      </c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 t="s">
        <v>1127</v>
      </c>
      <c r="AI735" s="52" t="s">
        <v>1487</v>
      </c>
      <c r="AJ735" s="40">
        <v>4599</v>
      </c>
      <c r="AK735" s="17" t="s">
        <v>2218</v>
      </c>
      <c r="AL735" s="17" t="s">
        <v>1216</v>
      </c>
      <c r="AM735" s="42" t="s">
        <v>2836</v>
      </c>
      <c r="AN735" s="42">
        <v>4599011</v>
      </c>
      <c r="AO735" s="42" t="s">
        <v>2836</v>
      </c>
      <c r="AP735" s="41">
        <v>4</v>
      </c>
      <c r="AQ735" s="41">
        <v>4</v>
      </c>
      <c r="AR735" s="42" t="s">
        <v>2471</v>
      </c>
      <c r="AS735" s="42" t="s">
        <v>1214</v>
      </c>
      <c r="AT735" s="42">
        <v>1</v>
      </c>
      <c r="AU735" s="42">
        <v>1</v>
      </c>
      <c r="AV735" s="42">
        <v>1</v>
      </c>
      <c r="AW735" s="42">
        <v>1</v>
      </c>
      <c r="AX735" s="43">
        <v>0</v>
      </c>
      <c r="AY735" s="43">
        <v>0</v>
      </c>
      <c r="AZ735" s="43">
        <v>0</v>
      </c>
      <c r="BA735" s="43">
        <v>0</v>
      </c>
      <c r="BB735" s="43">
        <v>0</v>
      </c>
      <c r="BC735" s="43">
        <v>150000000</v>
      </c>
      <c r="BD735" s="43">
        <v>0</v>
      </c>
      <c r="BE735" s="43">
        <v>0</v>
      </c>
      <c r="BF735" s="43">
        <v>0</v>
      </c>
      <c r="BG735" s="43">
        <v>0</v>
      </c>
      <c r="BH735" s="43">
        <v>0</v>
      </c>
      <c r="BI735" s="43">
        <v>0</v>
      </c>
      <c r="BJ735" s="43">
        <v>0</v>
      </c>
      <c r="BK735" s="43">
        <v>0</v>
      </c>
      <c r="BL735" s="43">
        <v>0</v>
      </c>
      <c r="BM735" s="43">
        <v>0</v>
      </c>
      <c r="BN735" s="44">
        <v>150000000</v>
      </c>
      <c r="BO735" s="43">
        <v>0</v>
      </c>
      <c r="BP735" s="43">
        <v>0</v>
      </c>
      <c r="BQ735" s="43">
        <v>0</v>
      </c>
      <c r="BR735" s="43">
        <v>0</v>
      </c>
      <c r="BS735" s="43">
        <v>150000000</v>
      </c>
      <c r="BT735" s="43">
        <v>0</v>
      </c>
      <c r="BU735" s="43">
        <v>0</v>
      </c>
      <c r="BV735" s="43">
        <v>0</v>
      </c>
      <c r="BW735" s="43">
        <v>0</v>
      </c>
      <c r="BX735" s="43">
        <v>0</v>
      </c>
      <c r="BY735" s="43">
        <v>0</v>
      </c>
      <c r="BZ735" s="43">
        <v>0</v>
      </c>
      <c r="CA735" s="43">
        <v>0</v>
      </c>
      <c r="CB735" s="43">
        <v>0</v>
      </c>
      <c r="CC735" s="43">
        <v>0</v>
      </c>
      <c r="CD735" s="44">
        <v>150000000</v>
      </c>
      <c r="CE735" s="43">
        <v>0</v>
      </c>
      <c r="CF735" s="43">
        <v>0</v>
      </c>
      <c r="CG735" s="43">
        <v>0</v>
      </c>
      <c r="CH735" s="43">
        <v>0</v>
      </c>
      <c r="CI735" s="43">
        <v>150000000</v>
      </c>
      <c r="CJ735" s="43">
        <v>0</v>
      </c>
      <c r="CK735" s="43">
        <v>0</v>
      </c>
      <c r="CL735" s="43">
        <v>0</v>
      </c>
      <c r="CM735" s="43">
        <v>0</v>
      </c>
      <c r="CN735" s="43">
        <v>0</v>
      </c>
      <c r="CO735" s="43">
        <v>0</v>
      </c>
      <c r="CP735" s="43">
        <v>0</v>
      </c>
      <c r="CQ735" s="43">
        <v>0</v>
      </c>
      <c r="CR735" s="43">
        <v>0</v>
      </c>
      <c r="CS735" s="43">
        <v>0</v>
      </c>
      <c r="CT735" s="44">
        <v>150000000</v>
      </c>
      <c r="CU735" s="43">
        <v>0</v>
      </c>
      <c r="CV735" s="43">
        <v>0</v>
      </c>
      <c r="CW735" s="43">
        <v>0</v>
      </c>
      <c r="CX735" s="43">
        <v>0</v>
      </c>
      <c r="CY735" s="43">
        <v>150000000</v>
      </c>
      <c r="CZ735" s="43">
        <v>0</v>
      </c>
      <c r="DA735" s="43">
        <v>0</v>
      </c>
      <c r="DB735" s="43">
        <v>0</v>
      </c>
      <c r="DC735" s="43">
        <v>0</v>
      </c>
      <c r="DD735" s="43">
        <v>0</v>
      </c>
      <c r="DE735" s="43">
        <v>0</v>
      </c>
      <c r="DF735" s="43">
        <v>0</v>
      </c>
      <c r="DG735" s="43">
        <v>0</v>
      </c>
      <c r="DH735" s="43">
        <v>0</v>
      </c>
      <c r="DI735" s="43">
        <v>0</v>
      </c>
      <c r="DJ735" s="44">
        <v>150000000</v>
      </c>
      <c r="DK735" s="45">
        <f t="shared" si="79"/>
        <v>600000000</v>
      </c>
      <c r="DL735" s="2">
        <v>600000000</v>
      </c>
    </row>
    <row r="736" spans="1:116" s="2" customFormat="1" ht="45" x14ac:dyDescent="0.25">
      <c r="A736" s="1"/>
      <c r="B736" s="40" t="s">
        <v>1217</v>
      </c>
      <c r="C736" s="41" t="s">
        <v>1450</v>
      </c>
      <c r="D736" s="30" t="s">
        <v>1443</v>
      </c>
      <c r="E736" s="30" t="s">
        <v>1127</v>
      </c>
      <c r="F736" s="30" t="s">
        <v>1441</v>
      </c>
      <c r="G736" s="30" t="s">
        <v>2444</v>
      </c>
      <c r="H736" s="41" t="s">
        <v>1218</v>
      </c>
      <c r="I736" s="41" t="s">
        <v>1305</v>
      </c>
      <c r="J736" s="41" t="s">
        <v>1305</v>
      </c>
      <c r="K736" s="41" t="s">
        <v>1298</v>
      </c>
      <c r="L736" s="41">
        <v>100</v>
      </c>
      <c r="M736" s="42">
        <v>0.25</v>
      </c>
      <c r="N736" s="42">
        <v>0.25</v>
      </c>
      <c r="O736" s="42">
        <v>0.25</v>
      </c>
      <c r="P736" s="42">
        <v>0.25</v>
      </c>
      <c r="Q736" s="42" t="s">
        <v>130</v>
      </c>
      <c r="R736" s="41" t="s">
        <v>113</v>
      </c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 t="s">
        <v>1127</v>
      </c>
      <c r="AI736" s="52" t="s">
        <v>1487</v>
      </c>
      <c r="AJ736" s="40">
        <v>4599</v>
      </c>
      <c r="AK736" s="17" t="s">
        <v>2219</v>
      </c>
      <c r="AL736" s="17" t="s">
        <v>1219</v>
      </c>
      <c r="AM736" s="42" t="s">
        <v>2630</v>
      </c>
      <c r="AN736" s="42">
        <v>2301075</v>
      </c>
      <c r="AO736" s="42" t="s">
        <v>2631</v>
      </c>
      <c r="AP736" s="41" t="s">
        <v>1298</v>
      </c>
      <c r="AQ736" s="41">
        <v>1</v>
      </c>
      <c r="AR736" s="42" t="s">
        <v>130</v>
      </c>
      <c r="AS736" s="42" t="s">
        <v>1217</v>
      </c>
      <c r="AT736" s="42">
        <v>1</v>
      </c>
      <c r="AU736" s="42">
        <v>1</v>
      </c>
      <c r="AV736" s="42">
        <v>1</v>
      </c>
      <c r="AW736" s="42">
        <v>1</v>
      </c>
      <c r="AX736" s="43"/>
      <c r="AY736" s="43">
        <v>0</v>
      </c>
      <c r="AZ736" s="43">
        <v>0</v>
      </c>
      <c r="BA736" s="43">
        <v>0</v>
      </c>
      <c r="BB736" s="43">
        <v>0</v>
      </c>
      <c r="BC736" s="43">
        <v>512100000</v>
      </c>
      <c r="BD736" s="43">
        <v>0</v>
      </c>
      <c r="BE736" s="43">
        <v>0</v>
      </c>
      <c r="BF736" s="43">
        <v>0</v>
      </c>
      <c r="BG736" s="43">
        <v>0</v>
      </c>
      <c r="BH736" s="43">
        <v>0</v>
      </c>
      <c r="BI736" s="43"/>
      <c r="BJ736" s="43">
        <v>100000000</v>
      </c>
      <c r="BK736" s="43">
        <v>0</v>
      </c>
      <c r="BL736" s="43">
        <v>0</v>
      </c>
      <c r="BM736" s="43">
        <v>0</v>
      </c>
      <c r="BN736" s="44">
        <f>SUM(AX736:BM736)</f>
        <v>612100000</v>
      </c>
      <c r="BO736" s="43">
        <v>0</v>
      </c>
      <c r="BP736" s="43">
        <v>0</v>
      </c>
      <c r="BQ736" s="43">
        <v>0</v>
      </c>
      <c r="BR736" s="43">
        <v>0</v>
      </c>
      <c r="BS736" s="43">
        <v>512100000</v>
      </c>
      <c r="BT736" s="43">
        <v>0</v>
      </c>
      <c r="BU736" s="43">
        <v>0</v>
      </c>
      <c r="BV736" s="43">
        <v>0</v>
      </c>
      <c r="BW736" s="43">
        <v>0</v>
      </c>
      <c r="BX736" s="43">
        <v>0</v>
      </c>
      <c r="BY736" s="43">
        <v>0</v>
      </c>
      <c r="BZ736" s="43">
        <v>100000000</v>
      </c>
      <c r="CA736" s="43">
        <v>0</v>
      </c>
      <c r="CB736" s="43">
        <v>0</v>
      </c>
      <c r="CC736" s="43">
        <v>0</v>
      </c>
      <c r="CD736" s="44">
        <f>SUM(BO736:CC736)</f>
        <v>612100000</v>
      </c>
      <c r="CE736" s="43">
        <v>0</v>
      </c>
      <c r="CF736" s="43">
        <v>0</v>
      </c>
      <c r="CG736" s="43">
        <v>0</v>
      </c>
      <c r="CH736" s="43">
        <v>0</v>
      </c>
      <c r="CI736" s="43">
        <v>512100000</v>
      </c>
      <c r="CJ736" s="43">
        <v>0</v>
      </c>
      <c r="CK736" s="43">
        <v>0</v>
      </c>
      <c r="CL736" s="43">
        <v>0</v>
      </c>
      <c r="CM736" s="43">
        <v>0</v>
      </c>
      <c r="CN736" s="43">
        <v>0</v>
      </c>
      <c r="CO736" s="43">
        <v>0</v>
      </c>
      <c r="CP736" s="43">
        <v>100000000</v>
      </c>
      <c r="CQ736" s="43">
        <v>0</v>
      </c>
      <c r="CR736" s="43">
        <v>0</v>
      </c>
      <c r="CS736" s="43">
        <v>0</v>
      </c>
      <c r="CT736" s="44">
        <f>SUM(CE736:CS736)</f>
        <v>612100000</v>
      </c>
      <c r="CU736" s="43">
        <v>0</v>
      </c>
      <c r="CV736" s="43">
        <v>0</v>
      </c>
      <c r="CW736" s="43">
        <v>0</v>
      </c>
      <c r="CX736" s="43">
        <v>0</v>
      </c>
      <c r="CY736" s="43">
        <v>512100000</v>
      </c>
      <c r="CZ736" s="43">
        <v>0</v>
      </c>
      <c r="DA736" s="43">
        <v>0</v>
      </c>
      <c r="DB736" s="43">
        <v>0</v>
      </c>
      <c r="DC736" s="43">
        <v>0</v>
      </c>
      <c r="DD736" s="43">
        <v>0</v>
      </c>
      <c r="DE736" s="43">
        <v>0</v>
      </c>
      <c r="DF736" s="43">
        <v>100000000</v>
      </c>
      <c r="DG736" s="43">
        <v>0</v>
      </c>
      <c r="DH736" s="43">
        <v>0</v>
      </c>
      <c r="DI736" s="43">
        <v>0</v>
      </c>
      <c r="DJ736" s="44">
        <f>SUM(CU736:DI736)</f>
        <v>612100000</v>
      </c>
      <c r="DK736" s="45">
        <f t="shared" si="79"/>
        <v>2448400000</v>
      </c>
      <c r="DL736" s="2">
        <v>2448400000</v>
      </c>
    </row>
    <row r="737" spans="1:116" s="2" customFormat="1" ht="45" x14ac:dyDescent="0.25">
      <c r="A737" s="1"/>
      <c r="B737" s="40" t="s">
        <v>1217</v>
      </c>
      <c r="C737" s="41" t="s">
        <v>1450</v>
      </c>
      <c r="D737" s="30" t="s">
        <v>1443</v>
      </c>
      <c r="E737" s="30" t="s">
        <v>1127</v>
      </c>
      <c r="F737" s="30" t="s">
        <v>1441</v>
      </c>
      <c r="G737" s="30" t="s">
        <v>2444</v>
      </c>
      <c r="H737" s="41" t="s">
        <v>1218</v>
      </c>
      <c r="I737" s="41" t="s">
        <v>1305</v>
      </c>
      <c r="J737" s="41" t="s">
        <v>1305</v>
      </c>
      <c r="K737" s="41" t="s">
        <v>1298</v>
      </c>
      <c r="L737" s="41">
        <v>100</v>
      </c>
      <c r="M737" s="42">
        <v>0.25</v>
      </c>
      <c r="N737" s="42">
        <v>0.25</v>
      </c>
      <c r="O737" s="42">
        <v>0.25</v>
      </c>
      <c r="P737" s="42">
        <v>0.25</v>
      </c>
      <c r="Q737" s="42" t="s">
        <v>130</v>
      </c>
      <c r="R737" s="41" t="s">
        <v>113</v>
      </c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 t="s">
        <v>1127</v>
      </c>
      <c r="AI737" s="52" t="s">
        <v>1487</v>
      </c>
      <c r="AJ737" s="40">
        <v>4599</v>
      </c>
      <c r="AK737" s="17" t="s">
        <v>2220</v>
      </c>
      <c r="AL737" s="17" t="s">
        <v>1220</v>
      </c>
      <c r="AM737" s="42" t="s">
        <v>2630</v>
      </c>
      <c r="AN737" s="42">
        <v>2301075</v>
      </c>
      <c r="AO737" s="42" t="s">
        <v>2631</v>
      </c>
      <c r="AP737" s="41" t="s">
        <v>1298</v>
      </c>
      <c r="AQ737" s="41">
        <v>1</v>
      </c>
      <c r="AR737" s="42" t="s">
        <v>130</v>
      </c>
      <c r="AS737" s="42" t="s">
        <v>1217</v>
      </c>
      <c r="AT737" s="42">
        <v>1</v>
      </c>
      <c r="AU737" s="42">
        <v>1</v>
      </c>
      <c r="AV737" s="42">
        <v>1</v>
      </c>
      <c r="AW737" s="42">
        <v>1</v>
      </c>
      <c r="AX737" s="43">
        <v>0</v>
      </c>
      <c r="AY737" s="43">
        <v>0</v>
      </c>
      <c r="AZ737" s="43">
        <v>0</v>
      </c>
      <c r="BA737" s="43">
        <v>0</v>
      </c>
      <c r="BB737" s="43">
        <v>0</v>
      </c>
      <c r="BC737" s="43">
        <v>129900000</v>
      </c>
      <c r="BD737" s="43">
        <v>0</v>
      </c>
      <c r="BE737" s="43">
        <v>0</v>
      </c>
      <c r="BF737" s="43">
        <v>0</v>
      </c>
      <c r="BG737" s="43">
        <v>0</v>
      </c>
      <c r="BH737" s="43">
        <v>0</v>
      </c>
      <c r="BI737" s="43">
        <v>0</v>
      </c>
      <c r="BJ737" s="43">
        <v>0</v>
      </c>
      <c r="BK737" s="43">
        <v>0</v>
      </c>
      <c r="BL737" s="43">
        <v>0</v>
      </c>
      <c r="BM737" s="43">
        <v>0</v>
      </c>
      <c r="BN737" s="44">
        <f>SUM(AX737:BM737)</f>
        <v>129900000</v>
      </c>
      <c r="BO737" s="43">
        <v>0</v>
      </c>
      <c r="BP737" s="43">
        <v>0</v>
      </c>
      <c r="BQ737" s="43">
        <v>0</v>
      </c>
      <c r="BR737" s="43">
        <v>0</v>
      </c>
      <c r="BS737" s="43">
        <v>129900000</v>
      </c>
      <c r="BT737" s="43">
        <v>0</v>
      </c>
      <c r="BU737" s="43">
        <v>0</v>
      </c>
      <c r="BV737" s="43">
        <v>0</v>
      </c>
      <c r="BW737" s="43">
        <v>0</v>
      </c>
      <c r="BX737" s="43">
        <v>0</v>
      </c>
      <c r="BY737" s="43">
        <v>0</v>
      </c>
      <c r="BZ737" s="43">
        <v>0</v>
      </c>
      <c r="CA737" s="43">
        <v>0</v>
      </c>
      <c r="CB737" s="43">
        <v>0</v>
      </c>
      <c r="CC737" s="43">
        <v>0</v>
      </c>
      <c r="CD737" s="44">
        <f>SUM(BO737:CC737)</f>
        <v>129900000</v>
      </c>
      <c r="CE737" s="43">
        <v>0</v>
      </c>
      <c r="CF737" s="43">
        <v>0</v>
      </c>
      <c r="CG737" s="43">
        <v>0</v>
      </c>
      <c r="CH737" s="43">
        <v>0</v>
      </c>
      <c r="CI737" s="43">
        <v>129900000</v>
      </c>
      <c r="CJ737" s="43">
        <v>0</v>
      </c>
      <c r="CK737" s="43">
        <v>0</v>
      </c>
      <c r="CL737" s="43">
        <v>0</v>
      </c>
      <c r="CM737" s="43">
        <v>0</v>
      </c>
      <c r="CN737" s="43">
        <v>0</v>
      </c>
      <c r="CO737" s="43">
        <v>0</v>
      </c>
      <c r="CP737" s="43">
        <v>0</v>
      </c>
      <c r="CQ737" s="43">
        <v>0</v>
      </c>
      <c r="CR737" s="43">
        <v>0</v>
      </c>
      <c r="CS737" s="43">
        <v>0</v>
      </c>
      <c r="CT737" s="44">
        <f>SUM(CE737:CS737)</f>
        <v>129900000</v>
      </c>
      <c r="CU737" s="43">
        <v>0</v>
      </c>
      <c r="CV737" s="43">
        <v>0</v>
      </c>
      <c r="CW737" s="43">
        <v>0</v>
      </c>
      <c r="CX737" s="43">
        <v>0</v>
      </c>
      <c r="CY737" s="43">
        <v>129900000</v>
      </c>
      <c r="CZ737" s="43">
        <v>0</v>
      </c>
      <c r="DA737" s="43">
        <v>0</v>
      </c>
      <c r="DB737" s="43">
        <v>0</v>
      </c>
      <c r="DC737" s="43">
        <v>0</v>
      </c>
      <c r="DD737" s="43">
        <v>0</v>
      </c>
      <c r="DE737" s="43">
        <v>0</v>
      </c>
      <c r="DF737" s="43">
        <v>0</v>
      </c>
      <c r="DG737" s="43">
        <v>0</v>
      </c>
      <c r="DH737" s="43">
        <v>0</v>
      </c>
      <c r="DI737" s="43">
        <v>0</v>
      </c>
      <c r="DJ737" s="44">
        <f>SUM(CU737:DI737)</f>
        <v>129900000</v>
      </c>
      <c r="DK737" s="45">
        <f t="shared" si="79"/>
        <v>519600000</v>
      </c>
      <c r="DL737" s="2">
        <v>519600000</v>
      </c>
    </row>
    <row r="738" spans="1:116" s="2" customFormat="1" ht="60" x14ac:dyDescent="0.25">
      <c r="A738" s="1"/>
      <c r="B738" s="40" t="s">
        <v>2468</v>
      </c>
      <c r="C738" s="41" t="s">
        <v>1450</v>
      </c>
      <c r="D738" s="30" t="s">
        <v>1443</v>
      </c>
      <c r="E738" s="30" t="s">
        <v>1222</v>
      </c>
      <c r="F738" s="30" t="s">
        <v>1441</v>
      </c>
      <c r="G738" s="30" t="s">
        <v>2445</v>
      </c>
      <c r="H738" s="41" t="s">
        <v>1223</v>
      </c>
      <c r="I738" s="41" t="s">
        <v>1298</v>
      </c>
      <c r="J738" s="41" t="s">
        <v>1298</v>
      </c>
      <c r="K738" s="41" t="s">
        <v>1298</v>
      </c>
      <c r="L738" s="41" t="s">
        <v>1224</v>
      </c>
      <c r="M738" s="42" t="s">
        <v>2868</v>
      </c>
      <c r="N738" s="42" t="s">
        <v>2868</v>
      </c>
      <c r="O738" s="42" t="s">
        <v>2868</v>
      </c>
      <c r="P738" s="42" t="s">
        <v>2868</v>
      </c>
      <c r="Q738" s="42" t="s">
        <v>2570</v>
      </c>
      <c r="R738" s="41" t="s">
        <v>113</v>
      </c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 t="s">
        <v>1222</v>
      </c>
      <c r="AI738" s="52" t="s">
        <v>1488</v>
      </c>
      <c r="AJ738" s="40">
        <v>2301</v>
      </c>
      <c r="AK738" s="17" t="s">
        <v>2221</v>
      </c>
      <c r="AL738" s="17" t="s">
        <v>1225</v>
      </c>
      <c r="AM738" s="42" t="s">
        <v>2871</v>
      </c>
      <c r="AN738" s="42">
        <v>2403087</v>
      </c>
      <c r="AO738" s="42" t="s">
        <v>2872</v>
      </c>
      <c r="AP738" s="41" t="s">
        <v>1298</v>
      </c>
      <c r="AQ738" s="41">
        <v>8</v>
      </c>
      <c r="AR738" s="42" t="s">
        <v>130</v>
      </c>
      <c r="AS738" s="42" t="s">
        <v>1221</v>
      </c>
      <c r="AT738" s="42">
        <v>2</v>
      </c>
      <c r="AU738" s="42">
        <v>2</v>
      </c>
      <c r="AV738" s="42">
        <v>2</v>
      </c>
      <c r="AW738" s="42">
        <v>2</v>
      </c>
      <c r="AX738" s="43">
        <v>0</v>
      </c>
      <c r="AY738" s="43">
        <v>0</v>
      </c>
      <c r="AZ738" s="43">
        <v>0</v>
      </c>
      <c r="BA738" s="43">
        <v>0</v>
      </c>
      <c r="BB738" s="43">
        <v>0</v>
      </c>
      <c r="BC738" s="43">
        <v>7706000</v>
      </c>
      <c r="BD738" s="43">
        <v>0</v>
      </c>
      <c r="BE738" s="43">
        <v>0</v>
      </c>
      <c r="BF738" s="43">
        <v>0</v>
      </c>
      <c r="BG738" s="43">
        <v>0</v>
      </c>
      <c r="BH738" s="43">
        <v>0</v>
      </c>
      <c r="BI738" s="43">
        <v>0</v>
      </c>
      <c r="BJ738" s="43">
        <v>0</v>
      </c>
      <c r="BK738" s="43">
        <v>0</v>
      </c>
      <c r="BL738" s="43">
        <v>0</v>
      </c>
      <c r="BM738" s="43">
        <v>0</v>
      </c>
      <c r="BN738" s="44">
        <f t="shared" si="78"/>
        <v>7706000</v>
      </c>
      <c r="BO738" s="43">
        <v>0</v>
      </c>
      <c r="BP738" s="43">
        <v>0</v>
      </c>
      <c r="BQ738" s="43">
        <v>0</v>
      </c>
      <c r="BR738" s="43">
        <v>0</v>
      </c>
      <c r="BS738" s="43">
        <v>7706000</v>
      </c>
      <c r="BT738" s="43">
        <v>0</v>
      </c>
      <c r="BU738" s="43">
        <v>0</v>
      </c>
      <c r="BV738" s="43">
        <v>0</v>
      </c>
      <c r="BW738" s="43">
        <v>0</v>
      </c>
      <c r="BX738" s="43">
        <v>0</v>
      </c>
      <c r="BY738" s="43">
        <v>0</v>
      </c>
      <c r="BZ738" s="43">
        <v>0</v>
      </c>
      <c r="CA738" s="43">
        <v>0</v>
      </c>
      <c r="CB738" s="43">
        <v>0</v>
      </c>
      <c r="CC738" s="43">
        <v>0</v>
      </c>
      <c r="CD738" s="44">
        <f t="shared" si="88"/>
        <v>7706000</v>
      </c>
      <c r="CE738" s="43">
        <v>0</v>
      </c>
      <c r="CF738" s="43">
        <v>0</v>
      </c>
      <c r="CG738" s="43">
        <v>0</v>
      </c>
      <c r="CH738" s="43">
        <v>0</v>
      </c>
      <c r="CI738" s="43">
        <v>14636360</v>
      </c>
      <c r="CJ738" s="43">
        <v>0</v>
      </c>
      <c r="CK738" s="43">
        <v>0</v>
      </c>
      <c r="CL738" s="43">
        <v>0</v>
      </c>
      <c r="CM738" s="43">
        <v>0</v>
      </c>
      <c r="CN738" s="43">
        <v>0</v>
      </c>
      <c r="CO738" s="43">
        <v>0</v>
      </c>
      <c r="CP738" s="43">
        <v>0</v>
      </c>
      <c r="CQ738" s="43">
        <v>0</v>
      </c>
      <c r="CR738" s="43">
        <v>0</v>
      </c>
      <c r="CS738" s="43">
        <v>0</v>
      </c>
      <c r="CT738" s="44">
        <f t="shared" si="89"/>
        <v>14636360</v>
      </c>
      <c r="CU738" s="43">
        <v>0</v>
      </c>
      <c r="CV738" s="43">
        <v>0</v>
      </c>
      <c r="CW738" s="43">
        <v>0</v>
      </c>
      <c r="CX738" s="43">
        <v>0</v>
      </c>
      <c r="CY738" s="43">
        <v>22000000</v>
      </c>
      <c r="CZ738" s="43">
        <v>0</v>
      </c>
      <c r="DA738" s="43">
        <v>0</v>
      </c>
      <c r="DB738" s="43">
        <v>0</v>
      </c>
      <c r="DC738" s="43">
        <v>0</v>
      </c>
      <c r="DD738" s="43">
        <v>0</v>
      </c>
      <c r="DE738" s="43">
        <v>0</v>
      </c>
      <c r="DF738" s="43">
        <v>0</v>
      </c>
      <c r="DG738" s="43">
        <v>0</v>
      </c>
      <c r="DH738" s="43">
        <v>0</v>
      </c>
      <c r="DI738" s="43">
        <v>0</v>
      </c>
      <c r="DJ738" s="44">
        <f t="shared" si="90"/>
        <v>22000000</v>
      </c>
      <c r="DK738" s="45">
        <f t="shared" si="79"/>
        <v>52048360</v>
      </c>
      <c r="DL738" s="78">
        <v>52048360</v>
      </c>
    </row>
    <row r="739" spans="1:116" s="2" customFormat="1" ht="45" x14ac:dyDescent="0.25">
      <c r="A739" s="1"/>
      <c r="B739" s="40" t="s">
        <v>2468</v>
      </c>
      <c r="C739" s="41" t="s">
        <v>1450</v>
      </c>
      <c r="D739" s="30" t="s">
        <v>1443</v>
      </c>
      <c r="E739" s="30" t="s">
        <v>1222</v>
      </c>
      <c r="F739" s="30" t="s">
        <v>1441</v>
      </c>
      <c r="G739" s="30" t="s">
        <v>2445</v>
      </c>
      <c r="H739" s="41" t="s">
        <v>1223</v>
      </c>
      <c r="I739" s="41" t="s">
        <v>1298</v>
      </c>
      <c r="J739" s="41" t="s">
        <v>1298</v>
      </c>
      <c r="K739" s="41" t="s">
        <v>1298</v>
      </c>
      <c r="L739" s="41" t="s">
        <v>1224</v>
      </c>
      <c r="M739" s="42" t="s">
        <v>2868</v>
      </c>
      <c r="N739" s="42" t="s">
        <v>2868</v>
      </c>
      <c r="O739" s="42" t="s">
        <v>2868</v>
      </c>
      <c r="P739" s="42" t="s">
        <v>2868</v>
      </c>
      <c r="Q739" s="42" t="s">
        <v>2570</v>
      </c>
      <c r="R739" s="41" t="s">
        <v>113</v>
      </c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 t="s">
        <v>1222</v>
      </c>
      <c r="AI739" s="52" t="s">
        <v>1488</v>
      </c>
      <c r="AJ739" s="40">
        <v>2301</v>
      </c>
      <c r="AK739" s="17" t="s">
        <v>2222</v>
      </c>
      <c r="AL739" s="17" t="s">
        <v>1226</v>
      </c>
      <c r="AM739" s="42" t="s">
        <v>2871</v>
      </c>
      <c r="AN739" s="42">
        <v>2403087</v>
      </c>
      <c r="AO739" s="42" t="s">
        <v>2872</v>
      </c>
      <c r="AP739" s="41" t="s">
        <v>1298</v>
      </c>
      <c r="AQ739" s="41">
        <v>1</v>
      </c>
      <c r="AR739" s="42" t="s">
        <v>2471</v>
      </c>
      <c r="AS739" s="42" t="s">
        <v>1221</v>
      </c>
      <c r="AT739" s="42" t="s">
        <v>2472</v>
      </c>
      <c r="AU739" s="42">
        <v>1</v>
      </c>
      <c r="AV739" s="42" t="s">
        <v>2472</v>
      </c>
      <c r="AW739" s="42" t="s">
        <v>2472</v>
      </c>
      <c r="AX739" s="43">
        <v>0</v>
      </c>
      <c r="AY739" s="43">
        <v>0</v>
      </c>
      <c r="AZ739" s="43">
        <v>0</v>
      </c>
      <c r="BA739" s="43">
        <v>0</v>
      </c>
      <c r="BB739" s="43">
        <v>0</v>
      </c>
      <c r="BC739" s="43">
        <v>0</v>
      </c>
      <c r="BD739" s="43">
        <v>0</v>
      </c>
      <c r="BE739" s="43">
        <v>0</v>
      </c>
      <c r="BF739" s="43">
        <v>0</v>
      </c>
      <c r="BG739" s="43">
        <v>0</v>
      </c>
      <c r="BH739" s="43">
        <v>0</v>
      </c>
      <c r="BI739" s="43">
        <v>0</v>
      </c>
      <c r="BJ739" s="43">
        <v>0</v>
      </c>
      <c r="BK739" s="43">
        <v>0</v>
      </c>
      <c r="BL739" s="43">
        <v>0</v>
      </c>
      <c r="BM739" s="43">
        <v>0</v>
      </c>
      <c r="BN739" s="44">
        <f t="shared" si="78"/>
        <v>0</v>
      </c>
      <c r="BO739" s="43">
        <v>0</v>
      </c>
      <c r="BP739" s="43">
        <v>0</v>
      </c>
      <c r="BQ739" s="43">
        <v>0</v>
      </c>
      <c r="BR739" s="43">
        <v>0</v>
      </c>
      <c r="BS739" s="43">
        <v>12706000</v>
      </c>
      <c r="BT739" s="43">
        <v>0</v>
      </c>
      <c r="BU739" s="43">
        <v>0</v>
      </c>
      <c r="BV739" s="43">
        <v>0</v>
      </c>
      <c r="BW739" s="43">
        <v>0</v>
      </c>
      <c r="BX739" s="43">
        <v>0</v>
      </c>
      <c r="BY739" s="43">
        <v>0</v>
      </c>
      <c r="BZ739" s="43">
        <v>0</v>
      </c>
      <c r="CA739" s="43">
        <v>0</v>
      </c>
      <c r="CB739" s="43">
        <v>0</v>
      </c>
      <c r="CC739" s="43">
        <v>0</v>
      </c>
      <c r="CD739" s="44">
        <f t="shared" si="88"/>
        <v>12706000</v>
      </c>
      <c r="CE739" s="43">
        <v>0</v>
      </c>
      <c r="CF739" s="43">
        <v>0</v>
      </c>
      <c r="CG739" s="43">
        <v>0</v>
      </c>
      <c r="CH739" s="43">
        <v>0</v>
      </c>
      <c r="CI739" s="43">
        <v>0</v>
      </c>
      <c r="CJ739" s="43">
        <v>0</v>
      </c>
      <c r="CK739" s="43">
        <v>0</v>
      </c>
      <c r="CL739" s="43">
        <v>0</v>
      </c>
      <c r="CM739" s="43">
        <v>0</v>
      </c>
      <c r="CN739" s="43">
        <v>0</v>
      </c>
      <c r="CO739" s="43">
        <v>0</v>
      </c>
      <c r="CP739" s="43">
        <v>0</v>
      </c>
      <c r="CQ739" s="43">
        <v>0</v>
      </c>
      <c r="CR739" s="43">
        <v>0</v>
      </c>
      <c r="CS739" s="43">
        <v>0</v>
      </c>
      <c r="CT739" s="44">
        <f t="shared" si="89"/>
        <v>0</v>
      </c>
      <c r="CU739" s="43">
        <v>0</v>
      </c>
      <c r="CV739" s="43">
        <v>0</v>
      </c>
      <c r="CW739" s="43">
        <v>0</v>
      </c>
      <c r="CX739" s="43">
        <v>0</v>
      </c>
      <c r="CY739" s="43">
        <v>0</v>
      </c>
      <c r="CZ739" s="43">
        <v>0</v>
      </c>
      <c r="DA739" s="43">
        <v>0</v>
      </c>
      <c r="DB739" s="43">
        <v>0</v>
      </c>
      <c r="DC739" s="43">
        <v>0</v>
      </c>
      <c r="DD739" s="43">
        <v>0</v>
      </c>
      <c r="DE739" s="43">
        <v>0</v>
      </c>
      <c r="DF739" s="43">
        <v>0</v>
      </c>
      <c r="DG739" s="43">
        <v>0</v>
      </c>
      <c r="DH739" s="43">
        <v>0</v>
      </c>
      <c r="DI739" s="43">
        <v>0</v>
      </c>
      <c r="DJ739" s="44">
        <f t="shared" si="90"/>
        <v>0</v>
      </c>
      <c r="DK739" s="45">
        <f t="shared" si="79"/>
        <v>12706000</v>
      </c>
      <c r="DL739" s="78">
        <v>12706000</v>
      </c>
    </row>
    <row r="740" spans="1:116" s="2" customFormat="1" ht="90" x14ac:dyDescent="0.25">
      <c r="A740" s="1"/>
      <c r="B740" s="40" t="s">
        <v>2468</v>
      </c>
      <c r="C740" s="41" t="s">
        <v>1450</v>
      </c>
      <c r="D740" s="30" t="s">
        <v>1443</v>
      </c>
      <c r="E740" s="30" t="s">
        <v>1222</v>
      </c>
      <c r="F740" s="30" t="s">
        <v>1441</v>
      </c>
      <c r="G740" s="30" t="s">
        <v>2446</v>
      </c>
      <c r="H740" s="41" t="s">
        <v>1227</v>
      </c>
      <c r="I740" s="41" t="s">
        <v>1298</v>
      </c>
      <c r="J740" s="41" t="s">
        <v>1298</v>
      </c>
      <c r="K740" s="41" t="s">
        <v>1298</v>
      </c>
      <c r="L740" s="41" t="s">
        <v>1228</v>
      </c>
      <c r="M740" s="42" t="s">
        <v>2869</v>
      </c>
      <c r="N740" s="42" t="s">
        <v>2869</v>
      </c>
      <c r="O740" s="42" t="s">
        <v>2870</v>
      </c>
      <c r="P740" s="42" t="s">
        <v>2870</v>
      </c>
      <c r="Q740" s="42" t="s">
        <v>2570</v>
      </c>
      <c r="R740" s="41" t="s">
        <v>113</v>
      </c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 t="s">
        <v>1222</v>
      </c>
      <c r="AI740" s="52" t="s">
        <v>1488</v>
      </c>
      <c r="AJ740" s="40">
        <v>2301</v>
      </c>
      <c r="AK740" s="17" t="s">
        <v>2223</v>
      </c>
      <c r="AL740" s="17" t="s">
        <v>1229</v>
      </c>
      <c r="AM740" s="42" t="s">
        <v>2558</v>
      </c>
      <c r="AN740" s="42">
        <v>2301024</v>
      </c>
      <c r="AO740" s="42" t="s">
        <v>2873</v>
      </c>
      <c r="AP740" s="41">
        <v>8</v>
      </c>
      <c r="AQ740" s="41">
        <v>0</v>
      </c>
      <c r="AR740" s="42" t="s">
        <v>130</v>
      </c>
      <c r="AS740" s="42" t="s">
        <v>1221</v>
      </c>
      <c r="AT740" s="42">
        <v>8</v>
      </c>
      <c r="AU740" s="42">
        <v>8</v>
      </c>
      <c r="AV740" s="42">
        <v>8</v>
      </c>
      <c r="AW740" s="42">
        <v>8</v>
      </c>
      <c r="AX740" s="43">
        <v>0</v>
      </c>
      <c r="AY740" s="43">
        <v>0</v>
      </c>
      <c r="AZ740" s="43">
        <v>0</v>
      </c>
      <c r="BA740" s="43">
        <v>0</v>
      </c>
      <c r="BB740" s="43">
        <v>0</v>
      </c>
      <c r="BC740" s="43">
        <v>5000000</v>
      </c>
      <c r="BD740" s="43">
        <v>0</v>
      </c>
      <c r="BE740" s="43">
        <v>0</v>
      </c>
      <c r="BF740" s="43">
        <v>0</v>
      </c>
      <c r="BG740" s="43">
        <v>0</v>
      </c>
      <c r="BH740" s="43">
        <v>0</v>
      </c>
      <c r="BI740" s="43">
        <v>0</v>
      </c>
      <c r="BJ740" s="43">
        <v>0</v>
      </c>
      <c r="BK740" s="43">
        <v>0</v>
      </c>
      <c r="BL740" s="43">
        <v>0</v>
      </c>
      <c r="BM740" s="43">
        <v>0</v>
      </c>
      <c r="BN740" s="44">
        <f t="shared" si="78"/>
        <v>5000000</v>
      </c>
      <c r="BO740" s="43">
        <v>0</v>
      </c>
      <c r="BP740" s="43">
        <v>0</v>
      </c>
      <c r="BQ740" s="43">
        <v>0</v>
      </c>
      <c r="BR740" s="43">
        <v>0</v>
      </c>
      <c r="BS740" s="43">
        <v>5000000</v>
      </c>
      <c r="BT740" s="43">
        <v>0</v>
      </c>
      <c r="BU740" s="43">
        <v>0</v>
      </c>
      <c r="BV740" s="43">
        <v>0</v>
      </c>
      <c r="BW740" s="43">
        <v>0</v>
      </c>
      <c r="BX740" s="43">
        <v>0</v>
      </c>
      <c r="BY740" s="43">
        <v>0</v>
      </c>
      <c r="BZ740" s="43">
        <v>0</v>
      </c>
      <c r="CA740" s="43">
        <v>0</v>
      </c>
      <c r="CB740" s="43">
        <v>0</v>
      </c>
      <c r="CC740" s="43">
        <v>0</v>
      </c>
      <c r="CD740" s="44">
        <f t="shared" si="88"/>
        <v>5000000</v>
      </c>
      <c r="CE740" s="43">
        <v>0</v>
      </c>
      <c r="CF740" s="43">
        <v>0</v>
      </c>
      <c r="CG740" s="43">
        <v>0</v>
      </c>
      <c r="CH740" s="43">
        <v>0</v>
      </c>
      <c r="CI740" s="43">
        <v>5000000</v>
      </c>
      <c r="CJ740" s="43">
        <v>0</v>
      </c>
      <c r="CK740" s="43">
        <v>0</v>
      </c>
      <c r="CL740" s="43">
        <v>0</v>
      </c>
      <c r="CM740" s="43">
        <v>0</v>
      </c>
      <c r="CN740" s="43">
        <v>0</v>
      </c>
      <c r="CO740" s="43">
        <v>0</v>
      </c>
      <c r="CP740" s="43">
        <v>0</v>
      </c>
      <c r="CQ740" s="43">
        <v>0</v>
      </c>
      <c r="CR740" s="43">
        <v>0</v>
      </c>
      <c r="CS740" s="43">
        <v>0</v>
      </c>
      <c r="CT740" s="44">
        <f t="shared" si="89"/>
        <v>5000000</v>
      </c>
      <c r="CU740" s="43">
        <v>0</v>
      </c>
      <c r="CV740" s="43">
        <v>0</v>
      </c>
      <c r="CW740" s="43">
        <v>0</v>
      </c>
      <c r="CX740" s="43">
        <v>0</v>
      </c>
      <c r="CY740" s="43">
        <v>5000000</v>
      </c>
      <c r="CZ740" s="43">
        <v>0</v>
      </c>
      <c r="DA740" s="43">
        <v>0</v>
      </c>
      <c r="DB740" s="43">
        <v>0</v>
      </c>
      <c r="DC740" s="43">
        <v>0</v>
      </c>
      <c r="DD740" s="43">
        <v>0</v>
      </c>
      <c r="DE740" s="43">
        <v>0</v>
      </c>
      <c r="DF740" s="43">
        <v>0</v>
      </c>
      <c r="DG740" s="43">
        <v>0</v>
      </c>
      <c r="DH740" s="43">
        <v>0</v>
      </c>
      <c r="DI740" s="43">
        <v>0</v>
      </c>
      <c r="DJ740" s="44">
        <f t="shared" si="90"/>
        <v>5000000</v>
      </c>
      <c r="DK740" s="45">
        <f t="shared" si="79"/>
        <v>20000000</v>
      </c>
      <c r="DL740" s="78">
        <v>20000000</v>
      </c>
    </row>
    <row r="741" spans="1:116" s="2" customFormat="1" ht="90" x14ac:dyDescent="0.25">
      <c r="A741" s="1"/>
      <c r="B741" s="40" t="s">
        <v>2468</v>
      </c>
      <c r="C741" s="41" t="s">
        <v>1450</v>
      </c>
      <c r="D741" s="30" t="s">
        <v>1443</v>
      </c>
      <c r="E741" s="30" t="s">
        <v>1222</v>
      </c>
      <c r="F741" s="30" t="s">
        <v>1441</v>
      </c>
      <c r="G741" s="30" t="s">
        <v>2446</v>
      </c>
      <c r="H741" s="41" t="s">
        <v>1227</v>
      </c>
      <c r="I741" s="41" t="s">
        <v>1298</v>
      </c>
      <c r="J741" s="41" t="s">
        <v>1298</v>
      </c>
      <c r="K741" s="41" t="s">
        <v>1298</v>
      </c>
      <c r="L741" s="41" t="s">
        <v>1228</v>
      </c>
      <c r="M741" s="42" t="s">
        <v>2869</v>
      </c>
      <c r="N741" s="42" t="s">
        <v>2869</v>
      </c>
      <c r="O741" s="42" t="s">
        <v>2870</v>
      </c>
      <c r="P741" s="42" t="s">
        <v>2870</v>
      </c>
      <c r="Q741" s="42" t="s">
        <v>2570</v>
      </c>
      <c r="R741" s="41" t="s">
        <v>113</v>
      </c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 t="s">
        <v>1222</v>
      </c>
      <c r="AI741" s="52" t="s">
        <v>1488</v>
      </c>
      <c r="AJ741" s="40">
        <v>2301</v>
      </c>
      <c r="AK741" s="17" t="s">
        <v>2224</v>
      </c>
      <c r="AL741" s="17" t="s">
        <v>1230</v>
      </c>
      <c r="AM741" s="42" t="s">
        <v>2558</v>
      </c>
      <c r="AN741" s="42">
        <v>2301024</v>
      </c>
      <c r="AO741" s="42" t="s">
        <v>2873</v>
      </c>
      <c r="AP741" s="41" t="s">
        <v>1298</v>
      </c>
      <c r="AQ741" s="41">
        <v>1</v>
      </c>
      <c r="AR741" s="42" t="s">
        <v>2471</v>
      </c>
      <c r="AS741" s="42" t="s">
        <v>1221</v>
      </c>
      <c r="AT741" s="42">
        <v>1</v>
      </c>
      <c r="AU741" s="42" t="s">
        <v>2472</v>
      </c>
      <c r="AV741" s="42" t="s">
        <v>2472</v>
      </c>
      <c r="AW741" s="42" t="s">
        <v>2472</v>
      </c>
      <c r="AX741" s="43">
        <v>0</v>
      </c>
      <c r="AY741" s="43">
        <v>0</v>
      </c>
      <c r="AZ741" s="43">
        <v>0</v>
      </c>
      <c r="BA741" s="43">
        <v>0</v>
      </c>
      <c r="BB741" s="43">
        <v>0</v>
      </c>
      <c r="BC741" s="43">
        <v>12706000</v>
      </c>
      <c r="BD741" s="43">
        <v>0</v>
      </c>
      <c r="BE741" s="43">
        <v>0</v>
      </c>
      <c r="BF741" s="43">
        <v>0</v>
      </c>
      <c r="BG741" s="43">
        <v>0</v>
      </c>
      <c r="BH741" s="43">
        <v>0</v>
      </c>
      <c r="BI741" s="43">
        <v>0</v>
      </c>
      <c r="BJ741" s="43">
        <v>0</v>
      </c>
      <c r="BK741" s="43">
        <v>0</v>
      </c>
      <c r="BL741" s="43">
        <v>0</v>
      </c>
      <c r="BM741" s="43">
        <v>0</v>
      </c>
      <c r="BN741" s="44">
        <f t="shared" si="78"/>
        <v>12706000</v>
      </c>
      <c r="BO741" s="43">
        <v>0</v>
      </c>
      <c r="BP741" s="43">
        <v>0</v>
      </c>
      <c r="BQ741" s="43">
        <v>0</v>
      </c>
      <c r="BR741" s="43">
        <v>0</v>
      </c>
      <c r="BS741" s="43">
        <v>0</v>
      </c>
      <c r="BT741" s="43">
        <v>0</v>
      </c>
      <c r="BU741" s="43">
        <v>0</v>
      </c>
      <c r="BV741" s="43">
        <v>0</v>
      </c>
      <c r="BW741" s="43">
        <v>0</v>
      </c>
      <c r="BX741" s="43">
        <v>0</v>
      </c>
      <c r="BY741" s="43">
        <v>0</v>
      </c>
      <c r="BZ741" s="43">
        <v>0</v>
      </c>
      <c r="CA741" s="43">
        <v>0</v>
      </c>
      <c r="CB741" s="43">
        <v>0</v>
      </c>
      <c r="CC741" s="43">
        <v>0</v>
      </c>
      <c r="CD741" s="44">
        <f t="shared" si="88"/>
        <v>0</v>
      </c>
      <c r="CE741" s="43">
        <v>0</v>
      </c>
      <c r="CF741" s="43">
        <v>0</v>
      </c>
      <c r="CG741" s="43">
        <v>0</v>
      </c>
      <c r="CH741" s="43">
        <v>0</v>
      </c>
      <c r="CI741" s="43">
        <v>0</v>
      </c>
      <c r="CJ741" s="43">
        <v>0</v>
      </c>
      <c r="CK741" s="43">
        <v>0</v>
      </c>
      <c r="CL741" s="43">
        <v>0</v>
      </c>
      <c r="CM741" s="43">
        <v>0</v>
      </c>
      <c r="CN741" s="43">
        <v>0</v>
      </c>
      <c r="CO741" s="43">
        <v>0</v>
      </c>
      <c r="CP741" s="43">
        <v>0</v>
      </c>
      <c r="CQ741" s="43">
        <v>0</v>
      </c>
      <c r="CR741" s="43">
        <v>0</v>
      </c>
      <c r="CS741" s="43">
        <v>0</v>
      </c>
      <c r="CT741" s="44">
        <f t="shared" si="89"/>
        <v>0</v>
      </c>
      <c r="CU741" s="43">
        <v>0</v>
      </c>
      <c r="CV741" s="43">
        <v>0</v>
      </c>
      <c r="CW741" s="43">
        <v>0</v>
      </c>
      <c r="CX741" s="43">
        <v>0</v>
      </c>
      <c r="CY741" s="43">
        <v>0</v>
      </c>
      <c r="CZ741" s="43">
        <v>0</v>
      </c>
      <c r="DA741" s="43">
        <v>0</v>
      </c>
      <c r="DB741" s="43">
        <v>0</v>
      </c>
      <c r="DC741" s="43">
        <v>0</v>
      </c>
      <c r="DD741" s="43">
        <v>0</v>
      </c>
      <c r="DE741" s="43">
        <v>0</v>
      </c>
      <c r="DF741" s="43">
        <v>0</v>
      </c>
      <c r="DG741" s="43">
        <v>0</v>
      </c>
      <c r="DH741" s="43">
        <v>0</v>
      </c>
      <c r="DI741" s="43">
        <v>0</v>
      </c>
      <c r="DJ741" s="44">
        <f t="shared" si="90"/>
        <v>0</v>
      </c>
      <c r="DK741" s="45">
        <f t="shared" si="79"/>
        <v>12706000</v>
      </c>
      <c r="DL741" s="78">
        <v>12706000</v>
      </c>
    </row>
    <row r="742" spans="1:116" s="2" customFormat="1" ht="45" x14ac:dyDescent="0.25">
      <c r="A742" s="1"/>
      <c r="B742" s="40" t="s">
        <v>2468</v>
      </c>
      <c r="C742" s="41" t="s">
        <v>1450</v>
      </c>
      <c r="D742" s="30" t="s">
        <v>1443</v>
      </c>
      <c r="E742" s="30" t="s">
        <v>1222</v>
      </c>
      <c r="F742" s="30" t="s">
        <v>1441</v>
      </c>
      <c r="G742" s="30" t="s">
        <v>2446</v>
      </c>
      <c r="H742" s="41" t="s">
        <v>1227</v>
      </c>
      <c r="I742" s="41" t="s">
        <v>1298</v>
      </c>
      <c r="J742" s="41" t="s">
        <v>1298</v>
      </c>
      <c r="K742" s="41" t="s">
        <v>1298</v>
      </c>
      <c r="L742" s="41" t="s">
        <v>1228</v>
      </c>
      <c r="M742" s="42" t="s">
        <v>2869</v>
      </c>
      <c r="N742" s="42" t="s">
        <v>2869</v>
      </c>
      <c r="O742" s="42" t="s">
        <v>2870</v>
      </c>
      <c r="P742" s="42" t="s">
        <v>2870</v>
      </c>
      <c r="Q742" s="42" t="s">
        <v>2570</v>
      </c>
      <c r="R742" s="41" t="s">
        <v>113</v>
      </c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 t="s">
        <v>1222</v>
      </c>
      <c r="AI742" s="52" t="s">
        <v>1488</v>
      </c>
      <c r="AJ742" s="40">
        <v>2301</v>
      </c>
      <c r="AK742" s="17" t="s">
        <v>2225</v>
      </c>
      <c r="AL742" s="17" t="s">
        <v>1231</v>
      </c>
      <c r="AM742" s="42" t="s">
        <v>2871</v>
      </c>
      <c r="AN742" s="42">
        <v>2403087</v>
      </c>
      <c r="AO742" s="42" t="s">
        <v>2872</v>
      </c>
      <c r="AP742" s="41" t="s">
        <v>1298</v>
      </c>
      <c r="AQ742" s="41">
        <v>1</v>
      </c>
      <c r="AR742" s="42" t="s">
        <v>2471</v>
      </c>
      <c r="AS742" s="42" t="s">
        <v>1221</v>
      </c>
      <c r="AT742" s="42">
        <v>1</v>
      </c>
      <c r="AU742" s="42" t="s">
        <v>2472</v>
      </c>
      <c r="AV742" s="42" t="s">
        <v>2472</v>
      </c>
      <c r="AW742" s="42" t="s">
        <v>2472</v>
      </c>
      <c r="AX742" s="43">
        <v>0</v>
      </c>
      <c r="AY742" s="43">
        <v>0</v>
      </c>
      <c r="AZ742" s="43">
        <v>0</v>
      </c>
      <c r="BA742" s="43">
        <v>0</v>
      </c>
      <c r="BB742" s="43">
        <v>0</v>
      </c>
      <c r="BC742" s="43">
        <v>12706000</v>
      </c>
      <c r="BD742" s="43">
        <v>0</v>
      </c>
      <c r="BE742" s="43">
        <v>0</v>
      </c>
      <c r="BF742" s="43">
        <v>0</v>
      </c>
      <c r="BG742" s="43">
        <v>0</v>
      </c>
      <c r="BH742" s="43">
        <v>0</v>
      </c>
      <c r="BI742" s="43">
        <v>0</v>
      </c>
      <c r="BJ742" s="43">
        <v>0</v>
      </c>
      <c r="BK742" s="43">
        <v>0</v>
      </c>
      <c r="BL742" s="43">
        <v>0</v>
      </c>
      <c r="BM742" s="43">
        <v>0</v>
      </c>
      <c r="BN742" s="44">
        <f t="shared" si="78"/>
        <v>12706000</v>
      </c>
      <c r="BO742" s="43">
        <v>0</v>
      </c>
      <c r="BP742" s="43">
        <v>0</v>
      </c>
      <c r="BQ742" s="43">
        <v>0</v>
      </c>
      <c r="BR742" s="43">
        <v>0</v>
      </c>
      <c r="BS742" s="43">
        <v>0</v>
      </c>
      <c r="BT742" s="43">
        <v>0</v>
      </c>
      <c r="BU742" s="43">
        <v>0</v>
      </c>
      <c r="BV742" s="43">
        <v>0</v>
      </c>
      <c r="BW742" s="43">
        <v>0</v>
      </c>
      <c r="BX742" s="43">
        <v>0</v>
      </c>
      <c r="BY742" s="43">
        <v>0</v>
      </c>
      <c r="BZ742" s="43">
        <v>0</v>
      </c>
      <c r="CA742" s="43">
        <v>0</v>
      </c>
      <c r="CB742" s="43">
        <v>0</v>
      </c>
      <c r="CC742" s="43">
        <v>0</v>
      </c>
      <c r="CD742" s="44">
        <f t="shared" si="88"/>
        <v>0</v>
      </c>
      <c r="CE742" s="43">
        <v>0</v>
      </c>
      <c r="CF742" s="43">
        <v>0</v>
      </c>
      <c r="CG742" s="43">
        <v>0</v>
      </c>
      <c r="CH742" s="43">
        <v>0</v>
      </c>
      <c r="CI742" s="43">
        <v>0</v>
      </c>
      <c r="CJ742" s="43">
        <v>0</v>
      </c>
      <c r="CK742" s="43">
        <v>0</v>
      </c>
      <c r="CL742" s="43">
        <v>0</v>
      </c>
      <c r="CM742" s="43">
        <v>0</v>
      </c>
      <c r="CN742" s="43">
        <v>0</v>
      </c>
      <c r="CO742" s="43">
        <v>0</v>
      </c>
      <c r="CP742" s="43">
        <v>0</v>
      </c>
      <c r="CQ742" s="43">
        <v>0</v>
      </c>
      <c r="CR742" s="43">
        <v>0</v>
      </c>
      <c r="CS742" s="43">
        <v>0</v>
      </c>
      <c r="CT742" s="44">
        <f t="shared" si="89"/>
        <v>0</v>
      </c>
      <c r="CU742" s="43">
        <v>0</v>
      </c>
      <c r="CV742" s="43">
        <v>0</v>
      </c>
      <c r="CW742" s="43">
        <v>0</v>
      </c>
      <c r="CX742" s="43">
        <v>0</v>
      </c>
      <c r="CY742" s="43">
        <v>0</v>
      </c>
      <c r="CZ742" s="43">
        <v>0</v>
      </c>
      <c r="DA742" s="43">
        <v>0</v>
      </c>
      <c r="DB742" s="43">
        <v>0</v>
      </c>
      <c r="DC742" s="43">
        <v>0</v>
      </c>
      <c r="DD742" s="43">
        <v>0</v>
      </c>
      <c r="DE742" s="43">
        <v>0</v>
      </c>
      <c r="DF742" s="43">
        <v>0</v>
      </c>
      <c r="DG742" s="43">
        <v>0</v>
      </c>
      <c r="DH742" s="43">
        <v>0</v>
      </c>
      <c r="DI742" s="43">
        <v>0</v>
      </c>
      <c r="DJ742" s="44">
        <f t="shared" si="90"/>
        <v>0</v>
      </c>
      <c r="DK742" s="45">
        <f t="shared" si="79"/>
        <v>12706000</v>
      </c>
      <c r="DL742" s="78">
        <v>12706000</v>
      </c>
    </row>
    <row r="743" spans="1:116" s="2" customFormat="1" ht="45" x14ac:dyDescent="0.25">
      <c r="A743" s="1"/>
      <c r="B743" s="40" t="s">
        <v>2468</v>
      </c>
      <c r="C743" s="41" t="s">
        <v>1450</v>
      </c>
      <c r="D743" s="30" t="s">
        <v>1443</v>
      </c>
      <c r="E743" s="30" t="s">
        <v>1222</v>
      </c>
      <c r="F743" s="30" t="s">
        <v>1441</v>
      </c>
      <c r="G743" s="30" t="s">
        <v>2446</v>
      </c>
      <c r="H743" s="41" t="s">
        <v>1227</v>
      </c>
      <c r="I743" s="41" t="s">
        <v>1298</v>
      </c>
      <c r="J743" s="41" t="s">
        <v>1298</v>
      </c>
      <c r="K743" s="41" t="s">
        <v>1298</v>
      </c>
      <c r="L743" s="41" t="s">
        <v>1228</v>
      </c>
      <c r="M743" s="42" t="s">
        <v>2869</v>
      </c>
      <c r="N743" s="42" t="s">
        <v>2869</v>
      </c>
      <c r="O743" s="42" t="s">
        <v>2870</v>
      </c>
      <c r="P743" s="42" t="s">
        <v>2870</v>
      </c>
      <c r="Q743" s="42" t="s">
        <v>2570</v>
      </c>
      <c r="R743" s="41" t="s">
        <v>113</v>
      </c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 t="s">
        <v>1222</v>
      </c>
      <c r="AI743" s="52" t="s">
        <v>1488</v>
      </c>
      <c r="AJ743" s="40">
        <v>2301</v>
      </c>
      <c r="AK743" s="17" t="s">
        <v>2226</v>
      </c>
      <c r="AL743" s="17" t="s">
        <v>1232</v>
      </c>
      <c r="AM743" s="42" t="s">
        <v>2874</v>
      </c>
      <c r="AN743" s="42">
        <v>2301012</v>
      </c>
      <c r="AO743" s="42" t="s">
        <v>2875</v>
      </c>
      <c r="AP743" s="41">
        <v>13</v>
      </c>
      <c r="AQ743" s="41">
        <v>26</v>
      </c>
      <c r="AR743" s="42" t="s">
        <v>2471</v>
      </c>
      <c r="AS743" s="42" t="s">
        <v>1221</v>
      </c>
      <c r="AT743" s="42">
        <v>4</v>
      </c>
      <c r="AU743" s="42">
        <v>6</v>
      </c>
      <c r="AV743" s="42">
        <v>8</v>
      </c>
      <c r="AW743" s="42">
        <v>8</v>
      </c>
      <c r="AX743" s="43">
        <v>0</v>
      </c>
      <c r="AY743" s="43">
        <v>0</v>
      </c>
      <c r="AZ743" s="43">
        <v>0</v>
      </c>
      <c r="BA743" s="43">
        <v>0</v>
      </c>
      <c r="BB743" s="43">
        <v>0</v>
      </c>
      <c r="BC743" s="43">
        <v>12706000</v>
      </c>
      <c r="BD743" s="43">
        <v>0</v>
      </c>
      <c r="BE743" s="43">
        <v>0</v>
      </c>
      <c r="BF743" s="43">
        <v>0</v>
      </c>
      <c r="BG743" s="43">
        <v>0</v>
      </c>
      <c r="BH743" s="43">
        <v>0</v>
      </c>
      <c r="BI743" s="43">
        <v>0</v>
      </c>
      <c r="BJ743" s="43">
        <v>0</v>
      </c>
      <c r="BK743" s="43">
        <v>0</v>
      </c>
      <c r="BL743" s="43">
        <v>0</v>
      </c>
      <c r="BM743" s="43">
        <v>0</v>
      </c>
      <c r="BN743" s="44">
        <f t="shared" si="78"/>
        <v>12706000</v>
      </c>
      <c r="BO743" s="43">
        <v>0</v>
      </c>
      <c r="BP743" s="43">
        <v>0</v>
      </c>
      <c r="BQ743" s="43">
        <v>0</v>
      </c>
      <c r="BR743" s="43">
        <v>0</v>
      </c>
      <c r="BS743" s="43">
        <v>12706000</v>
      </c>
      <c r="BT743" s="43">
        <v>0</v>
      </c>
      <c r="BU743" s="43">
        <v>0</v>
      </c>
      <c r="BV743" s="43">
        <v>0</v>
      </c>
      <c r="BW743" s="43">
        <v>0</v>
      </c>
      <c r="BX743" s="43">
        <v>0</v>
      </c>
      <c r="BY743" s="43">
        <v>0</v>
      </c>
      <c r="BZ743" s="43">
        <v>0</v>
      </c>
      <c r="CA743" s="43">
        <v>0</v>
      </c>
      <c r="CB743" s="43">
        <v>0</v>
      </c>
      <c r="CC743" s="43">
        <v>0</v>
      </c>
      <c r="CD743" s="44">
        <f t="shared" si="88"/>
        <v>12706000</v>
      </c>
      <c r="CE743" s="43">
        <v>0</v>
      </c>
      <c r="CF743" s="43">
        <v>0</v>
      </c>
      <c r="CG743" s="43">
        <v>0</v>
      </c>
      <c r="CH743" s="43">
        <v>0</v>
      </c>
      <c r="CI743" s="43">
        <v>19636364</v>
      </c>
      <c r="CJ743" s="43">
        <v>0</v>
      </c>
      <c r="CK743" s="43">
        <v>0</v>
      </c>
      <c r="CL743" s="43">
        <v>0</v>
      </c>
      <c r="CM743" s="43">
        <v>0</v>
      </c>
      <c r="CN743" s="43">
        <v>0</v>
      </c>
      <c r="CO743" s="43">
        <v>0</v>
      </c>
      <c r="CP743" s="43">
        <v>0</v>
      </c>
      <c r="CQ743" s="43">
        <v>0</v>
      </c>
      <c r="CR743" s="43">
        <v>0</v>
      </c>
      <c r="CS743" s="43">
        <v>0</v>
      </c>
      <c r="CT743" s="44">
        <f t="shared" si="89"/>
        <v>19636364</v>
      </c>
      <c r="CU743" s="43">
        <v>0</v>
      </c>
      <c r="CV743" s="43">
        <v>0</v>
      </c>
      <c r="CW743" s="43">
        <v>0</v>
      </c>
      <c r="CX743" s="43">
        <v>0</v>
      </c>
      <c r="CY743" s="43">
        <v>27000000</v>
      </c>
      <c r="CZ743" s="43">
        <v>0</v>
      </c>
      <c r="DA743" s="43">
        <v>0</v>
      </c>
      <c r="DB743" s="43">
        <v>0</v>
      </c>
      <c r="DC743" s="43">
        <v>0</v>
      </c>
      <c r="DD743" s="43">
        <v>0</v>
      </c>
      <c r="DE743" s="43">
        <v>0</v>
      </c>
      <c r="DF743" s="43">
        <v>0</v>
      </c>
      <c r="DG743" s="43">
        <v>0</v>
      </c>
      <c r="DH743" s="43">
        <v>0</v>
      </c>
      <c r="DI743" s="43">
        <v>0</v>
      </c>
      <c r="DJ743" s="44">
        <f t="shared" si="90"/>
        <v>27000000</v>
      </c>
      <c r="DK743" s="45">
        <f t="shared" si="79"/>
        <v>72048364</v>
      </c>
      <c r="DL743" s="78">
        <v>72048364</v>
      </c>
    </row>
    <row r="744" spans="1:116" s="2" customFormat="1" ht="150" x14ac:dyDescent="0.25">
      <c r="A744" s="1"/>
      <c r="B744" s="40" t="s">
        <v>2468</v>
      </c>
      <c r="C744" s="41" t="s">
        <v>1450</v>
      </c>
      <c r="D744" s="30" t="s">
        <v>1443</v>
      </c>
      <c r="E744" s="30" t="s">
        <v>1222</v>
      </c>
      <c r="F744" s="30" t="s">
        <v>1441</v>
      </c>
      <c r="G744" s="30" t="s">
        <v>2446</v>
      </c>
      <c r="H744" s="41" t="s">
        <v>1227</v>
      </c>
      <c r="I744" s="41" t="s">
        <v>1298</v>
      </c>
      <c r="J744" s="41" t="s">
        <v>1298</v>
      </c>
      <c r="K744" s="41" t="s">
        <v>1298</v>
      </c>
      <c r="L744" s="41" t="s">
        <v>1228</v>
      </c>
      <c r="M744" s="42" t="s">
        <v>2869</v>
      </c>
      <c r="N744" s="42" t="s">
        <v>2869</v>
      </c>
      <c r="O744" s="42" t="s">
        <v>2870</v>
      </c>
      <c r="P744" s="42" t="s">
        <v>2870</v>
      </c>
      <c r="Q744" s="42" t="s">
        <v>2570</v>
      </c>
      <c r="R744" s="41" t="s">
        <v>113</v>
      </c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 t="s">
        <v>1222</v>
      </c>
      <c r="AI744" s="52" t="s">
        <v>1488</v>
      </c>
      <c r="AJ744" s="40">
        <v>2301</v>
      </c>
      <c r="AK744" s="17" t="s">
        <v>2227</v>
      </c>
      <c r="AL744" s="17" t="s">
        <v>1233</v>
      </c>
      <c r="AM744" s="42" t="s">
        <v>2876</v>
      </c>
      <c r="AN744" s="42">
        <v>2302065</v>
      </c>
      <c r="AO744" s="42" t="s">
        <v>2877</v>
      </c>
      <c r="AP744" s="41" t="s">
        <v>1298</v>
      </c>
      <c r="AQ744" s="41">
        <v>450</v>
      </c>
      <c r="AR744" s="42" t="s">
        <v>2471</v>
      </c>
      <c r="AS744" s="42" t="s">
        <v>1221</v>
      </c>
      <c r="AT744" s="42">
        <v>50</v>
      </c>
      <c r="AU744" s="42">
        <v>200</v>
      </c>
      <c r="AV744" s="42">
        <v>100</v>
      </c>
      <c r="AW744" s="42">
        <v>100</v>
      </c>
      <c r="AX744" s="43">
        <v>0</v>
      </c>
      <c r="AY744" s="43">
        <v>0</v>
      </c>
      <c r="AZ744" s="43">
        <v>0</v>
      </c>
      <c r="BA744" s="43">
        <v>0</v>
      </c>
      <c r="BB744" s="43">
        <v>0</v>
      </c>
      <c r="BC744" s="43">
        <v>12706000</v>
      </c>
      <c r="BD744" s="43">
        <v>0</v>
      </c>
      <c r="BE744" s="43">
        <v>0</v>
      </c>
      <c r="BF744" s="43">
        <v>0</v>
      </c>
      <c r="BG744" s="43">
        <v>0</v>
      </c>
      <c r="BH744" s="43">
        <v>0</v>
      </c>
      <c r="BI744" s="43">
        <v>0</v>
      </c>
      <c r="BJ744" s="43">
        <v>0</v>
      </c>
      <c r="BK744" s="43">
        <v>0</v>
      </c>
      <c r="BL744" s="43">
        <v>0</v>
      </c>
      <c r="BM744" s="43">
        <v>0</v>
      </c>
      <c r="BN744" s="44">
        <f t="shared" si="78"/>
        <v>12706000</v>
      </c>
      <c r="BO744" s="43">
        <v>0</v>
      </c>
      <c r="BP744" s="43">
        <v>0</v>
      </c>
      <c r="BQ744" s="43">
        <v>0</v>
      </c>
      <c r="BR744" s="43">
        <v>0</v>
      </c>
      <c r="BS744" s="43">
        <v>12706000</v>
      </c>
      <c r="BT744" s="43">
        <v>0</v>
      </c>
      <c r="BU744" s="43">
        <v>0</v>
      </c>
      <c r="BV744" s="43">
        <v>0</v>
      </c>
      <c r="BW744" s="43">
        <v>0</v>
      </c>
      <c r="BX744" s="43">
        <v>0</v>
      </c>
      <c r="BY744" s="43">
        <v>0</v>
      </c>
      <c r="BZ744" s="43">
        <v>0</v>
      </c>
      <c r="CA744" s="43">
        <v>0</v>
      </c>
      <c r="CB744" s="43">
        <v>0</v>
      </c>
      <c r="CC744" s="43">
        <v>0</v>
      </c>
      <c r="CD744" s="44">
        <f t="shared" si="88"/>
        <v>12706000</v>
      </c>
      <c r="CE744" s="43">
        <v>0</v>
      </c>
      <c r="CF744" s="43">
        <v>0</v>
      </c>
      <c r="CG744" s="43">
        <v>0</v>
      </c>
      <c r="CH744" s="43">
        <v>0</v>
      </c>
      <c r="CI744" s="43">
        <v>19636364</v>
      </c>
      <c r="CJ744" s="43">
        <v>0</v>
      </c>
      <c r="CK744" s="43">
        <v>0</v>
      </c>
      <c r="CL744" s="43">
        <v>0</v>
      </c>
      <c r="CM744" s="43">
        <v>0</v>
      </c>
      <c r="CN744" s="43">
        <v>0</v>
      </c>
      <c r="CO744" s="43">
        <v>0</v>
      </c>
      <c r="CP744" s="43">
        <v>0</v>
      </c>
      <c r="CQ744" s="43">
        <v>0</v>
      </c>
      <c r="CR744" s="43">
        <v>0</v>
      </c>
      <c r="CS744" s="43">
        <v>0</v>
      </c>
      <c r="CT744" s="44">
        <f t="shared" si="89"/>
        <v>19636364</v>
      </c>
      <c r="CU744" s="43">
        <v>0</v>
      </c>
      <c r="CV744" s="43">
        <v>0</v>
      </c>
      <c r="CW744" s="43">
        <v>0</v>
      </c>
      <c r="CX744" s="43">
        <v>0</v>
      </c>
      <c r="CY744" s="43">
        <v>27000000</v>
      </c>
      <c r="CZ744" s="43">
        <v>0</v>
      </c>
      <c r="DA744" s="43">
        <v>0</v>
      </c>
      <c r="DB744" s="43">
        <v>0</v>
      </c>
      <c r="DC744" s="43">
        <v>0</v>
      </c>
      <c r="DD744" s="43">
        <v>0</v>
      </c>
      <c r="DE744" s="43">
        <v>0</v>
      </c>
      <c r="DF744" s="43">
        <v>0</v>
      </c>
      <c r="DG744" s="43">
        <v>0</v>
      </c>
      <c r="DH744" s="43">
        <v>0</v>
      </c>
      <c r="DI744" s="43">
        <v>0</v>
      </c>
      <c r="DJ744" s="44">
        <f t="shared" si="90"/>
        <v>27000000</v>
      </c>
      <c r="DK744" s="45">
        <f t="shared" si="79"/>
        <v>72048364</v>
      </c>
      <c r="DL744" s="78">
        <v>72048364</v>
      </c>
    </row>
    <row r="745" spans="1:116" s="2" customFormat="1" ht="150" x14ac:dyDescent="0.25">
      <c r="A745" s="1"/>
      <c r="B745" s="40" t="s">
        <v>2468</v>
      </c>
      <c r="C745" s="41" t="s">
        <v>1450</v>
      </c>
      <c r="D745" s="30" t="s">
        <v>1443</v>
      </c>
      <c r="E745" s="30" t="s">
        <v>1222</v>
      </c>
      <c r="F745" s="30" t="s">
        <v>1441</v>
      </c>
      <c r="G745" s="30" t="s">
        <v>2446</v>
      </c>
      <c r="H745" s="41" t="s">
        <v>1227</v>
      </c>
      <c r="I745" s="41" t="s">
        <v>1298</v>
      </c>
      <c r="J745" s="41" t="s">
        <v>1298</v>
      </c>
      <c r="K745" s="41" t="s">
        <v>1298</v>
      </c>
      <c r="L745" s="41" t="s">
        <v>1228</v>
      </c>
      <c r="M745" s="42" t="s">
        <v>2869</v>
      </c>
      <c r="N745" s="42" t="s">
        <v>2869</v>
      </c>
      <c r="O745" s="42" t="s">
        <v>2870</v>
      </c>
      <c r="P745" s="42" t="s">
        <v>2870</v>
      </c>
      <c r="Q745" s="42" t="s">
        <v>2570</v>
      </c>
      <c r="R745" s="41" t="s">
        <v>113</v>
      </c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 t="s">
        <v>1222</v>
      </c>
      <c r="AI745" s="52" t="s">
        <v>1488</v>
      </c>
      <c r="AJ745" s="40">
        <v>2301</v>
      </c>
      <c r="AK745" s="17" t="s">
        <v>2228</v>
      </c>
      <c r="AL745" s="17" t="s">
        <v>1234</v>
      </c>
      <c r="AM745" s="42" t="s">
        <v>2876</v>
      </c>
      <c r="AN745" s="42">
        <v>2302065</v>
      </c>
      <c r="AO745" s="42" t="s">
        <v>2877</v>
      </c>
      <c r="AP745" s="41" t="s">
        <v>1298</v>
      </c>
      <c r="AQ745" s="41">
        <v>75</v>
      </c>
      <c r="AR745" s="42" t="s">
        <v>2471</v>
      </c>
      <c r="AS745" s="42" t="s">
        <v>1221</v>
      </c>
      <c r="AT745" s="42" t="s">
        <v>2472</v>
      </c>
      <c r="AU745" s="42">
        <v>75</v>
      </c>
      <c r="AV745" s="42" t="s">
        <v>2472</v>
      </c>
      <c r="AW745" s="42" t="s">
        <v>2472</v>
      </c>
      <c r="AX745" s="43">
        <v>0</v>
      </c>
      <c r="AY745" s="43">
        <v>0</v>
      </c>
      <c r="AZ745" s="43">
        <v>0</v>
      </c>
      <c r="BA745" s="43">
        <v>0</v>
      </c>
      <c r="BB745" s="43">
        <v>0</v>
      </c>
      <c r="BC745" s="43">
        <v>0</v>
      </c>
      <c r="BD745" s="43">
        <v>0</v>
      </c>
      <c r="BE745" s="43">
        <v>0</v>
      </c>
      <c r="BF745" s="43">
        <v>0</v>
      </c>
      <c r="BG745" s="43">
        <v>0</v>
      </c>
      <c r="BH745" s="43">
        <v>0</v>
      </c>
      <c r="BI745" s="43">
        <v>0</v>
      </c>
      <c r="BJ745" s="43">
        <v>0</v>
      </c>
      <c r="BK745" s="43">
        <v>0</v>
      </c>
      <c r="BL745" s="43">
        <v>0</v>
      </c>
      <c r="BM745" s="43">
        <v>0</v>
      </c>
      <c r="BN745" s="44">
        <f t="shared" si="78"/>
        <v>0</v>
      </c>
      <c r="BO745" s="43">
        <v>0</v>
      </c>
      <c r="BP745" s="43">
        <v>0</v>
      </c>
      <c r="BQ745" s="43">
        <v>0</v>
      </c>
      <c r="BR745" s="43">
        <v>0</v>
      </c>
      <c r="BS745" s="43">
        <v>12706000</v>
      </c>
      <c r="BT745" s="43">
        <v>0</v>
      </c>
      <c r="BU745" s="43">
        <v>0</v>
      </c>
      <c r="BV745" s="43">
        <v>0</v>
      </c>
      <c r="BW745" s="43">
        <v>0</v>
      </c>
      <c r="BX745" s="43">
        <v>0</v>
      </c>
      <c r="BY745" s="43">
        <v>0</v>
      </c>
      <c r="BZ745" s="43">
        <v>0</v>
      </c>
      <c r="CA745" s="43">
        <v>0</v>
      </c>
      <c r="CB745" s="43">
        <v>0</v>
      </c>
      <c r="CC745" s="43">
        <v>0</v>
      </c>
      <c r="CD745" s="44">
        <f t="shared" si="88"/>
        <v>12706000</v>
      </c>
      <c r="CE745" s="43">
        <v>0</v>
      </c>
      <c r="CF745" s="43">
        <v>0</v>
      </c>
      <c r="CG745" s="43">
        <v>0</v>
      </c>
      <c r="CH745" s="43">
        <v>0</v>
      </c>
      <c r="CI745" s="43">
        <v>0</v>
      </c>
      <c r="CJ745" s="43">
        <v>0</v>
      </c>
      <c r="CK745" s="43">
        <v>0</v>
      </c>
      <c r="CL745" s="43">
        <v>0</v>
      </c>
      <c r="CM745" s="43">
        <v>0</v>
      </c>
      <c r="CN745" s="43">
        <v>0</v>
      </c>
      <c r="CO745" s="43">
        <v>0</v>
      </c>
      <c r="CP745" s="43">
        <v>0</v>
      </c>
      <c r="CQ745" s="43">
        <v>0</v>
      </c>
      <c r="CR745" s="43">
        <v>0</v>
      </c>
      <c r="CS745" s="43">
        <v>0</v>
      </c>
      <c r="CT745" s="44">
        <f t="shared" si="89"/>
        <v>0</v>
      </c>
      <c r="CU745" s="43">
        <v>0</v>
      </c>
      <c r="CV745" s="43">
        <v>0</v>
      </c>
      <c r="CW745" s="43">
        <v>0</v>
      </c>
      <c r="CX745" s="43">
        <v>0</v>
      </c>
      <c r="CY745" s="43">
        <v>0</v>
      </c>
      <c r="CZ745" s="43">
        <v>0</v>
      </c>
      <c r="DA745" s="43">
        <v>0</v>
      </c>
      <c r="DB745" s="43">
        <v>0</v>
      </c>
      <c r="DC745" s="43">
        <v>0</v>
      </c>
      <c r="DD745" s="43">
        <v>0</v>
      </c>
      <c r="DE745" s="43">
        <v>0</v>
      </c>
      <c r="DF745" s="43">
        <v>0</v>
      </c>
      <c r="DG745" s="43">
        <v>0</v>
      </c>
      <c r="DH745" s="43">
        <v>0</v>
      </c>
      <c r="DI745" s="43">
        <v>0</v>
      </c>
      <c r="DJ745" s="44">
        <f t="shared" si="90"/>
        <v>0</v>
      </c>
      <c r="DK745" s="45">
        <f t="shared" si="79"/>
        <v>12706000</v>
      </c>
      <c r="DL745" s="78">
        <v>12706000</v>
      </c>
    </row>
    <row r="746" spans="1:116" s="2" customFormat="1" ht="150" x14ac:dyDescent="0.25">
      <c r="A746" s="1"/>
      <c r="B746" s="40" t="s">
        <v>2468</v>
      </c>
      <c r="C746" s="41" t="s">
        <v>1450</v>
      </c>
      <c r="D746" s="30" t="s">
        <v>1443</v>
      </c>
      <c r="E746" s="30" t="s">
        <v>1222</v>
      </c>
      <c r="F746" s="30" t="s">
        <v>1441</v>
      </c>
      <c r="G746" s="30" t="s">
        <v>2446</v>
      </c>
      <c r="H746" s="41" t="s">
        <v>1227</v>
      </c>
      <c r="I746" s="41" t="s">
        <v>1298</v>
      </c>
      <c r="J746" s="41" t="s">
        <v>1298</v>
      </c>
      <c r="K746" s="41" t="s">
        <v>1298</v>
      </c>
      <c r="L746" s="41" t="s">
        <v>1228</v>
      </c>
      <c r="M746" s="42" t="s">
        <v>2869</v>
      </c>
      <c r="N746" s="42" t="s">
        <v>2869</v>
      </c>
      <c r="O746" s="42" t="s">
        <v>2870</v>
      </c>
      <c r="P746" s="42" t="s">
        <v>2870</v>
      </c>
      <c r="Q746" s="42" t="s">
        <v>2570</v>
      </c>
      <c r="R746" s="41" t="s">
        <v>113</v>
      </c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 t="s">
        <v>1222</v>
      </c>
      <c r="AI746" s="52" t="s">
        <v>1488</v>
      </c>
      <c r="AJ746" s="40">
        <v>2301</v>
      </c>
      <c r="AK746" s="17" t="s">
        <v>2229</v>
      </c>
      <c r="AL746" s="17" t="s">
        <v>1235</v>
      </c>
      <c r="AM746" s="42" t="s">
        <v>2876</v>
      </c>
      <c r="AN746" s="42">
        <v>2302065</v>
      </c>
      <c r="AO746" s="42" t="s">
        <v>2877</v>
      </c>
      <c r="AP746" s="41" t="s">
        <v>1298</v>
      </c>
      <c r="AQ746" s="41">
        <v>900</v>
      </c>
      <c r="AR746" s="42" t="s">
        <v>2471</v>
      </c>
      <c r="AS746" s="42" t="s">
        <v>1221</v>
      </c>
      <c r="AT746" s="42">
        <v>200</v>
      </c>
      <c r="AU746" s="42">
        <v>700</v>
      </c>
      <c r="AV746" s="42" t="s">
        <v>2472</v>
      </c>
      <c r="AW746" s="42" t="s">
        <v>2472</v>
      </c>
      <c r="AX746" s="43">
        <v>0</v>
      </c>
      <c r="AY746" s="43">
        <v>0</v>
      </c>
      <c r="AZ746" s="43">
        <v>0</v>
      </c>
      <c r="BA746" s="43">
        <v>0</v>
      </c>
      <c r="BB746" s="43">
        <v>0</v>
      </c>
      <c r="BC746" s="43">
        <v>12706000</v>
      </c>
      <c r="BD746" s="43">
        <v>0</v>
      </c>
      <c r="BE746" s="43">
        <v>0</v>
      </c>
      <c r="BF746" s="43">
        <v>0</v>
      </c>
      <c r="BG746" s="43">
        <v>0</v>
      </c>
      <c r="BH746" s="43">
        <v>0</v>
      </c>
      <c r="BI746" s="43">
        <v>0</v>
      </c>
      <c r="BJ746" s="43">
        <v>0</v>
      </c>
      <c r="BK746" s="43">
        <v>0</v>
      </c>
      <c r="BL746" s="43">
        <v>0</v>
      </c>
      <c r="BM746" s="43">
        <v>0</v>
      </c>
      <c r="BN746" s="44">
        <f t="shared" si="78"/>
        <v>12706000</v>
      </c>
      <c r="BO746" s="43">
        <v>0</v>
      </c>
      <c r="BP746" s="43">
        <v>0</v>
      </c>
      <c r="BQ746" s="43">
        <v>0</v>
      </c>
      <c r="BR746" s="43">
        <v>0</v>
      </c>
      <c r="BS746" s="43">
        <v>12706000</v>
      </c>
      <c r="BT746" s="43">
        <v>0</v>
      </c>
      <c r="BU746" s="43">
        <v>0</v>
      </c>
      <c r="BV746" s="43">
        <v>0</v>
      </c>
      <c r="BW746" s="43">
        <v>0</v>
      </c>
      <c r="BX746" s="43">
        <v>0</v>
      </c>
      <c r="BY746" s="43">
        <v>0</v>
      </c>
      <c r="BZ746" s="43">
        <v>0</v>
      </c>
      <c r="CA746" s="43">
        <v>0</v>
      </c>
      <c r="CB746" s="43">
        <v>0</v>
      </c>
      <c r="CC746" s="43">
        <v>0</v>
      </c>
      <c r="CD746" s="44">
        <f t="shared" si="88"/>
        <v>12706000</v>
      </c>
      <c r="CE746" s="43">
        <v>0</v>
      </c>
      <c r="CF746" s="43">
        <v>0</v>
      </c>
      <c r="CG746" s="43">
        <v>0</v>
      </c>
      <c r="CH746" s="43">
        <v>0</v>
      </c>
      <c r="CI746" s="43">
        <v>0</v>
      </c>
      <c r="CJ746" s="43">
        <v>0</v>
      </c>
      <c r="CK746" s="43">
        <v>0</v>
      </c>
      <c r="CL746" s="43">
        <v>0</v>
      </c>
      <c r="CM746" s="43">
        <v>0</v>
      </c>
      <c r="CN746" s="43">
        <v>0</v>
      </c>
      <c r="CO746" s="43">
        <v>0</v>
      </c>
      <c r="CP746" s="43">
        <v>0</v>
      </c>
      <c r="CQ746" s="43">
        <v>0</v>
      </c>
      <c r="CR746" s="43">
        <v>0</v>
      </c>
      <c r="CS746" s="43">
        <v>0</v>
      </c>
      <c r="CT746" s="44">
        <f t="shared" si="89"/>
        <v>0</v>
      </c>
      <c r="CU746" s="43">
        <v>0</v>
      </c>
      <c r="CV746" s="43">
        <v>0</v>
      </c>
      <c r="CW746" s="43">
        <v>0</v>
      </c>
      <c r="CX746" s="43">
        <v>0</v>
      </c>
      <c r="CY746" s="43">
        <v>0</v>
      </c>
      <c r="CZ746" s="43">
        <v>0</v>
      </c>
      <c r="DA746" s="43">
        <v>0</v>
      </c>
      <c r="DB746" s="43">
        <v>0</v>
      </c>
      <c r="DC746" s="43">
        <v>0</v>
      </c>
      <c r="DD746" s="43">
        <v>0</v>
      </c>
      <c r="DE746" s="43">
        <v>0</v>
      </c>
      <c r="DF746" s="43">
        <v>0</v>
      </c>
      <c r="DG746" s="43">
        <v>0</v>
      </c>
      <c r="DH746" s="43">
        <v>0</v>
      </c>
      <c r="DI746" s="43">
        <v>0</v>
      </c>
      <c r="DJ746" s="44">
        <f t="shared" si="90"/>
        <v>0</v>
      </c>
      <c r="DK746" s="45">
        <f t="shared" si="79"/>
        <v>25412000</v>
      </c>
      <c r="DL746" s="78">
        <v>25412000</v>
      </c>
    </row>
    <row r="747" spans="1:116" s="2" customFormat="1" ht="150" x14ac:dyDescent="0.25">
      <c r="A747" s="1"/>
      <c r="B747" s="40" t="s">
        <v>2468</v>
      </c>
      <c r="C747" s="41" t="s">
        <v>1450</v>
      </c>
      <c r="D747" s="30" t="s">
        <v>1443</v>
      </c>
      <c r="E747" s="30" t="s">
        <v>1222</v>
      </c>
      <c r="F747" s="30" t="s">
        <v>1441</v>
      </c>
      <c r="G747" s="30" t="s">
        <v>2446</v>
      </c>
      <c r="H747" s="41" t="s">
        <v>1227</v>
      </c>
      <c r="I747" s="41" t="s">
        <v>1298</v>
      </c>
      <c r="J747" s="41" t="s">
        <v>1298</v>
      </c>
      <c r="K747" s="41" t="s">
        <v>1298</v>
      </c>
      <c r="L747" s="41" t="s">
        <v>1228</v>
      </c>
      <c r="M747" s="42" t="s">
        <v>2869</v>
      </c>
      <c r="N747" s="42" t="s">
        <v>2869</v>
      </c>
      <c r="O747" s="42" t="s">
        <v>2870</v>
      </c>
      <c r="P747" s="42" t="s">
        <v>2870</v>
      </c>
      <c r="Q747" s="42" t="s">
        <v>2570</v>
      </c>
      <c r="R747" s="41" t="s">
        <v>113</v>
      </c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 t="s">
        <v>1222</v>
      </c>
      <c r="AI747" s="52" t="s">
        <v>1488</v>
      </c>
      <c r="AJ747" s="40">
        <v>2301</v>
      </c>
      <c r="AK747" s="17" t="s">
        <v>2230</v>
      </c>
      <c r="AL747" s="17" t="s">
        <v>1236</v>
      </c>
      <c r="AM747" s="42" t="s">
        <v>2876</v>
      </c>
      <c r="AN747" s="42">
        <v>2302065</v>
      </c>
      <c r="AO747" s="42" t="s">
        <v>2877</v>
      </c>
      <c r="AP747" s="41" t="s">
        <v>1298</v>
      </c>
      <c r="AQ747" s="41">
        <v>3000</v>
      </c>
      <c r="AR747" s="42" t="s">
        <v>2471</v>
      </c>
      <c r="AS747" s="42" t="s">
        <v>1221</v>
      </c>
      <c r="AT747" s="42" t="s">
        <v>2472</v>
      </c>
      <c r="AU747" s="42">
        <v>1000</v>
      </c>
      <c r="AV747" s="42">
        <v>1000</v>
      </c>
      <c r="AW747" s="42">
        <v>1000</v>
      </c>
      <c r="AX747" s="43">
        <v>0</v>
      </c>
      <c r="AY747" s="43">
        <v>0</v>
      </c>
      <c r="AZ747" s="43">
        <v>0</v>
      </c>
      <c r="BA747" s="43">
        <v>0</v>
      </c>
      <c r="BB747" s="43">
        <v>0</v>
      </c>
      <c r="BC747" s="43">
        <v>0</v>
      </c>
      <c r="BD747" s="43">
        <v>0</v>
      </c>
      <c r="BE747" s="43">
        <v>0</v>
      </c>
      <c r="BF747" s="43">
        <v>0</v>
      </c>
      <c r="BG747" s="43">
        <v>0</v>
      </c>
      <c r="BH747" s="43">
        <v>0</v>
      </c>
      <c r="BI747" s="43">
        <v>0</v>
      </c>
      <c r="BJ747" s="43">
        <v>0</v>
      </c>
      <c r="BK747" s="43">
        <v>0</v>
      </c>
      <c r="BL747" s="43">
        <v>0</v>
      </c>
      <c r="BM747" s="43">
        <v>0</v>
      </c>
      <c r="BN747" s="44">
        <f t="shared" si="78"/>
        <v>0</v>
      </c>
      <c r="BO747" s="43">
        <v>0</v>
      </c>
      <c r="BP747" s="43">
        <v>0</v>
      </c>
      <c r="BQ747" s="43">
        <v>0</v>
      </c>
      <c r="BR747" s="43">
        <v>0</v>
      </c>
      <c r="BS747" s="43">
        <v>12706000</v>
      </c>
      <c r="BT747" s="43">
        <v>0</v>
      </c>
      <c r="BU747" s="43">
        <v>0</v>
      </c>
      <c r="BV747" s="43">
        <v>0</v>
      </c>
      <c r="BW747" s="43">
        <v>0</v>
      </c>
      <c r="BX747" s="43">
        <v>0</v>
      </c>
      <c r="BY747" s="43">
        <v>0</v>
      </c>
      <c r="BZ747" s="43">
        <v>0</v>
      </c>
      <c r="CA747" s="43">
        <v>0</v>
      </c>
      <c r="CB747" s="43">
        <v>0</v>
      </c>
      <c r="CC747" s="43">
        <v>0</v>
      </c>
      <c r="CD747" s="44">
        <f t="shared" si="88"/>
        <v>12706000</v>
      </c>
      <c r="CE747" s="43">
        <v>0</v>
      </c>
      <c r="CF747" s="43">
        <v>0</v>
      </c>
      <c r="CG747" s="43">
        <v>0</v>
      </c>
      <c r="CH747" s="43">
        <v>0</v>
      </c>
      <c r="CI747" s="43">
        <v>19636364</v>
      </c>
      <c r="CJ747" s="43">
        <v>0</v>
      </c>
      <c r="CK747" s="43">
        <v>0</v>
      </c>
      <c r="CL747" s="43">
        <v>0</v>
      </c>
      <c r="CM747" s="43">
        <v>0</v>
      </c>
      <c r="CN747" s="43">
        <v>0</v>
      </c>
      <c r="CO747" s="43">
        <v>0</v>
      </c>
      <c r="CP747" s="43">
        <v>0</v>
      </c>
      <c r="CQ747" s="43">
        <v>0</v>
      </c>
      <c r="CR747" s="43">
        <v>0</v>
      </c>
      <c r="CS747" s="43">
        <v>0</v>
      </c>
      <c r="CT747" s="44">
        <f t="shared" si="89"/>
        <v>19636364</v>
      </c>
      <c r="CU747" s="43">
        <v>0</v>
      </c>
      <c r="CV747" s="43">
        <v>0</v>
      </c>
      <c r="CW747" s="43">
        <v>0</v>
      </c>
      <c r="CX747" s="43">
        <v>0</v>
      </c>
      <c r="CY747" s="43">
        <v>27000000</v>
      </c>
      <c r="CZ747" s="43">
        <v>0</v>
      </c>
      <c r="DA747" s="43">
        <v>0</v>
      </c>
      <c r="DB747" s="43">
        <v>0</v>
      </c>
      <c r="DC747" s="43">
        <v>0</v>
      </c>
      <c r="DD747" s="43">
        <v>0</v>
      </c>
      <c r="DE747" s="43">
        <v>0</v>
      </c>
      <c r="DF747" s="43">
        <v>0</v>
      </c>
      <c r="DG747" s="43">
        <v>0</v>
      </c>
      <c r="DH747" s="43">
        <v>0</v>
      </c>
      <c r="DI747" s="43">
        <v>0</v>
      </c>
      <c r="DJ747" s="44">
        <f t="shared" si="90"/>
        <v>27000000</v>
      </c>
      <c r="DK747" s="45">
        <f t="shared" si="79"/>
        <v>59342364</v>
      </c>
      <c r="DL747" s="78">
        <v>59342364</v>
      </c>
    </row>
    <row r="748" spans="1:116" s="2" customFormat="1" ht="150" x14ac:dyDescent="0.25">
      <c r="A748" s="1"/>
      <c r="B748" s="40" t="s">
        <v>2468</v>
      </c>
      <c r="C748" s="41" t="s">
        <v>1450</v>
      </c>
      <c r="D748" s="30" t="s">
        <v>1443</v>
      </c>
      <c r="E748" s="30" t="s">
        <v>1222</v>
      </c>
      <c r="F748" s="30" t="s">
        <v>1441</v>
      </c>
      <c r="G748" s="30" t="s">
        <v>2446</v>
      </c>
      <c r="H748" s="41" t="s">
        <v>1227</v>
      </c>
      <c r="I748" s="41" t="s">
        <v>1298</v>
      </c>
      <c r="J748" s="41" t="s">
        <v>1298</v>
      </c>
      <c r="K748" s="41" t="s">
        <v>1298</v>
      </c>
      <c r="L748" s="41" t="s">
        <v>1228</v>
      </c>
      <c r="M748" s="42" t="s">
        <v>2869</v>
      </c>
      <c r="N748" s="42" t="s">
        <v>2869</v>
      </c>
      <c r="O748" s="42" t="s">
        <v>2870</v>
      </c>
      <c r="P748" s="42" t="s">
        <v>2870</v>
      </c>
      <c r="Q748" s="42" t="s">
        <v>2570</v>
      </c>
      <c r="R748" s="41" t="s">
        <v>113</v>
      </c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 t="s">
        <v>1222</v>
      </c>
      <c r="AI748" s="52" t="s">
        <v>1488</v>
      </c>
      <c r="AJ748" s="40">
        <v>2301</v>
      </c>
      <c r="AK748" s="17" t="s">
        <v>2231</v>
      </c>
      <c r="AL748" s="17" t="s">
        <v>1237</v>
      </c>
      <c r="AM748" s="42" t="s">
        <v>2876</v>
      </c>
      <c r="AN748" s="42">
        <v>2302065</v>
      </c>
      <c r="AO748" s="42" t="s">
        <v>2877</v>
      </c>
      <c r="AP748" s="41" t="s">
        <v>1298</v>
      </c>
      <c r="AQ748" s="41">
        <v>3000</v>
      </c>
      <c r="AR748" s="42" t="s">
        <v>2471</v>
      </c>
      <c r="AS748" s="42" t="s">
        <v>1221</v>
      </c>
      <c r="AT748" s="42" t="s">
        <v>2472</v>
      </c>
      <c r="AU748" s="42">
        <v>1000</v>
      </c>
      <c r="AV748" s="42">
        <v>1000</v>
      </c>
      <c r="AW748" s="42">
        <v>1000</v>
      </c>
      <c r="AX748" s="43">
        <v>0</v>
      </c>
      <c r="AY748" s="43">
        <v>0</v>
      </c>
      <c r="AZ748" s="43">
        <v>0</v>
      </c>
      <c r="BA748" s="43">
        <v>0</v>
      </c>
      <c r="BB748" s="43">
        <v>0</v>
      </c>
      <c r="BC748" s="43">
        <v>0</v>
      </c>
      <c r="BD748" s="43">
        <v>0</v>
      </c>
      <c r="BE748" s="43">
        <v>0</v>
      </c>
      <c r="BF748" s="43">
        <v>0</v>
      </c>
      <c r="BG748" s="43">
        <v>0</v>
      </c>
      <c r="BH748" s="43">
        <v>0</v>
      </c>
      <c r="BI748" s="43">
        <v>0</v>
      </c>
      <c r="BJ748" s="43">
        <v>0</v>
      </c>
      <c r="BK748" s="43">
        <v>0</v>
      </c>
      <c r="BL748" s="43">
        <v>0</v>
      </c>
      <c r="BM748" s="43">
        <v>0</v>
      </c>
      <c r="BN748" s="44">
        <f t="shared" si="78"/>
        <v>0</v>
      </c>
      <c r="BO748" s="43">
        <v>0</v>
      </c>
      <c r="BP748" s="43">
        <v>0</v>
      </c>
      <c r="BQ748" s="43">
        <v>0</v>
      </c>
      <c r="BR748" s="43">
        <v>0</v>
      </c>
      <c r="BS748" s="43">
        <v>12706000</v>
      </c>
      <c r="BT748" s="43">
        <v>0</v>
      </c>
      <c r="BU748" s="43">
        <v>0</v>
      </c>
      <c r="BV748" s="43">
        <v>0</v>
      </c>
      <c r="BW748" s="43">
        <v>0</v>
      </c>
      <c r="BX748" s="43">
        <v>0</v>
      </c>
      <c r="BY748" s="43">
        <v>0</v>
      </c>
      <c r="BZ748" s="43">
        <v>0</v>
      </c>
      <c r="CA748" s="43">
        <v>0</v>
      </c>
      <c r="CB748" s="43">
        <v>0</v>
      </c>
      <c r="CC748" s="43">
        <v>0</v>
      </c>
      <c r="CD748" s="44">
        <f t="shared" si="88"/>
        <v>12706000</v>
      </c>
      <c r="CE748" s="43">
        <v>0</v>
      </c>
      <c r="CF748" s="43">
        <v>0</v>
      </c>
      <c r="CG748" s="43">
        <v>0</v>
      </c>
      <c r="CH748" s="43">
        <v>0</v>
      </c>
      <c r="CI748" s="43">
        <v>19636364</v>
      </c>
      <c r="CJ748" s="43">
        <v>0</v>
      </c>
      <c r="CK748" s="43">
        <v>0</v>
      </c>
      <c r="CL748" s="43">
        <v>0</v>
      </c>
      <c r="CM748" s="43">
        <v>0</v>
      </c>
      <c r="CN748" s="43">
        <v>0</v>
      </c>
      <c r="CO748" s="43">
        <v>0</v>
      </c>
      <c r="CP748" s="43">
        <v>0</v>
      </c>
      <c r="CQ748" s="43">
        <v>0</v>
      </c>
      <c r="CR748" s="43">
        <v>0</v>
      </c>
      <c r="CS748" s="43">
        <v>0</v>
      </c>
      <c r="CT748" s="44">
        <f t="shared" si="89"/>
        <v>19636364</v>
      </c>
      <c r="CU748" s="43">
        <v>0</v>
      </c>
      <c r="CV748" s="43">
        <v>0</v>
      </c>
      <c r="CW748" s="43">
        <v>0</v>
      </c>
      <c r="CX748" s="43">
        <v>0</v>
      </c>
      <c r="CY748" s="43">
        <v>27000000</v>
      </c>
      <c r="CZ748" s="43">
        <v>0</v>
      </c>
      <c r="DA748" s="43">
        <v>0</v>
      </c>
      <c r="DB748" s="43">
        <v>0</v>
      </c>
      <c r="DC748" s="43">
        <v>0</v>
      </c>
      <c r="DD748" s="43">
        <v>0</v>
      </c>
      <c r="DE748" s="43">
        <v>0</v>
      </c>
      <c r="DF748" s="43">
        <v>0</v>
      </c>
      <c r="DG748" s="43">
        <v>0</v>
      </c>
      <c r="DH748" s="43">
        <v>0</v>
      </c>
      <c r="DI748" s="43">
        <v>0</v>
      </c>
      <c r="DJ748" s="44">
        <f t="shared" si="90"/>
        <v>27000000</v>
      </c>
      <c r="DK748" s="45">
        <f t="shared" si="79"/>
        <v>59342364</v>
      </c>
      <c r="DL748" s="78">
        <v>59342364</v>
      </c>
    </row>
    <row r="749" spans="1:116" s="2" customFormat="1" ht="165" x14ac:dyDescent="0.25">
      <c r="A749" s="1"/>
      <c r="B749" s="40" t="s">
        <v>2468</v>
      </c>
      <c r="C749" s="41" t="s">
        <v>1450</v>
      </c>
      <c r="D749" s="30" t="s">
        <v>1443</v>
      </c>
      <c r="E749" s="30" t="s">
        <v>1222</v>
      </c>
      <c r="F749" s="30" t="s">
        <v>1441</v>
      </c>
      <c r="G749" s="30" t="s">
        <v>1238</v>
      </c>
      <c r="H749" s="41" t="s">
        <v>1238</v>
      </c>
      <c r="I749" s="41">
        <v>75</v>
      </c>
      <c r="J749" s="41" t="s">
        <v>1390</v>
      </c>
      <c r="K749" s="41">
        <v>2019</v>
      </c>
      <c r="L749" s="41" t="s">
        <v>1239</v>
      </c>
      <c r="M749" s="42">
        <v>80</v>
      </c>
      <c r="N749" s="42">
        <v>80</v>
      </c>
      <c r="O749" s="42">
        <v>80</v>
      </c>
      <c r="P749" s="42">
        <v>80</v>
      </c>
      <c r="Q749" s="42" t="s">
        <v>130</v>
      </c>
      <c r="R749" s="41" t="s">
        <v>113</v>
      </c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 t="s">
        <v>1222</v>
      </c>
      <c r="AI749" s="52" t="s">
        <v>1489</v>
      </c>
      <c r="AJ749" s="40">
        <v>2302</v>
      </c>
      <c r="AK749" s="17" t="s">
        <v>2232</v>
      </c>
      <c r="AL749" s="17" t="s">
        <v>1240</v>
      </c>
      <c r="AM749" s="42" t="s">
        <v>2878</v>
      </c>
      <c r="AN749" s="42">
        <v>2302009</v>
      </c>
      <c r="AO749" s="42" t="s">
        <v>2877</v>
      </c>
      <c r="AP749" s="41" t="s">
        <v>1298</v>
      </c>
      <c r="AQ749" s="41">
        <v>1</v>
      </c>
      <c r="AR749" s="42" t="s">
        <v>2471</v>
      </c>
      <c r="AS749" s="42" t="s">
        <v>1221</v>
      </c>
      <c r="AT749" s="42" t="s">
        <v>2472</v>
      </c>
      <c r="AU749" s="42">
        <v>1</v>
      </c>
      <c r="AV749" s="42" t="s">
        <v>2472</v>
      </c>
      <c r="AW749" s="42" t="s">
        <v>2472</v>
      </c>
      <c r="AX749" s="43">
        <v>0</v>
      </c>
      <c r="AY749" s="43">
        <v>0</v>
      </c>
      <c r="AZ749" s="43">
        <v>0</v>
      </c>
      <c r="BA749" s="43">
        <v>0</v>
      </c>
      <c r="BB749" s="43">
        <v>0</v>
      </c>
      <c r="BC749" s="43">
        <v>0</v>
      </c>
      <c r="BD749" s="43">
        <v>0</v>
      </c>
      <c r="BE749" s="43">
        <v>0</v>
      </c>
      <c r="BF749" s="43">
        <v>0</v>
      </c>
      <c r="BG749" s="43">
        <v>0</v>
      </c>
      <c r="BH749" s="43">
        <v>0</v>
      </c>
      <c r="BI749" s="43">
        <v>0</v>
      </c>
      <c r="BJ749" s="43">
        <v>0</v>
      </c>
      <c r="BK749" s="43">
        <v>0</v>
      </c>
      <c r="BL749" s="43">
        <v>0</v>
      </c>
      <c r="BM749" s="43">
        <v>0</v>
      </c>
      <c r="BN749" s="44">
        <f t="shared" si="78"/>
        <v>0</v>
      </c>
      <c r="BO749" s="43">
        <v>0</v>
      </c>
      <c r="BP749" s="43">
        <v>0</v>
      </c>
      <c r="BQ749" s="43">
        <v>0</v>
      </c>
      <c r="BR749" s="43">
        <v>0</v>
      </c>
      <c r="BS749" s="43">
        <v>12706000</v>
      </c>
      <c r="BT749" s="43">
        <v>0</v>
      </c>
      <c r="BU749" s="43">
        <v>0</v>
      </c>
      <c r="BV749" s="43">
        <v>0</v>
      </c>
      <c r="BW749" s="43">
        <v>0</v>
      </c>
      <c r="BX749" s="43">
        <v>0</v>
      </c>
      <c r="BY749" s="43">
        <v>0</v>
      </c>
      <c r="BZ749" s="43">
        <v>0</v>
      </c>
      <c r="CA749" s="43">
        <v>0</v>
      </c>
      <c r="CB749" s="43">
        <v>0</v>
      </c>
      <c r="CC749" s="43">
        <v>0</v>
      </c>
      <c r="CD749" s="44">
        <f t="shared" si="88"/>
        <v>12706000</v>
      </c>
      <c r="CE749" s="43">
        <v>0</v>
      </c>
      <c r="CF749" s="43">
        <v>0</v>
      </c>
      <c r="CG749" s="43">
        <v>0</v>
      </c>
      <c r="CH749" s="43">
        <v>0</v>
      </c>
      <c r="CI749" s="43">
        <v>0</v>
      </c>
      <c r="CJ749" s="43">
        <v>0</v>
      </c>
      <c r="CK749" s="43">
        <v>0</v>
      </c>
      <c r="CL749" s="43">
        <v>0</v>
      </c>
      <c r="CM749" s="43">
        <v>0</v>
      </c>
      <c r="CN749" s="43">
        <v>0</v>
      </c>
      <c r="CO749" s="43">
        <v>0</v>
      </c>
      <c r="CP749" s="43">
        <v>0</v>
      </c>
      <c r="CQ749" s="43">
        <v>0</v>
      </c>
      <c r="CR749" s="43">
        <v>0</v>
      </c>
      <c r="CS749" s="43">
        <v>0</v>
      </c>
      <c r="CT749" s="44">
        <f t="shared" si="89"/>
        <v>0</v>
      </c>
      <c r="CU749" s="43">
        <v>0</v>
      </c>
      <c r="CV749" s="43">
        <v>0</v>
      </c>
      <c r="CW749" s="43">
        <v>0</v>
      </c>
      <c r="CX749" s="43">
        <v>0</v>
      </c>
      <c r="CY749" s="43">
        <v>0</v>
      </c>
      <c r="CZ749" s="43">
        <v>0</v>
      </c>
      <c r="DA749" s="43">
        <v>0</v>
      </c>
      <c r="DB749" s="43">
        <v>0</v>
      </c>
      <c r="DC749" s="43">
        <v>0</v>
      </c>
      <c r="DD749" s="43">
        <v>0</v>
      </c>
      <c r="DE749" s="43">
        <v>0</v>
      </c>
      <c r="DF749" s="43">
        <v>0</v>
      </c>
      <c r="DG749" s="43">
        <v>0</v>
      </c>
      <c r="DH749" s="43">
        <v>0</v>
      </c>
      <c r="DI749" s="43">
        <v>0</v>
      </c>
      <c r="DJ749" s="44">
        <f t="shared" si="90"/>
        <v>0</v>
      </c>
      <c r="DK749" s="45">
        <f t="shared" si="79"/>
        <v>12706000</v>
      </c>
      <c r="DL749" s="78">
        <v>12706000</v>
      </c>
    </row>
    <row r="750" spans="1:116" s="2" customFormat="1" ht="150" x14ac:dyDescent="0.25">
      <c r="A750" s="1"/>
      <c r="B750" s="40" t="s">
        <v>2468</v>
      </c>
      <c r="C750" s="41" t="s">
        <v>1450</v>
      </c>
      <c r="D750" s="30" t="s">
        <v>1443</v>
      </c>
      <c r="E750" s="30" t="s">
        <v>1222</v>
      </c>
      <c r="F750" s="30" t="s">
        <v>1441</v>
      </c>
      <c r="G750" s="30" t="s">
        <v>1238</v>
      </c>
      <c r="H750" s="41" t="s">
        <v>1238</v>
      </c>
      <c r="I750" s="41">
        <v>75</v>
      </c>
      <c r="J750" s="41" t="s">
        <v>1390</v>
      </c>
      <c r="K750" s="41">
        <v>2019</v>
      </c>
      <c r="L750" s="41" t="s">
        <v>1239</v>
      </c>
      <c r="M750" s="42">
        <v>80</v>
      </c>
      <c r="N750" s="42">
        <v>80</v>
      </c>
      <c r="O750" s="42">
        <v>80</v>
      </c>
      <c r="P750" s="42">
        <v>80</v>
      </c>
      <c r="Q750" s="42" t="s">
        <v>130</v>
      </c>
      <c r="R750" s="41" t="s">
        <v>113</v>
      </c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 t="s">
        <v>1222</v>
      </c>
      <c r="AI750" s="52" t="s">
        <v>1488</v>
      </c>
      <c r="AJ750" s="40">
        <v>2301</v>
      </c>
      <c r="AK750" s="17" t="s">
        <v>2233</v>
      </c>
      <c r="AL750" s="17" t="s">
        <v>1241</v>
      </c>
      <c r="AM750" s="42" t="s">
        <v>2876</v>
      </c>
      <c r="AN750" s="42">
        <v>2302065</v>
      </c>
      <c r="AO750" s="42" t="s">
        <v>2877</v>
      </c>
      <c r="AP750" s="41" t="s">
        <v>1298</v>
      </c>
      <c r="AQ750" s="41">
        <v>450</v>
      </c>
      <c r="AR750" s="42" t="s">
        <v>2471</v>
      </c>
      <c r="AS750" s="42" t="s">
        <v>1221</v>
      </c>
      <c r="AT750" s="42">
        <v>50</v>
      </c>
      <c r="AU750" s="42">
        <v>200</v>
      </c>
      <c r="AV750" s="42">
        <v>200</v>
      </c>
      <c r="AW750" s="42" t="s">
        <v>2472</v>
      </c>
      <c r="AX750" s="43">
        <v>0</v>
      </c>
      <c r="AY750" s="43">
        <v>0</v>
      </c>
      <c r="AZ750" s="43">
        <v>0</v>
      </c>
      <c r="BA750" s="43">
        <v>0</v>
      </c>
      <c r="BB750" s="43">
        <v>0</v>
      </c>
      <c r="BC750" s="43">
        <v>12706000</v>
      </c>
      <c r="BD750" s="43">
        <v>0</v>
      </c>
      <c r="BE750" s="43">
        <v>0</v>
      </c>
      <c r="BF750" s="43">
        <v>0</v>
      </c>
      <c r="BG750" s="43">
        <v>0</v>
      </c>
      <c r="BH750" s="43">
        <v>0</v>
      </c>
      <c r="BI750" s="43">
        <v>0</v>
      </c>
      <c r="BJ750" s="43">
        <v>0</v>
      </c>
      <c r="BK750" s="43">
        <v>0</v>
      </c>
      <c r="BL750" s="43">
        <v>0</v>
      </c>
      <c r="BM750" s="43">
        <v>0</v>
      </c>
      <c r="BN750" s="44">
        <f t="shared" si="78"/>
        <v>12706000</v>
      </c>
      <c r="BO750" s="43">
        <v>0</v>
      </c>
      <c r="BP750" s="43">
        <v>0</v>
      </c>
      <c r="BQ750" s="43">
        <v>0</v>
      </c>
      <c r="BR750" s="43">
        <v>0</v>
      </c>
      <c r="BS750" s="43">
        <v>12706000</v>
      </c>
      <c r="BT750" s="43">
        <v>0</v>
      </c>
      <c r="BU750" s="43">
        <v>0</v>
      </c>
      <c r="BV750" s="43">
        <v>0</v>
      </c>
      <c r="BW750" s="43">
        <v>0</v>
      </c>
      <c r="BX750" s="43">
        <v>0</v>
      </c>
      <c r="BY750" s="43">
        <v>0</v>
      </c>
      <c r="BZ750" s="43">
        <v>0</v>
      </c>
      <c r="CA750" s="43">
        <v>0</v>
      </c>
      <c r="CB750" s="43">
        <v>0</v>
      </c>
      <c r="CC750" s="43">
        <v>0</v>
      </c>
      <c r="CD750" s="44">
        <f t="shared" si="88"/>
        <v>12706000</v>
      </c>
      <c r="CE750" s="43">
        <v>0</v>
      </c>
      <c r="CF750" s="43">
        <v>0</v>
      </c>
      <c r="CG750" s="43">
        <v>0</v>
      </c>
      <c r="CH750" s="43">
        <v>0</v>
      </c>
      <c r="CI750" s="43">
        <v>19636364</v>
      </c>
      <c r="CJ750" s="43">
        <v>0</v>
      </c>
      <c r="CK750" s="43">
        <v>0</v>
      </c>
      <c r="CL750" s="43">
        <v>0</v>
      </c>
      <c r="CM750" s="43">
        <v>0</v>
      </c>
      <c r="CN750" s="43">
        <v>0</v>
      </c>
      <c r="CO750" s="43">
        <v>0</v>
      </c>
      <c r="CP750" s="43">
        <v>0</v>
      </c>
      <c r="CQ750" s="43">
        <v>0</v>
      </c>
      <c r="CR750" s="43">
        <v>0</v>
      </c>
      <c r="CS750" s="43">
        <v>0</v>
      </c>
      <c r="CT750" s="44">
        <f t="shared" si="89"/>
        <v>19636364</v>
      </c>
      <c r="CU750" s="43">
        <v>0</v>
      </c>
      <c r="CV750" s="43">
        <v>0</v>
      </c>
      <c r="CW750" s="43">
        <v>0</v>
      </c>
      <c r="CX750" s="43">
        <v>0</v>
      </c>
      <c r="CY750" s="43">
        <v>0</v>
      </c>
      <c r="CZ750" s="43">
        <v>0</v>
      </c>
      <c r="DA750" s="43">
        <v>0</v>
      </c>
      <c r="DB750" s="43">
        <v>0</v>
      </c>
      <c r="DC750" s="43">
        <v>0</v>
      </c>
      <c r="DD750" s="43">
        <v>0</v>
      </c>
      <c r="DE750" s="43">
        <v>0</v>
      </c>
      <c r="DF750" s="43">
        <v>0</v>
      </c>
      <c r="DG750" s="43">
        <v>0</v>
      </c>
      <c r="DH750" s="43">
        <v>0</v>
      </c>
      <c r="DI750" s="43">
        <v>0</v>
      </c>
      <c r="DJ750" s="44">
        <f t="shared" si="90"/>
        <v>0</v>
      </c>
      <c r="DK750" s="45">
        <f t="shared" si="79"/>
        <v>45048364</v>
      </c>
      <c r="DL750" s="78">
        <v>45048364</v>
      </c>
    </row>
    <row r="751" spans="1:116" s="2" customFormat="1" ht="45" x14ac:dyDescent="0.25">
      <c r="A751" s="1"/>
      <c r="B751" s="40" t="s">
        <v>2468</v>
      </c>
      <c r="C751" s="41" t="s">
        <v>1450</v>
      </c>
      <c r="D751" s="30" t="s">
        <v>1443</v>
      </c>
      <c r="E751" s="30" t="s">
        <v>1222</v>
      </c>
      <c r="F751" s="30" t="s">
        <v>1441</v>
      </c>
      <c r="G751" s="30" t="s">
        <v>1238</v>
      </c>
      <c r="H751" s="41" t="s">
        <v>1238</v>
      </c>
      <c r="I751" s="41">
        <v>75</v>
      </c>
      <c r="J751" s="41" t="s">
        <v>1390</v>
      </c>
      <c r="K751" s="41">
        <v>2019</v>
      </c>
      <c r="L751" s="41" t="s">
        <v>1239</v>
      </c>
      <c r="M751" s="42">
        <v>80</v>
      </c>
      <c r="N751" s="42">
        <v>80</v>
      </c>
      <c r="O751" s="42">
        <v>80</v>
      </c>
      <c r="P751" s="42">
        <v>80</v>
      </c>
      <c r="Q751" s="42" t="s">
        <v>130</v>
      </c>
      <c r="R751" s="41" t="s">
        <v>113</v>
      </c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 t="s">
        <v>1222</v>
      </c>
      <c r="AI751" s="52" t="s">
        <v>1488</v>
      </c>
      <c r="AJ751" s="40">
        <v>2301</v>
      </c>
      <c r="AK751" s="17" t="s">
        <v>2234</v>
      </c>
      <c r="AL751" s="17" t="s">
        <v>1242</v>
      </c>
      <c r="AM751" s="42" t="s">
        <v>2879</v>
      </c>
      <c r="AN751" s="42">
        <v>1206009</v>
      </c>
      <c r="AO751" s="42" t="s">
        <v>2880</v>
      </c>
      <c r="AP751" s="41">
        <v>1</v>
      </c>
      <c r="AQ751" s="41" t="s">
        <v>1243</v>
      </c>
      <c r="AR751" s="42" t="s">
        <v>2471</v>
      </c>
      <c r="AS751" s="42" t="s">
        <v>1221</v>
      </c>
      <c r="AT751" s="42">
        <v>5</v>
      </c>
      <c r="AU751" s="42">
        <v>5</v>
      </c>
      <c r="AV751" s="42" t="s">
        <v>2472</v>
      </c>
      <c r="AW751" s="42" t="s">
        <v>2472</v>
      </c>
      <c r="AX751" s="43">
        <v>0</v>
      </c>
      <c r="AY751" s="43">
        <v>0</v>
      </c>
      <c r="AZ751" s="43">
        <v>0</v>
      </c>
      <c r="BA751" s="43">
        <v>0</v>
      </c>
      <c r="BB751" s="43">
        <v>0</v>
      </c>
      <c r="BC751" s="43">
        <v>12706000</v>
      </c>
      <c r="BD751" s="43">
        <v>0</v>
      </c>
      <c r="BE751" s="43">
        <v>0</v>
      </c>
      <c r="BF751" s="43">
        <v>0</v>
      </c>
      <c r="BG751" s="43">
        <v>0</v>
      </c>
      <c r="BH751" s="43">
        <v>0</v>
      </c>
      <c r="BI751" s="43">
        <v>0</v>
      </c>
      <c r="BJ751" s="43">
        <v>0</v>
      </c>
      <c r="BK751" s="43">
        <v>0</v>
      </c>
      <c r="BL751" s="43">
        <v>0</v>
      </c>
      <c r="BM751" s="43">
        <v>0</v>
      </c>
      <c r="BN751" s="44">
        <f t="shared" si="78"/>
        <v>12706000</v>
      </c>
      <c r="BO751" s="43">
        <v>0</v>
      </c>
      <c r="BP751" s="43">
        <v>0</v>
      </c>
      <c r="BQ751" s="43">
        <v>0</v>
      </c>
      <c r="BR751" s="43">
        <v>0</v>
      </c>
      <c r="BS751" s="43">
        <v>12706000</v>
      </c>
      <c r="BT751" s="43">
        <v>0</v>
      </c>
      <c r="BU751" s="43">
        <v>0</v>
      </c>
      <c r="BV751" s="43">
        <v>0</v>
      </c>
      <c r="BW751" s="43">
        <v>0</v>
      </c>
      <c r="BX751" s="43">
        <v>0</v>
      </c>
      <c r="BY751" s="43">
        <v>0</v>
      </c>
      <c r="BZ751" s="43">
        <v>0</v>
      </c>
      <c r="CA751" s="43">
        <v>0</v>
      </c>
      <c r="CB751" s="43">
        <v>0</v>
      </c>
      <c r="CC751" s="43">
        <v>0</v>
      </c>
      <c r="CD751" s="44">
        <f t="shared" si="88"/>
        <v>12706000</v>
      </c>
      <c r="CE751" s="43">
        <v>0</v>
      </c>
      <c r="CF751" s="43">
        <v>0</v>
      </c>
      <c r="CG751" s="43">
        <v>0</v>
      </c>
      <c r="CH751" s="43">
        <v>0</v>
      </c>
      <c r="CI751" s="43">
        <v>0</v>
      </c>
      <c r="CJ751" s="43">
        <v>0</v>
      </c>
      <c r="CK751" s="43">
        <v>0</v>
      </c>
      <c r="CL751" s="43">
        <v>0</v>
      </c>
      <c r="CM751" s="43">
        <v>0</v>
      </c>
      <c r="CN751" s="43">
        <v>0</v>
      </c>
      <c r="CO751" s="43">
        <v>0</v>
      </c>
      <c r="CP751" s="43">
        <v>0</v>
      </c>
      <c r="CQ751" s="43">
        <v>0</v>
      </c>
      <c r="CR751" s="43">
        <v>0</v>
      </c>
      <c r="CS751" s="43">
        <v>0</v>
      </c>
      <c r="CT751" s="44">
        <f t="shared" si="89"/>
        <v>0</v>
      </c>
      <c r="CU751" s="43">
        <v>0</v>
      </c>
      <c r="CV751" s="43">
        <v>0</v>
      </c>
      <c r="CW751" s="43">
        <v>0</v>
      </c>
      <c r="CX751" s="43">
        <v>0</v>
      </c>
      <c r="CY751" s="43">
        <v>0</v>
      </c>
      <c r="CZ751" s="43">
        <v>0</v>
      </c>
      <c r="DA751" s="43">
        <v>0</v>
      </c>
      <c r="DB751" s="43">
        <v>0</v>
      </c>
      <c r="DC751" s="43">
        <v>0</v>
      </c>
      <c r="DD751" s="43">
        <v>0</v>
      </c>
      <c r="DE751" s="43">
        <v>0</v>
      </c>
      <c r="DF751" s="43">
        <v>0</v>
      </c>
      <c r="DG751" s="43">
        <v>0</v>
      </c>
      <c r="DH751" s="43">
        <v>0</v>
      </c>
      <c r="DI751" s="43">
        <v>0</v>
      </c>
      <c r="DJ751" s="44">
        <f t="shared" si="90"/>
        <v>0</v>
      </c>
      <c r="DK751" s="45">
        <f t="shared" si="79"/>
        <v>25412000</v>
      </c>
      <c r="DL751" s="78">
        <v>25412000</v>
      </c>
    </row>
    <row r="752" spans="1:116" s="2" customFormat="1" ht="45" x14ac:dyDescent="0.25">
      <c r="A752" s="1"/>
      <c r="B752" s="40" t="s">
        <v>2468</v>
      </c>
      <c r="C752" s="41" t="s">
        <v>1450</v>
      </c>
      <c r="D752" s="30" t="s">
        <v>1443</v>
      </c>
      <c r="E752" s="30" t="s">
        <v>1222</v>
      </c>
      <c r="F752" s="30" t="s">
        <v>1441</v>
      </c>
      <c r="G752" s="30" t="s">
        <v>1238</v>
      </c>
      <c r="H752" s="41" t="s">
        <v>1238</v>
      </c>
      <c r="I752" s="41">
        <v>75</v>
      </c>
      <c r="J752" s="41" t="s">
        <v>1390</v>
      </c>
      <c r="K752" s="41">
        <v>2019</v>
      </c>
      <c r="L752" s="41" t="s">
        <v>1239</v>
      </c>
      <c r="M752" s="42">
        <v>80</v>
      </c>
      <c r="N752" s="42">
        <v>80</v>
      </c>
      <c r="O752" s="42">
        <v>80</v>
      </c>
      <c r="P752" s="42">
        <v>80</v>
      </c>
      <c r="Q752" s="42" t="s">
        <v>130</v>
      </c>
      <c r="R752" s="41" t="s">
        <v>113</v>
      </c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 t="s">
        <v>1222</v>
      </c>
      <c r="AI752" s="52" t="s">
        <v>1488</v>
      </c>
      <c r="AJ752" s="40">
        <v>2301</v>
      </c>
      <c r="AK752" s="17" t="s">
        <v>2235</v>
      </c>
      <c r="AL752" s="17" t="s">
        <v>1244</v>
      </c>
      <c r="AM752" s="42" t="s">
        <v>2879</v>
      </c>
      <c r="AN752" s="42">
        <v>1206009</v>
      </c>
      <c r="AO752" s="42" t="s">
        <v>2880</v>
      </c>
      <c r="AP752" s="41">
        <v>6</v>
      </c>
      <c r="AQ752" s="41" t="s">
        <v>1245</v>
      </c>
      <c r="AR752" s="42" t="s">
        <v>2471</v>
      </c>
      <c r="AS752" s="42" t="s">
        <v>1221</v>
      </c>
      <c r="AT752" s="42">
        <v>5</v>
      </c>
      <c r="AU752" s="42">
        <v>5</v>
      </c>
      <c r="AV752" s="42">
        <v>10</v>
      </c>
      <c r="AW752" s="42">
        <v>10</v>
      </c>
      <c r="AX752" s="43">
        <v>0</v>
      </c>
      <c r="AY752" s="43">
        <v>0</v>
      </c>
      <c r="AZ752" s="43">
        <v>0</v>
      </c>
      <c r="BA752" s="43">
        <v>0</v>
      </c>
      <c r="BB752" s="43">
        <v>0</v>
      </c>
      <c r="BC752" s="43">
        <v>12706000</v>
      </c>
      <c r="BD752" s="43">
        <v>0</v>
      </c>
      <c r="BE752" s="43">
        <v>0</v>
      </c>
      <c r="BF752" s="43">
        <v>0</v>
      </c>
      <c r="BG752" s="43">
        <v>0</v>
      </c>
      <c r="BH752" s="43">
        <v>0</v>
      </c>
      <c r="BI752" s="43">
        <v>0</v>
      </c>
      <c r="BJ752" s="43">
        <v>0</v>
      </c>
      <c r="BK752" s="43">
        <v>0</v>
      </c>
      <c r="BL752" s="43">
        <v>0</v>
      </c>
      <c r="BM752" s="43">
        <v>0</v>
      </c>
      <c r="BN752" s="44">
        <f t="shared" si="78"/>
        <v>12706000</v>
      </c>
      <c r="BO752" s="43">
        <v>0</v>
      </c>
      <c r="BP752" s="43">
        <v>0</v>
      </c>
      <c r="BQ752" s="43">
        <v>0</v>
      </c>
      <c r="BR752" s="43">
        <v>0</v>
      </c>
      <c r="BS752" s="43">
        <v>12706000</v>
      </c>
      <c r="BT752" s="43">
        <v>0</v>
      </c>
      <c r="BU752" s="43">
        <v>0</v>
      </c>
      <c r="BV752" s="43">
        <v>0</v>
      </c>
      <c r="BW752" s="43">
        <v>0</v>
      </c>
      <c r="BX752" s="43">
        <v>0</v>
      </c>
      <c r="BY752" s="43">
        <v>0</v>
      </c>
      <c r="BZ752" s="43">
        <v>0</v>
      </c>
      <c r="CA752" s="43">
        <v>0</v>
      </c>
      <c r="CB752" s="43">
        <v>0</v>
      </c>
      <c r="CC752" s="43">
        <v>0</v>
      </c>
      <c r="CD752" s="44">
        <f t="shared" si="88"/>
        <v>12706000</v>
      </c>
      <c r="CE752" s="43">
        <v>0</v>
      </c>
      <c r="CF752" s="43">
        <v>0</v>
      </c>
      <c r="CG752" s="43">
        <v>0</v>
      </c>
      <c r="CH752" s="43">
        <v>0</v>
      </c>
      <c r="CI752" s="43">
        <v>19636364</v>
      </c>
      <c r="CJ752" s="43">
        <v>0</v>
      </c>
      <c r="CK752" s="43">
        <v>0</v>
      </c>
      <c r="CL752" s="43">
        <v>0</v>
      </c>
      <c r="CM752" s="43">
        <v>0</v>
      </c>
      <c r="CN752" s="43">
        <v>0</v>
      </c>
      <c r="CO752" s="43">
        <v>0</v>
      </c>
      <c r="CP752" s="43">
        <v>0</v>
      </c>
      <c r="CQ752" s="43">
        <v>0</v>
      </c>
      <c r="CR752" s="43">
        <v>0</v>
      </c>
      <c r="CS752" s="43">
        <v>0</v>
      </c>
      <c r="CT752" s="44">
        <f t="shared" si="89"/>
        <v>19636364</v>
      </c>
      <c r="CU752" s="43">
        <v>0</v>
      </c>
      <c r="CV752" s="43">
        <v>0</v>
      </c>
      <c r="CW752" s="43">
        <v>0</v>
      </c>
      <c r="CX752" s="43">
        <v>0</v>
      </c>
      <c r="CY752" s="43">
        <v>27000000</v>
      </c>
      <c r="CZ752" s="43">
        <v>0</v>
      </c>
      <c r="DA752" s="43">
        <v>0</v>
      </c>
      <c r="DB752" s="43">
        <v>0</v>
      </c>
      <c r="DC752" s="43"/>
      <c r="DD752" s="43">
        <v>0</v>
      </c>
      <c r="DE752" s="43">
        <v>0</v>
      </c>
      <c r="DF752" s="43">
        <v>0</v>
      </c>
      <c r="DG752" s="43">
        <v>0</v>
      </c>
      <c r="DH752" s="43">
        <v>0</v>
      </c>
      <c r="DI752" s="43">
        <v>0</v>
      </c>
      <c r="DJ752" s="44">
        <f t="shared" si="90"/>
        <v>27000000</v>
      </c>
      <c r="DK752" s="45">
        <f t="shared" si="79"/>
        <v>72048364</v>
      </c>
      <c r="DL752" s="78">
        <v>72048364</v>
      </c>
    </row>
    <row r="753" spans="1:116" s="2" customFormat="1" ht="45" x14ac:dyDescent="0.25">
      <c r="A753" s="1"/>
      <c r="B753" s="40" t="s">
        <v>2468</v>
      </c>
      <c r="C753" s="41" t="s">
        <v>1450</v>
      </c>
      <c r="D753" s="30" t="s">
        <v>1443</v>
      </c>
      <c r="E753" s="30" t="s">
        <v>1222</v>
      </c>
      <c r="F753" s="30" t="s">
        <v>1441</v>
      </c>
      <c r="G753" s="30" t="s">
        <v>1238</v>
      </c>
      <c r="H753" s="41" t="s">
        <v>1238</v>
      </c>
      <c r="I753" s="41">
        <v>75</v>
      </c>
      <c r="J753" s="41" t="s">
        <v>1390</v>
      </c>
      <c r="K753" s="41">
        <v>2019</v>
      </c>
      <c r="L753" s="41" t="s">
        <v>1239</v>
      </c>
      <c r="M753" s="42">
        <v>80</v>
      </c>
      <c r="N753" s="42">
        <v>80</v>
      </c>
      <c r="O753" s="42">
        <v>80</v>
      </c>
      <c r="P753" s="42">
        <v>80</v>
      </c>
      <c r="Q753" s="42" t="s">
        <v>130</v>
      </c>
      <c r="R753" s="41" t="s">
        <v>113</v>
      </c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 t="s">
        <v>1222</v>
      </c>
      <c r="AI753" s="52" t="s">
        <v>1488</v>
      </c>
      <c r="AJ753" s="40">
        <v>2301</v>
      </c>
      <c r="AK753" s="17" t="s">
        <v>2236</v>
      </c>
      <c r="AL753" s="17" t="s">
        <v>1246</v>
      </c>
      <c r="AM753" s="42" t="s">
        <v>2879</v>
      </c>
      <c r="AN753" s="42">
        <v>1206009</v>
      </c>
      <c r="AO753" s="42" t="s">
        <v>2880</v>
      </c>
      <c r="AP753" s="41" t="s">
        <v>1298</v>
      </c>
      <c r="AQ753" s="41">
        <v>1</v>
      </c>
      <c r="AR753" s="42" t="s">
        <v>2471</v>
      </c>
      <c r="AS753" s="42" t="s">
        <v>1221</v>
      </c>
      <c r="AT753" s="42" t="s">
        <v>2472</v>
      </c>
      <c r="AU753" s="42">
        <v>1</v>
      </c>
      <c r="AV753" s="42" t="s">
        <v>2472</v>
      </c>
      <c r="AW753" s="42" t="s">
        <v>2472</v>
      </c>
      <c r="AX753" s="43">
        <v>0</v>
      </c>
      <c r="AY753" s="43">
        <v>0</v>
      </c>
      <c r="AZ753" s="43">
        <v>0</v>
      </c>
      <c r="BA753" s="43">
        <v>0</v>
      </c>
      <c r="BB753" s="43">
        <v>0</v>
      </c>
      <c r="BC753" s="43">
        <v>0</v>
      </c>
      <c r="BD753" s="43">
        <v>0</v>
      </c>
      <c r="BE753" s="43">
        <v>0</v>
      </c>
      <c r="BF753" s="43">
        <v>0</v>
      </c>
      <c r="BG753" s="43">
        <v>0</v>
      </c>
      <c r="BH753" s="43">
        <v>0</v>
      </c>
      <c r="BI753" s="43">
        <v>0</v>
      </c>
      <c r="BJ753" s="43">
        <v>0</v>
      </c>
      <c r="BK753" s="43">
        <v>0</v>
      </c>
      <c r="BL753" s="43">
        <v>0</v>
      </c>
      <c r="BM753" s="43">
        <v>0</v>
      </c>
      <c r="BN753" s="44">
        <f t="shared" si="78"/>
        <v>0</v>
      </c>
      <c r="BO753" s="43">
        <v>0</v>
      </c>
      <c r="BP753" s="43">
        <v>0</v>
      </c>
      <c r="BQ753" s="43">
        <v>0</v>
      </c>
      <c r="BR753" s="43">
        <v>0</v>
      </c>
      <c r="BS753" s="43">
        <v>12706000</v>
      </c>
      <c r="BT753" s="43">
        <v>0</v>
      </c>
      <c r="BU753" s="43">
        <v>0</v>
      </c>
      <c r="BV753" s="43">
        <v>0</v>
      </c>
      <c r="BW753" s="43">
        <v>0</v>
      </c>
      <c r="BX753" s="43">
        <v>0</v>
      </c>
      <c r="BY753" s="43">
        <v>0</v>
      </c>
      <c r="BZ753" s="43">
        <v>0</v>
      </c>
      <c r="CA753" s="43">
        <v>0</v>
      </c>
      <c r="CB753" s="43">
        <v>0</v>
      </c>
      <c r="CC753" s="43">
        <v>0</v>
      </c>
      <c r="CD753" s="44">
        <f t="shared" si="88"/>
        <v>12706000</v>
      </c>
      <c r="CE753" s="43">
        <v>0</v>
      </c>
      <c r="CF753" s="43">
        <v>0</v>
      </c>
      <c r="CG753" s="43">
        <v>0</v>
      </c>
      <c r="CH753" s="43">
        <v>0</v>
      </c>
      <c r="CI753" s="43">
        <v>0</v>
      </c>
      <c r="CJ753" s="43">
        <v>0</v>
      </c>
      <c r="CK753" s="43">
        <v>0</v>
      </c>
      <c r="CL753" s="43">
        <v>0</v>
      </c>
      <c r="CM753" s="43">
        <v>0</v>
      </c>
      <c r="CN753" s="43">
        <v>0</v>
      </c>
      <c r="CO753" s="43">
        <v>0</v>
      </c>
      <c r="CP753" s="43">
        <v>0</v>
      </c>
      <c r="CQ753" s="43">
        <v>0</v>
      </c>
      <c r="CR753" s="43">
        <v>0</v>
      </c>
      <c r="CS753" s="43">
        <v>0</v>
      </c>
      <c r="CT753" s="44">
        <f t="shared" si="89"/>
        <v>0</v>
      </c>
      <c r="CU753" s="43">
        <v>0</v>
      </c>
      <c r="CV753" s="43">
        <v>0</v>
      </c>
      <c r="CW753" s="43">
        <v>0</v>
      </c>
      <c r="CX753" s="43">
        <v>0</v>
      </c>
      <c r="CY753" s="43">
        <v>0</v>
      </c>
      <c r="CZ753" s="43">
        <v>0</v>
      </c>
      <c r="DA753" s="43">
        <v>0</v>
      </c>
      <c r="DB753" s="43">
        <v>0</v>
      </c>
      <c r="DC753" s="43">
        <v>0</v>
      </c>
      <c r="DD753" s="43">
        <v>0</v>
      </c>
      <c r="DE753" s="43">
        <v>0</v>
      </c>
      <c r="DF753" s="43">
        <v>0</v>
      </c>
      <c r="DG753" s="43">
        <v>0</v>
      </c>
      <c r="DH753" s="43">
        <v>0</v>
      </c>
      <c r="DI753" s="43">
        <v>0</v>
      </c>
      <c r="DJ753" s="44">
        <f t="shared" si="90"/>
        <v>0</v>
      </c>
      <c r="DK753" s="45">
        <f t="shared" si="79"/>
        <v>12706000</v>
      </c>
      <c r="DL753" s="78">
        <v>12706000</v>
      </c>
    </row>
    <row r="754" spans="1:116" s="2" customFormat="1" ht="45" x14ac:dyDescent="0.25">
      <c r="A754" s="1"/>
      <c r="B754" s="40" t="s">
        <v>2468</v>
      </c>
      <c r="C754" s="41" t="s">
        <v>1450</v>
      </c>
      <c r="D754" s="30" t="s">
        <v>1443</v>
      </c>
      <c r="E754" s="30" t="s">
        <v>1222</v>
      </c>
      <c r="F754" s="30" t="s">
        <v>1441</v>
      </c>
      <c r="G754" s="30" t="s">
        <v>1238</v>
      </c>
      <c r="H754" s="41" t="s">
        <v>1238</v>
      </c>
      <c r="I754" s="41">
        <v>75</v>
      </c>
      <c r="J754" s="41" t="s">
        <v>1390</v>
      </c>
      <c r="K754" s="41">
        <v>2019</v>
      </c>
      <c r="L754" s="41" t="s">
        <v>1239</v>
      </c>
      <c r="M754" s="42">
        <v>80</v>
      </c>
      <c r="N754" s="42">
        <v>80</v>
      </c>
      <c r="O754" s="42">
        <v>80</v>
      </c>
      <c r="P754" s="42">
        <v>80</v>
      </c>
      <c r="Q754" s="42" t="s">
        <v>130</v>
      </c>
      <c r="R754" s="41" t="s">
        <v>113</v>
      </c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 t="s">
        <v>1222</v>
      </c>
      <c r="AI754" s="52" t="s">
        <v>1488</v>
      </c>
      <c r="AJ754" s="40">
        <v>2301</v>
      </c>
      <c r="AK754" s="17" t="s">
        <v>2237</v>
      </c>
      <c r="AL754" s="17" t="s">
        <v>1247</v>
      </c>
      <c r="AM754" s="42" t="s">
        <v>2879</v>
      </c>
      <c r="AN754" s="42">
        <v>1206009</v>
      </c>
      <c r="AO754" s="42" t="s">
        <v>2880</v>
      </c>
      <c r="AP754" s="41">
        <v>2</v>
      </c>
      <c r="AQ754" s="41" t="s">
        <v>1245</v>
      </c>
      <c r="AR754" s="42" t="s">
        <v>2471</v>
      </c>
      <c r="AS754" s="42" t="s">
        <v>1221</v>
      </c>
      <c r="AT754" s="42">
        <v>1</v>
      </c>
      <c r="AU754" s="42">
        <v>2</v>
      </c>
      <c r="AV754" s="42" t="s">
        <v>2472</v>
      </c>
      <c r="AW754" s="42" t="s">
        <v>2472</v>
      </c>
      <c r="AX754" s="43">
        <v>0</v>
      </c>
      <c r="AY754" s="43">
        <v>0</v>
      </c>
      <c r="AZ754" s="43">
        <v>0</v>
      </c>
      <c r="BA754" s="43">
        <v>0</v>
      </c>
      <c r="BB754" s="43">
        <v>0</v>
      </c>
      <c r="BC754" s="43">
        <v>12706000</v>
      </c>
      <c r="BD754" s="43">
        <v>0</v>
      </c>
      <c r="BE754" s="43">
        <v>0</v>
      </c>
      <c r="BF754" s="43">
        <v>0</v>
      </c>
      <c r="BG754" s="43">
        <v>0</v>
      </c>
      <c r="BH754" s="43">
        <v>0</v>
      </c>
      <c r="BI754" s="43">
        <v>0</v>
      </c>
      <c r="BJ754" s="43">
        <v>0</v>
      </c>
      <c r="BK754" s="43">
        <v>0</v>
      </c>
      <c r="BL754" s="43">
        <v>0</v>
      </c>
      <c r="BM754" s="43">
        <v>0</v>
      </c>
      <c r="BN754" s="44">
        <f t="shared" si="78"/>
        <v>12706000</v>
      </c>
      <c r="BO754" s="43">
        <v>0</v>
      </c>
      <c r="BP754" s="43">
        <v>0</v>
      </c>
      <c r="BQ754" s="43">
        <v>0</v>
      </c>
      <c r="BR754" s="43">
        <v>0</v>
      </c>
      <c r="BS754" s="43">
        <v>12706000</v>
      </c>
      <c r="BT754" s="43">
        <v>0</v>
      </c>
      <c r="BU754" s="43">
        <v>0</v>
      </c>
      <c r="BV754" s="43">
        <v>0</v>
      </c>
      <c r="BW754" s="43">
        <v>0</v>
      </c>
      <c r="BX754" s="43">
        <v>0</v>
      </c>
      <c r="BY754" s="43">
        <v>0</v>
      </c>
      <c r="BZ754" s="43">
        <v>0</v>
      </c>
      <c r="CA754" s="43">
        <v>0</v>
      </c>
      <c r="CB754" s="43">
        <v>0</v>
      </c>
      <c r="CC754" s="43">
        <v>0</v>
      </c>
      <c r="CD754" s="44">
        <f t="shared" si="88"/>
        <v>12706000</v>
      </c>
      <c r="CE754" s="43">
        <v>0</v>
      </c>
      <c r="CF754" s="43">
        <v>0</v>
      </c>
      <c r="CG754" s="43">
        <v>0</v>
      </c>
      <c r="CH754" s="43">
        <v>0</v>
      </c>
      <c r="CI754" s="43">
        <v>0</v>
      </c>
      <c r="CJ754" s="43">
        <v>0</v>
      </c>
      <c r="CK754" s="43">
        <v>0</v>
      </c>
      <c r="CL754" s="43">
        <v>0</v>
      </c>
      <c r="CM754" s="43">
        <v>0</v>
      </c>
      <c r="CN754" s="43">
        <v>0</v>
      </c>
      <c r="CO754" s="43">
        <v>0</v>
      </c>
      <c r="CP754" s="43">
        <v>0</v>
      </c>
      <c r="CQ754" s="43">
        <v>0</v>
      </c>
      <c r="CR754" s="43">
        <v>0</v>
      </c>
      <c r="CS754" s="43">
        <v>0</v>
      </c>
      <c r="CT754" s="44">
        <f t="shared" si="89"/>
        <v>0</v>
      </c>
      <c r="CU754" s="43">
        <v>0</v>
      </c>
      <c r="CV754" s="43">
        <v>0</v>
      </c>
      <c r="CW754" s="43">
        <v>0</v>
      </c>
      <c r="CX754" s="43">
        <v>0</v>
      </c>
      <c r="CY754" s="43">
        <v>0</v>
      </c>
      <c r="CZ754" s="43">
        <v>0</v>
      </c>
      <c r="DA754" s="43">
        <v>0</v>
      </c>
      <c r="DB754" s="43">
        <v>0</v>
      </c>
      <c r="DC754" s="43">
        <v>0</v>
      </c>
      <c r="DD754" s="43">
        <v>0</v>
      </c>
      <c r="DE754" s="43">
        <v>0</v>
      </c>
      <c r="DF754" s="43">
        <v>0</v>
      </c>
      <c r="DG754" s="43">
        <v>0</v>
      </c>
      <c r="DH754" s="43">
        <v>0</v>
      </c>
      <c r="DI754" s="43">
        <v>0</v>
      </c>
      <c r="DJ754" s="44">
        <f t="shared" si="90"/>
        <v>0</v>
      </c>
      <c r="DK754" s="45">
        <f t="shared" si="79"/>
        <v>25412000</v>
      </c>
      <c r="DL754" s="78">
        <v>25412000</v>
      </c>
    </row>
    <row r="755" spans="1:116" s="2" customFormat="1" ht="45" x14ac:dyDescent="0.25">
      <c r="A755" s="1"/>
      <c r="B755" s="40" t="s">
        <v>2468</v>
      </c>
      <c r="C755" s="41" t="s">
        <v>1450</v>
      </c>
      <c r="D755" s="30" t="s">
        <v>1443</v>
      </c>
      <c r="E755" s="30" t="s">
        <v>1222</v>
      </c>
      <c r="F755" s="30" t="s">
        <v>1441</v>
      </c>
      <c r="G755" s="30" t="s">
        <v>1238</v>
      </c>
      <c r="H755" s="41" t="s">
        <v>1238</v>
      </c>
      <c r="I755" s="41">
        <v>75</v>
      </c>
      <c r="J755" s="41" t="s">
        <v>1390</v>
      </c>
      <c r="K755" s="41">
        <v>2019</v>
      </c>
      <c r="L755" s="41" t="s">
        <v>1239</v>
      </c>
      <c r="M755" s="42">
        <v>80</v>
      </c>
      <c r="N755" s="42">
        <v>80</v>
      </c>
      <c r="O755" s="42">
        <v>80</v>
      </c>
      <c r="P755" s="42">
        <v>80</v>
      </c>
      <c r="Q755" s="42" t="s">
        <v>130</v>
      </c>
      <c r="R755" s="41" t="s">
        <v>113</v>
      </c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 t="s">
        <v>1222</v>
      </c>
      <c r="AI755" s="52" t="s">
        <v>1488</v>
      </c>
      <c r="AJ755" s="40">
        <v>2301</v>
      </c>
      <c r="AK755" s="17" t="s">
        <v>2238</v>
      </c>
      <c r="AL755" s="17" t="s">
        <v>1248</v>
      </c>
      <c r="AM755" s="42" t="s">
        <v>2879</v>
      </c>
      <c r="AN755" s="42">
        <v>1206009</v>
      </c>
      <c r="AO755" s="42" t="s">
        <v>2880</v>
      </c>
      <c r="AP755" s="41" t="s">
        <v>1298</v>
      </c>
      <c r="AQ755" s="41" t="s">
        <v>1249</v>
      </c>
      <c r="AR755" s="42" t="s">
        <v>2471</v>
      </c>
      <c r="AS755" s="42" t="s">
        <v>1221</v>
      </c>
      <c r="AT755" s="42" t="s">
        <v>2472</v>
      </c>
      <c r="AU755" s="42" t="s">
        <v>2472</v>
      </c>
      <c r="AV755" s="42">
        <v>1</v>
      </c>
      <c r="AW755" s="42" t="s">
        <v>2472</v>
      </c>
      <c r="AX755" s="43">
        <v>0</v>
      </c>
      <c r="AY755" s="43">
        <v>0</v>
      </c>
      <c r="AZ755" s="43">
        <v>0</v>
      </c>
      <c r="BA755" s="43">
        <v>0</v>
      </c>
      <c r="BB755" s="43">
        <v>0</v>
      </c>
      <c r="BC755" s="43">
        <v>0</v>
      </c>
      <c r="BD755" s="43">
        <v>0</v>
      </c>
      <c r="BE755" s="43">
        <v>0</v>
      </c>
      <c r="BF755" s="43">
        <v>0</v>
      </c>
      <c r="BG755" s="43">
        <v>0</v>
      </c>
      <c r="BH755" s="43">
        <v>0</v>
      </c>
      <c r="BI755" s="43">
        <v>0</v>
      </c>
      <c r="BJ755" s="43">
        <v>0</v>
      </c>
      <c r="BK755" s="43">
        <v>0</v>
      </c>
      <c r="BL755" s="43">
        <v>0</v>
      </c>
      <c r="BM755" s="43">
        <v>0</v>
      </c>
      <c r="BN755" s="44">
        <f t="shared" si="78"/>
        <v>0</v>
      </c>
      <c r="BO755" s="43">
        <v>0</v>
      </c>
      <c r="BP755" s="43">
        <v>0</v>
      </c>
      <c r="BQ755" s="43">
        <v>0</v>
      </c>
      <c r="BR755" s="43">
        <v>0</v>
      </c>
      <c r="BS755" s="43">
        <v>0</v>
      </c>
      <c r="BT755" s="43">
        <v>0</v>
      </c>
      <c r="BU755" s="43">
        <v>0</v>
      </c>
      <c r="BV755" s="43">
        <v>0</v>
      </c>
      <c r="BW755" s="43">
        <v>0</v>
      </c>
      <c r="BX755" s="43">
        <v>0</v>
      </c>
      <c r="BY755" s="43">
        <v>0</v>
      </c>
      <c r="BZ755" s="43">
        <v>0</v>
      </c>
      <c r="CA755" s="43">
        <v>0</v>
      </c>
      <c r="CB755" s="43">
        <v>0</v>
      </c>
      <c r="CC755" s="43">
        <v>0</v>
      </c>
      <c r="CD755" s="44">
        <f t="shared" si="88"/>
        <v>0</v>
      </c>
      <c r="CE755" s="43">
        <v>0</v>
      </c>
      <c r="CF755" s="43">
        <v>0</v>
      </c>
      <c r="CG755" s="43">
        <v>0</v>
      </c>
      <c r="CH755" s="43">
        <v>0</v>
      </c>
      <c r="CI755" s="43">
        <v>19636364</v>
      </c>
      <c r="CJ755" s="43">
        <v>0</v>
      </c>
      <c r="CK755" s="43">
        <v>0</v>
      </c>
      <c r="CL755" s="43">
        <v>0</v>
      </c>
      <c r="CM755" s="43">
        <v>0</v>
      </c>
      <c r="CN755" s="43">
        <v>0</v>
      </c>
      <c r="CO755" s="43">
        <v>0</v>
      </c>
      <c r="CP755" s="43">
        <v>0</v>
      </c>
      <c r="CQ755" s="43">
        <v>0</v>
      </c>
      <c r="CR755" s="43">
        <v>0</v>
      </c>
      <c r="CS755" s="43">
        <v>0</v>
      </c>
      <c r="CT755" s="44">
        <f t="shared" si="89"/>
        <v>19636364</v>
      </c>
      <c r="CU755" s="43">
        <v>0</v>
      </c>
      <c r="CV755" s="43">
        <v>0</v>
      </c>
      <c r="CW755" s="43">
        <v>0</v>
      </c>
      <c r="CX755" s="43">
        <v>0</v>
      </c>
      <c r="CY755" s="43">
        <v>0</v>
      </c>
      <c r="CZ755" s="43">
        <v>0</v>
      </c>
      <c r="DA755" s="43">
        <v>0</v>
      </c>
      <c r="DB755" s="43">
        <v>0</v>
      </c>
      <c r="DC755" s="43">
        <v>0</v>
      </c>
      <c r="DD755" s="43">
        <v>0</v>
      </c>
      <c r="DE755" s="43">
        <v>0</v>
      </c>
      <c r="DF755" s="43">
        <v>0</v>
      </c>
      <c r="DG755" s="43">
        <v>0</v>
      </c>
      <c r="DH755" s="43">
        <v>0</v>
      </c>
      <c r="DI755" s="43">
        <v>0</v>
      </c>
      <c r="DJ755" s="44">
        <f t="shared" si="90"/>
        <v>0</v>
      </c>
      <c r="DK755" s="45">
        <f t="shared" si="79"/>
        <v>19636364</v>
      </c>
      <c r="DL755" s="78">
        <v>19636364</v>
      </c>
    </row>
    <row r="756" spans="1:116" s="2" customFormat="1" ht="45" x14ac:dyDescent="0.25">
      <c r="A756" s="1"/>
      <c r="B756" s="40" t="s">
        <v>2468</v>
      </c>
      <c r="C756" s="41" t="s">
        <v>1450</v>
      </c>
      <c r="D756" s="30" t="s">
        <v>1443</v>
      </c>
      <c r="E756" s="30" t="s">
        <v>1222</v>
      </c>
      <c r="F756" s="30" t="s">
        <v>1441</v>
      </c>
      <c r="G756" s="30" t="s">
        <v>1238</v>
      </c>
      <c r="H756" s="41" t="s">
        <v>1238</v>
      </c>
      <c r="I756" s="41">
        <v>75</v>
      </c>
      <c r="J756" s="41" t="s">
        <v>1390</v>
      </c>
      <c r="K756" s="41">
        <v>2019</v>
      </c>
      <c r="L756" s="41" t="s">
        <v>1239</v>
      </c>
      <c r="M756" s="42">
        <v>80</v>
      </c>
      <c r="N756" s="42">
        <v>80</v>
      </c>
      <c r="O756" s="42">
        <v>80</v>
      </c>
      <c r="P756" s="42">
        <v>80</v>
      </c>
      <c r="Q756" s="42" t="s">
        <v>130</v>
      </c>
      <c r="R756" s="41" t="s">
        <v>113</v>
      </c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 t="s">
        <v>1222</v>
      </c>
      <c r="AI756" s="52" t="s">
        <v>1489</v>
      </c>
      <c r="AJ756" s="40">
        <v>2302</v>
      </c>
      <c r="AK756" s="17" t="s">
        <v>2239</v>
      </c>
      <c r="AL756" s="17" t="s">
        <v>1250</v>
      </c>
      <c r="AM756" s="42" t="s">
        <v>2879</v>
      </c>
      <c r="AN756" s="42">
        <v>1206009</v>
      </c>
      <c r="AO756" s="42" t="s">
        <v>2880</v>
      </c>
      <c r="AP756" s="41">
        <v>1</v>
      </c>
      <c r="AQ756" s="41" t="s">
        <v>1251</v>
      </c>
      <c r="AR756" s="42" t="s">
        <v>2471</v>
      </c>
      <c r="AS756" s="42" t="s">
        <v>1221</v>
      </c>
      <c r="AT756" s="42">
        <v>1</v>
      </c>
      <c r="AU756" s="42" t="s">
        <v>2472</v>
      </c>
      <c r="AV756" s="42" t="s">
        <v>2472</v>
      </c>
      <c r="AW756" s="42" t="s">
        <v>2472</v>
      </c>
      <c r="AX756" s="43">
        <v>0</v>
      </c>
      <c r="AY756" s="43">
        <v>0</v>
      </c>
      <c r="AZ756" s="43">
        <v>0</v>
      </c>
      <c r="BA756" s="43">
        <v>0</v>
      </c>
      <c r="BB756" s="43">
        <v>0</v>
      </c>
      <c r="BC756" s="43">
        <v>12706000</v>
      </c>
      <c r="BD756" s="43">
        <v>0</v>
      </c>
      <c r="BE756" s="43">
        <v>0</v>
      </c>
      <c r="BF756" s="43">
        <v>0</v>
      </c>
      <c r="BG756" s="43">
        <v>0</v>
      </c>
      <c r="BH756" s="43">
        <v>0</v>
      </c>
      <c r="BI756" s="43">
        <v>0</v>
      </c>
      <c r="BJ756" s="43">
        <v>0</v>
      </c>
      <c r="BK756" s="43">
        <v>0</v>
      </c>
      <c r="BL756" s="43">
        <v>0</v>
      </c>
      <c r="BM756" s="43">
        <v>0</v>
      </c>
      <c r="BN756" s="44">
        <f t="shared" si="78"/>
        <v>12706000</v>
      </c>
      <c r="BO756" s="43">
        <v>0</v>
      </c>
      <c r="BP756" s="43">
        <v>0</v>
      </c>
      <c r="BQ756" s="43">
        <v>0</v>
      </c>
      <c r="BR756" s="43">
        <v>0</v>
      </c>
      <c r="BS756" s="43">
        <v>0</v>
      </c>
      <c r="BT756" s="43">
        <v>0</v>
      </c>
      <c r="BU756" s="43">
        <v>0</v>
      </c>
      <c r="BV756" s="43">
        <v>0</v>
      </c>
      <c r="BW756" s="43">
        <v>0</v>
      </c>
      <c r="BX756" s="43">
        <v>0</v>
      </c>
      <c r="BY756" s="43">
        <v>0</v>
      </c>
      <c r="BZ756" s="43">
        <v>0</v>
      </c>
      <c r="CA756" s="43">
        <v>0</v>
      </c>
      <c r="CB756" s="43">
        <v>0</v>
      </c>
      <c r="CC756" s="43">
        <v>0</v>
      </c>
      <c r="CD756" s="44">
        <f t="shared" si="88"/>
        <v>0</v>
      </c>
      <c r="CE756" s="43">
        <v>0</v>
      </c>
      <c r="CF756" s="43">
        <v>0</v>
      </c>
      <c r="CG756" s="43">
        <v>0</v>
      </c>
      <c r="CH756" s="43">
        <v>0</v>
      </c>
      <c r="CI756" s="43">
        <v>0</v>
      </c>
      <c r="CJ756" s="43">
        <v>0</v>
      </c>
      <c r="CK756" s="43">
        <v>0</v>
      </c>
      <c r="CL756" s="43">
        <v>0</v>
      </c>
      <c r="CM756" s="43">
        <v>0</v>
      </c>
      <c r="CN756" s="43">
        <v>0</v>
      </c>
      <c r="CO756" s="43">
        <v>0</v>
      </c>
      <c r="CP756" s="43">
        <v>0</v>
      </c>
      <c r="CQ756" s="43">
        <v>0</v>
      </c>
      <c r="CR756" s="43">
        <v>0</v>
      </c>
      <c r="CS756" s="43">
        <v>0</v>
      </c>
      <c r="CT756" s="44">
        <f t="shared" si="89"/>
        <v>0</v>
      </c>
      <c r="CU756" s="43">
        <v>0</v>
      </c>
      <c r="CV756" s="43">
        <v>0</v>
      </c>
      <c r="CW756" s="43">
        <v>0</v>
      </c>
      <c r="CX756" s="43">
        <v>0</v>
      </c>
      <c r="CY756" s="43">
        <v>0</v>
      </c>
      <c r="CZ756" s="43">
        <v>0</v>
      </c>
      <c r="DA756" s="43">
        <v>0</v>
      </c>
      <c r="DB756" s="43">
        <v>0</v>
      </c>
      <c r="DC756" s="43">
        <v>0</v>
      </c>
      <c r="DD756" s="43">
        <v>0</v>
      </c>
      <c r="DE756" s="43">
        <v>0</v>
      </c>
      <c r="DF756" s="43">
        <v>0</v>
      </c>
      <c r="DG756" s="43">
        <v>0</v>
      </c>
      <c r="DH756" s="43">
        <v>0</v>
      </c>
      <c r="DI756" s="43">
        <v>0</v>
      </c>
      <c r="DJ756" s="44">
        <f t="shared" si="90"/>
        <v>0</v>
      </c>
      <c r="DK756" s="45">
        <f t="shared" si="79"/>
        <v>12706000</v>
      </c>
      <c r="DL756" s="78">
        <v>12706000</v>
      </c>
    </row>
    <row r="757" spans="1:116" s="2" customFormat="1" ht="90" x14ac:dyDescent="0.25">
      <c r="A757" s="1"/>
      <c r="B757" s="40" t="s">
        <v>2468</v>
      </c>
      <c r="C757" s="41" t="s">
        <v>1450</v>
      </c>
      <c r="D757" s="30" t="s">
        <v>1443</v>
      </c>
      <c r="E757" s="30" t="s">
        <v>1222</v>
      </c>
      <c r="F757" s="30" t="s">
        <v>1441</v>
      </c>
      <c r="G757" s="30" t="s">
        <v>1238</v>
      </c>
      <c r="H757" s="41" t="s">
        <v>1238</v>
      </c>
      <c r="I757" s="41">
        <v>75</v>
      </c>
      <c r="J757" s="41" t="s">
        <v>1390</v>
      </c>
      <c r="K757" s="41">
        <v>2019</v>
      </c>
      <c r="L757" s="41" t="s">
        <v>1239</v>
      </c>
      <c r="M757" s="42">
        <v>80</v>
      </c>
      <c r="N757" s="42">
        <v>80</v>
      </c>
      <c r="O757" s="42">
        <v>80</v>
      </c>
      <c r="P757" s="42">
        <v>80</v>
      </c>
      <c r="Q757" s="42" t="s">
        <v>130</v>
      </c>
      <c r="R757" s="41" t="s">
        <v>113</v>
      </c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 t="s">
        <v>1222</v>
      </c>
      <c r="AI757" s="52" t="s">
        <v>1489</v>
      </c>
      <c r="AJ757" s="40">
        <v>2302</v>
      </c>
      <c r="AK757" s="17" t="s">
        <v>2240</v>
      </c>
      <c r="AL757" s="17" t="s">
        <v>1252</v>
      </c>
      <c r="AM757" s="42" t="s">
        <v>2558</v>
      </c>
      <c r="AN757" s="42">
        <v>2301024</v>
      </c>
      <c r="AO757" s="42" t="s">
        <v>2560</v>
      </c>
      <c r="AP757" s="41">
        <v>6</v>
      </c>
      <c r="AQ757" s="41" t="s">
        <v>1253</v>
      </c>
      <c r="AR757" s="42" t="s">
        <v>2471</v>
      </c>
      <c r="AS757" s="42" t="s">
        <v>1221</v>
      </c>
      <c r="AT757" s="42">
        <v>1</v>
      </c>
      <c r="AU757" s="42">
        <v>1</v>
      </c>
      <c r="AV757" s="42">
        <v>1</v>
      </c>
      <c r="AW757" s="42">
        <v>1</v>
      </c>
      <c r="AX757" s="43">
        <v>0</v>
      </c>
      <c r="AY757" s="43">
        <v>0</v>
      </c>
      <c r="AZ757" s="43">
        <v>0</v>
      </c>
      <c r="BA757" s="43">
        <v>0</v>
      </c>
      <c r="BB757" s="43">
        <v>0</v>
      </c>
      <c r="BC757" s="43">
        <v>12706000</v>
      </c>
      <c r="BD757" s="43">
        <v>0</v>
      </c>
      <c r="BE757" s="43">
        <v>0</v>
      </c>
      <c r="BF757" s="43">
        <v>0</v>
      </c>
      <c r="BG757" s="43">
        <v>0</v>
      </c>
      <c r="BH757" s="43">
        <v>0</v>
      </c>
      <c r="BI757" s="43">
        <v>0</v>
      </c>
      <c r="BJ757" s="43">
        <v>0</v>
      </c>
      <c r="BK757" s="43">
        <v>0</v>
      </c>
      <c r="BL757" s="43">
        <v>0</v>
      </c>
      <c r="BM757" s="43">
        <v>0</v>
      </c>
      <c r="BN757" s="44">
        <f t="shared" si="78"/>
        <v>12706000</v>
      </c>
      <c r="BO757" s="43">
        <v>0</v>
      </c>
      <c r="BP757" s="43">
        <v>0</v>
      </c>
      <c r="BQ757" s="43">
        <v>0</v>
      </c>
      <c r="BR757" s="43">
        <v>0</v>
      </c>
      <c r="BS757" s="43">
        <v>12706000</v>
      </c>
      <c r="BT757" s="43">
        <v>0</v>
      </c>
      <c r="BU757" s="43">
        <v>0</v>
      </c>
      <c r="BV757" s="43">
        <v>0</v>
      </c>
      <c r="BW757" s="43">
        <v>0</v>
      </c>
      <c r="BX757" s="43">
        <v>0</v>
      </c>
      <c r="BY757" s="43">
        <v>0</v>
      </c>
      <c r="BZ757" s="43">
        <v>0</v>
      </c>
      <c r="CA757" s="43">
        <v>0</v>
      </c>
      <c r="CB757" s="43">
        <v>0</v>
      </c>
      <c r="CC757" s="43">
        <v>0</v>
      </c>
      <c r="CD757" s="44">
        <f t="shared" si="88"/>
        <v>12706000</v>
      </c>
      <c r="CE757" s="43">
        <v>0</v>
      </c>
      <c r="CF757" s="43">
        <v>0</v>
      </c>
      <c r="CG757" s="43">
        <v>0</v>
      </c>
      <c r="CH757" s="43">
        <v>0</v>
      </c>
      <c r="CI757" s="43">
        <v>19636364</v>
      </c>
      <c r="CJ757" s="43">
        <v>0</v>
      </c>
      <c r="CK757" s="43">
        <v>0</v>
      </c>
      <c r="CL757" s="43">
        <v>0</v>
      </c>
      <c r="CM757" s="43">
        <v>0</v>
      </c>
      <c r="CN757" s="43">
        <v>0</v>
      </c>
      <c r="CO757" s="43">
        <v>0</v>
      </c>
      <c r="CP757" s="43">
        <v>0</v>
      </c>
      <c r="CQ757" s="43">
        <v>0</v>
      </c>
      <c r="CR757" s="43">
        <v>0</v>
      </c>
      <c r="CS757" s="43">
        <v>0</v>
      </c>
      <c r="CT757" s="44">
        <f t="shared" si="89"/>
        <v>19636364</v>
      </c>
      <c r="CU757" s="43">
        <v>0</v>
      </c>
      <c r="CV757" s="43">
        <v>0</v>
      </c>
      <c r="CW757" s="43">
        <v>0</v>
      </c>
      <c r="CX757" s="43">
        <v>0</v>
      </c>
      <c r="CY757" s="43">
        <v>27000000</v>
      </c>
      <c r="CZ757" s="43">
        <v>0</v>
      </c>
      <c r="DA757" s="43">
        <v>0</v>
      </c>
      <c r="DB757" s="43">
        <v>0</v>
      </c>
      <c r="DC757" s="43">
        <v>0</v>
      </c>
      <c r="DD757" s="43">
        <v>0</v>
      </c>
      <c r="DE757" s="43">
        <v>0</v>
      </c>
      <c r="DF757" s="43">
        <v>0</v>
      </c>
      <c r="DG757" s="43">
        <v>0</v>
      </c>
      <c r="DH757" s="43">
        <v>0</v>
      </c>
      <c r="DI757" s="43">
        <v>0</v>
      </c>
      <c r="DJ757" s="44">
        <f t="shared" si="90"/>
        <v>27000000</v>
      </c>
      <c r="DK757" s="45">
        <f t="shared" si="79"/>
        <v>72048364</v>
      </c>
      <c r="DL757" s="78">
        <v>72048364</v>
      </c>
    </row>
    <row r="758" spans="1:116" s="2" customFormat="1" ht="45" x14ac:dyDescent="0.25">
      <c r="A758" s="1"/>
      <c r="B758" s="40" t="s">
        <v>2468</v>
      </c>
      <c r="C758" s="41" t="s">
        <v>1450</v>
      </c>
      <c r="D758" s="30" t="s">
        <v>1443</v>
      </c>
      <c r="E758" s="30" t="s">
        <v>1222</v>
      </c>
      <c r="F758" s="30" t="s">
        <v>1441</v>
      </c>
      <c r="G758" s="30" t="s">
        <v>1238</v>
      </c>
      <c r="H758" s="41" t="s">
        <v>1238</v>
      </c>
      <c r="I758" s="41">
        <v>75</v>
      </c>
      <c r="J758" s="41" t="s">
        <v>1390</v>
      </c>
      <c r="K758" s="41">
        <v>2019</v>
      </c>
      <c r="L758" s="41" t="s">
        <v>1239</v>
      </c>
      <c r="M758" s="42">
        <v>80</v>
      </c>
      <c r="N758" s="42">
        <v>80</v>
      </c>
      <c r="O758" s="42">
        <v>80</v>
      </c>
      <c r="P758" s="42">
        <v>80</v>
      </c>
      <c r="Q758" s="42" t="s">
        <v>130</v>
      </c>
      <c r="R758" s="41" t="s">
        <v>113</v>
      </c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 t="s">
        <v>1222</v>
      </c>
      <c r="AI758" s="52" t="s">
        <v>1489</v>
      </c>
      <c r="AJ758" s="40">
        <v>2302</v>
      </c>
      <c r="AK758" s="17" t="s">
        <v>2241</v>
      </c>
      <c r="AL758" s="17" t="s">
        <v>1254</v>
      </c>
      <c r="AM758" s="42" t="s">
        <v>2879</v>
      </c>
      <c r="AN758" s="42">
        <v>1206009</v>
      </c>
      <c r="AO758" s="42" t="s">
        <v>2880</v>
      </c>
      <c r="AP758" s="41" t="s">
        <v>1298</v>
      </c>
      <c r="AQ758" s="41">
        <v>1</v>
      </c>
      <c r="AR758" s="42" t="s">
        <v>2471</v>
      </c>
      <c r="AS758" s="42" t="s">
        <v>1221</v>
      </c>
      <c r="AT758" s="42">
        <v>1</v>
      </c>
      <c r="AU758" s="42" t="s">
        <v>2472</v>
      </c>
      <c r="AV758" s="42" t="s">
        <v>2472</v>
      </c>
      <c r="AW758" s="42" t="s">
        <v>2472</v>
      </c>
      <c r="AX758" s="43">
        <v>0</v>
      </c>
      <c r="AY758" s="43">
        <v>0</v>
      </c>
      <c r="AZ758" s="43">
        <v>0</v>
      </c>
      <c r="BA758" s="43">
        <v>0</v>
      </c>
      <c r="BB758" s="43">
        <v>0</v>
      </c>
      <c r="BC758" s="43">
        <v>12706000</v>
      </c>
      <c r="BD758" s="43">
        <v>0</v>
      </c>
      <c r="BE758" s="43">
        <v>0</v>
      </c>
      <c r="BF758" s="43">
        <v>0</v>
      </c>
      <c r="BG758" s="43">
        <v>0</v>
      </c>
      <c r="BH758" s="43">
        <v>0</v>
      </c>
      <c r="BI758" s="43">
        <v>0</v>
      </c>
      <c r="BJ758" s="43">
        <v>0</v>
      </c>
      <c r="BK758" s="43">
        <v>0</v>
      </c>
      <c r="BL758" s="43">
        <v>0</v>
      </c>
      <c r="BM758" s="43">
        <v>0</v>
      </c>
      <c r="BN758" s="44">
        <f t="shared" si="78"/>
        <v>12706000</v>
      </c>
      <c r="BO758" s="43">
        <v>0</v>
      </c>
      <c r="BP758" s="43">
        <v>0</v>
      </c>
      <c r="BQ758" s="43">
        <v>0</v>
      </c>
      <c r="BR758" s="43">
        <v>0</v>
      </c>
      <c r="BS758" s="43">
        <v>0</v>
      </c>
      <c r="BT758" s="43">
        <v>0</v>
      </c>
      <c r="BU758" s="43">
        <v>0</v>
      </c>
      <c r="BV758" s="43">
        <v>0</v>
      </c>
      <c r="BW758" s="43">
        <v>0</v>
      </c>
      <c r="BX758" s="43">
        <v>0</v>
      </c>
      <c r="BY758" s="43">
        <v>0</v>
      </c>
      <c r="BZ758" s="43">
        <v>0</v>
      </c>
      <c r="CA758" s="43">
        <v>0</v>
      </c>
      <c r="CB758" s="43">
        <v>0</v>
      </c>
      <c r="CC758" s="43">
        <v>0</v>
      </c>
      <c r="CD758" s="44">
        <f t="shared" si="88"/>
        <v>0</v>
      </c>
      <c r="CE758" s="43">
        <v>0</v>
      </c>
      <c r="CF758" s="43">
        <v>0</v>
      </c>
      <c r="CG758" s="43">
        <v>0</v>
      </c>
      <c r="CH758" s="43">
        <v>0</v>
      </c>
      <c r="CI758" s="43">
        <v>0</v>
      </c>
      <c r="CJ758" s="43">
        <v>0</v>
      </c>
      <c r="CK758" s="43">
        <v>0</v>
      </c>
      <c r="CL758" s="43">
        <v>0</v>
      </c>
      <c r="CM758" s="43">
        <v>0</v>
      </c>
      <c r="CN758" s="43">
        <v>0</v>
      </c>
      <c r="CO758" s="43">
        <v>0</v>
      </c>
      <c r="CP758" s="43">
        <v>0</v>
      </c>
      <c r="CQ758" s="43">
        <v>0</v>
      </c>
      <c r="CR758" s="43">
        <v>0</v>
      </c>
      <c r="CS758" s="43">
        <v>0</v>
      </c>
      <c r="CT758" s="44">
        <f t="shared" si="89"/>
        <v>0</v>
      </c>
      <c r="CU758" s="43">
        <v>0</v>
      </c>
      <c r="CV758" s="43">
        <v>0</v>
      </c>
      <c r="CW758" s="43">
        <v>0</v>
      </c>
      <c r="CX758" s="43">
        <v>0</v>
      </c>
      <c r="CY758" s="43">
        <v>0</v>
      </c>
      <c r="CZ758" s="43">
        <v>0</v>
      </c>
      <c r="DA758" s="43">
        <v>0</v>
      </c>
      <c r="DB758" s="43">
        <v>0</v>
      </c>
      <c r="DC758" s="43">
        <v>0</v>
      </c>
      <c r="DD758" s="43">
        <v>0</v>
      </c>
      <c r="DE758" s="43">
        <v>0</v>
      </c>
      <c r="DF758" s="43">
        <v>0</v>
      </c>
      <c r="DG758" s="43">
        <v>0</v>
      </c>
      <c r="DH758" s="43">
        <v>0</v>
      </c>
      <c r="DI758" s="43">
        <v>0</v>
      </c>
      <c r="DJ758" s="44">
        <f t="shared" si="90"/>
        <v>0</v>
      </c>
      <c r="DK758" s="45">
        <f t="shared" si="79"/>
        <v>12706000</v>
      </c>
      <c r="DL758" s="78">
        <v>12706000</v>
      </c>
    </row>
    <row r="759" spans="1:116" s="2" customFormat="1" ht="60" x14ac:dyDescent="0.25">
      <c r="A759" s="1"/>
      <c r="B759" s="40" t="s">
        <v>2468</v>
      </c>
      <c r="C759" s="41" t="s">
        <v>1450</v>
      </c>
      <c r="D759" s="30" t="s">
        <v>1443</v>
      </c>
      <c r="E759" s="30" t="s">
        <v>1222</v>
      </c>
      <c r="F759" s="30" t="s">
        <v>1441</v>
      </c>
      <c r="G759" s="30" t="s">
        <v>1238</v>
      </c>
      <c r="H759" s="41" t="s">
        <v>1238</v>
      </c>
      <c r="I759" s="41">
        <v>75</v>
      </c>
      <c r="J759" s="41" t="s">
        <v>1390</v>
      </c>
      <c r="K759" s="41">
        <v>2019</v>
      </c>
      <c r="L759" s="41" t="s">
        <v>1239</v>
      </c>
      <c r="M759" s="42">
        <v>80</v>
      </c>
      <c r="N759" s="42">
        <v>80</v>
      </c>
      <c r="O759" s="42">
        <v>80</v>
      </c>
      <c r="P759" s="42">
        <v>80</v>
      </c>
      <c r="Q759" s="42" t="s">
        <v>130</v>
      </c>
      <c r="R759" s="41" t="s">
        <v>113</v>
      </c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 t="s">
        <v>1222</v>
      </c>
      <c r="AI759" s="52" t="s">
        <v>1489</v>
      </c>
      <c r="AJ759" s="40">
        <v>2302</v>
      </c>
      <c r="AK759" s="17" t="s">
        <v>2242</v>
      </c>
      <c r="AL759" s="17" t="s">
        <v>1255</v>
      </c>
      <c r="AM759" s="42" t="s">
        <v>2879</v>
      </c>
      <c r="AN759" s="42">
        <v>1206009</v>
      </c>
      <c r="AO759" s="42" t="s">
        <v>2880</v>
      </c>
      <c r="AP759" s="41" t="s">
        <v>1298</v>
      </c>
      <c r="AQ759" s="41">
        <v>22</v>
      </c>
      <c r="AR759" s="42" t="s">
        <v>2471</v>
      </c>
      <c r="AS759" s="42" t="s">
        <v>1221</v>
      </c>
      <c r="AT759" s="42" t="s">
        <v>2472</v>
      </c>
      <c r="AU759" s="42">
        <v>22</v>
      </c>
      <c r="AV759" s="42" t="s">
        <v>2472</v>
      </c>
      <c r="AW759" s="42" t="s">
        <v>2472</v>
      </c>
      <c r="AX759" s="43">
        <v>0</v>
      </c>
      <c r="AY759" s="43">
        <v>0</v>
      </c>
      <c r="AZ759" s="43">
        <v>0</v>
      </c>
      <c r="BA759" s="43">
        <v>0</v>
      </c>
      <c r="BB759" s="43">
        <v>0</v>
      </c>
      <c r="BC759" s="43">
        <v>0</v>
      </c>
      <c r="BD759" s="43">
        <v>0</v>
      </c>
      <c r="BE759" s="43">
        <v>0</v>
      </c>
      <c r="BF759" s="43">
        <v>0</v>
      </c>
      <c r="BG759" s="43">
        <v>0</v>
      </c>
      <c r="BH759" s="43">
        <v>0</v>
      </c>
      <c r="BI759" s="43">
        <v>0</v>
      </c>
      <c r="BJ759" s="43">
        <v>0</v>
      </c>
      <c r="BK759" s="43">
        <v>0</v>
      </c>
      <c r="BL759" s="43">
        <v>0</v>
      </c>
      <c r="BM759" s="43">
        <v>0</v>
      </c>
      <c r="BN759" s="44">
        <f t="shared" si="78"/>
        <v>0</v>
      </c>
      <c r="BO759" s="43">
        <v>0</v>
      </c>
      <c r="BP759" s="43">
        <v>0</v>
      </c>
      <c r="BQ759" s="43">
        <v>0</v>
      </c>
      <c r="BR759" s="43">
        <v>0</v>
      </c>
      <c r="BS759" s="43">
        <v>12706000</v>
      </c>
      <c r="BT759" s="43">
        <v>0</v>
      </c>
      <c r="BU759" s="43">
        <v>0</v>
      </c>
      <c r="BV759" s="43">
        <v>0</v>
      </c>
      <c r="BW759" s="43">
        <v>0</v>
      </c>
      <c r="BX759" s="43">
        <v>0</v>
      </c>
      <c r="BY759" s="43">
        <v>0</v>
      </c>
      <c r="BZ759" s="43">
        <v>0</v>
      </c>
      <c r="CA759" s="43">
        <v>0</v>
      </c>
      <c r="CB759" s="43">
        <v>0</v>
      </c>
      <c r="CC759" s="43">
        <v>0</v>
      </c>
      <c r="CD759" s="44">
        <f t="shared" si="88"/>
        <v>12706000</v>
      </c>
      <c r="CE759" s="43">
        <v>0</v>
      </c>
      <c r="CF759" s="43">
        <v>0</v>
      </c>
      <c r="CG759" s="43">
        <v>0</v>
      </c>
      <c r="CH759" s="43">
        <v>0</v>
      </c>
      <c r="CI759" s="43">
        <v>0</v>
      </c>
      <c r="CJ759" s="43">
        <v>0</v>
      </c>
      <c r="CK759" s="43">
        <v>0</v>
      </c>
      <c r="CL759" s="43">
        <v>0</v>
      </c>
      <c r="CM759" s="43">
        <v>0</v>
      </c>
      <c r="CN759" s="43">
        <v>0</v>
      </c>
      <c r="CO759" s="43">
        <v>0</v>
      </c>
      <c r="CP759" s="43">
        <v>0</v>
      </c>
      <c r="CQ759" s="43">
        <v>0</v>
      </c>
      <c r="CR759" s="43">
        <v>0</v>
      </c>
      <c r="CS759" s="43">
        <v>0</v>
      </c>
      <c r="CT759" s="44">
        <f t="shared" si="89"/>
        <v>0</v>
      </c>
      <c r="CU759" s="43">
        <v>0</v>
      </c>
      <c r="CV759" s="43">
        <v>0</v>
      </c>
      <c r="CW759" s="43">
        <v>0</v>
      </c>
      <c r="CX759" s="43">
        <v>0</v>
      </c>
      <c r="CY759" s="43">
        <v>0</v>
      </c>
      <c r="CZ759" s="43">
        <v>0</v>
      </c>
      <c r="DA759" s="43">
        <v>0</v>
      </c>
      <c r="DB759" s="43">
        <v>0</v>
      </c>
      <c r="DC759" s="43">
        <v>0</v>
      </c>
      <c r="DD759" s="43">
        <v>0</v>
      </c>
      <c r="DE759" s="43">
        <v>0</v>
      </c>
      <c r="DF759" s="43">
        <v>0</v>
      </c>
      <c r="DG759" s="43">
        <v>0</v>
      </c>
      <c r="DH759" s="43">
        <v>0</v>
      </c>
      <c r="DI759" s="43">
        <v>0</v>
      </c>
      <c r="DJ759" s="44">
        <f t="shared" si="90"/>
        <v>0</v>
      </c>
      <c r="DK759" s="45">
        <f t="shared" si="79"/>
        <v>12706000</v>
      </c>
      <c r="DL759" s="78">
        <v>12706000</v>
      </c>
    </row>
    <row r="760" spans="1:116" s="2" customFormat="1" ht="45" x14ac:dyDescent="0.25">
      <c r="A760" s="1"/>
      <c r="B760" s="40" t="s">
        <v>2468</v>
      </c>
      <c r="C760" s="41" t="s">
        <v>1450</v>
      </c>
      <c r="D760" s="30" t="s">
        <v>1443</v>
      </c>
      <c r="E760" s="30" t="s">
        <v>1222</v>
      </c>
      <c r="F760" s="30" t="s">
        <v>1441</v>
      </c>
      <c r="G760" s="30" t="s">
        <v>1238</v>
      </c>
      <c r="H760" s="41" t="s">
        <v>1238</v>
      </c>
      <c r="I760" s="41">
        <v>75</v>
      </c>
      <c r="J760" s="41" t="s">
        <v>1390</v>
      </c>
      <c r="K760" s="41">
        <v>2019</v>
      </c>
      <c r="L760" s="41" t="s">
        <v>1239</v>
      </c>
      <c r="M760" s="42">
        <v>80</v>
      </c>
      <c r="N760" s="42">
        <v>80</v>
      </c>
      <c r="O760" s="42">
        <v>80</v>
      </c>
      <c r="P760" s="42">
        <v>80</v>
      </c>
      <c r="Q760" s="42" t="s">
        <v>130</v>
      </c>
      <c r="R760" s="41" t="s">
        <v>113</v>
      </c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 t="s">
        <v>1222</v>
      </c>
      <c r="AI760" s="52" t="s">
        <v>1489</v>
      </c>
      <c r="AJ760" s="40">
        <v>2302</v>
      </c>
      <c r="AK760" s="17" t="s">
        <v>2243</v>
      </c>
      <c r="AL760" s="17" t="s">
        <v>1256</v>
      </c>
      <c r="AM760" s="42" t="s">
        <v>2879</v>
      </c>
      <c r="AN760" s="42">
        <v>1206009</v>
      </c>
      <c r="AO760" s="42" t="s">
        <v>2880</v>
      </c>
      <c r="AP760" s="41">
        <v>1</v>
      </c>
      <c r="AQ760" s="41">
        <v>1</v>
      </c>
      <c r="AR760" s="42" t="s">
        <v>2471</v>
      </c>
      <c r="AS760" s="42" t="s">
        <v>1221</v>
      </c>
      <c r="AT760" s="42">
        <v>1</v>
      </c>
      <c r="AU760" s="42" t="s">
        <v>2472</v>
      </c>
      <c r="AV760" s="42" t="s">
        <v>2472</v>
      </c>
      <c r="AW760" s="42" t="s">
        <v>2472</v>
      </c>
      <c r="AX760" s="43">
        <v>0</v>
      </c>
      <c r="AY760" s="43">
        <v>0</v>
      </c>
      <c r="AZ760" s="43">
        <v>0</v>
      </c>
      <c r="BA760" s="43">
        <v>0</v>
      </c>
      <c r="BB760" s="43">
        <v>0</v>
      </c>
      <c r="BC760" s="43">
        <v>12706000</v>
      </c>
      <c r="BD760" s="43">
        <v>0</v>
      </c>
      <c r="BE760" s="43">
        <v>0</v>
      </c>
      <c r="BF760" s="43">
        <v>0</v>
      </c>
      <c r="BG760" s="43">
        <v>0</v>
      </c>
      <c r="BH760" s="43">
        <v>0</v>
      </c>
      <c r="BI760" s="43">
        <v>0</v>
      </c>
      <c r="BJ760" s="43">
        <v>0</v>
      </c>
      <c r="BK760" s="43">
        <v>0</v>
      </c>
      <c r="BL760" s="43">
        <v>0</v>
      </c>
      <c r="BM760" s="43">
        <v>0</v>
      </c>
      <c r="BN760" s="44">
        <f t="shared" si="78"/>
        <v>12706000</v>
      </c>
      <c r="BO760" s="43">
        <v>0</v>
      </c>
      <c r="BP760" s="43">
        <v>0</v>
      </c>
      <c r="BQ760" s="43">
        <v>0</v>
      </c>
      <c r="BR760" s="43">
        <v>0</v>
      </c>
      <c r="BS760" s="43">
        <v>0</v>
      </c>
      <c r="BT760" s="43">
        <v>0</v>
      </c>
      <c r="BU760" s="43">
        <v>0</v>
      </c>
      <c r="BV760" s="43">
        <v>0</v>
      </c>
      <c r="BW760" s="43">
        <v>0</v>
      </c>
      <c r="BX760" s="43">
        <v>0</v>
      </c>
      <c r="BY760" s="43">
        <v>0</v>
      </c>
      <c r="BZ760" s="43">
        <v>0</v>
      </c>
      <c r="CA760" s="43">
        <v>0</v>
      </c>
      <c r="CB760" s="43">
        <v>0</v>
      </c>
      <c r="CC760" s="43">
        <v>0</v>
      </c>
      <c r="CD760" s="44">
        <f t="shared" si="88"/>
        <v>0</v>
      </c>
      <c r="CE760" s="43">
        <v>0</v>
      </c>
      <c r="CF760" s="43">
        <v>0</v>
      </c>
      <c r="CG760" s="43">
        <v>0</v>
      </c>
      <c r="CH760" s="43">
        <v>0</v>
      </c>
      <c r="CI760" s="43">
        <v>0</v>
      </c>
      <c r="CJ760" s="43">
        <v>0</v>
      </c>
      <c r="CK760" s="43">
        <v>0</v>
      </c>
      <c r="CL760" s="43">
        <v>0</v>
      </c>
      <c r="CM760" s="43">
        <v>0</v>
      </c>
      <c r="CN760" s="43">
        <v>0</v>
      </c>
      <c r="CO760" s="43">
        <v>0</v>
      </c>
      <c r="CP760" s="43">
        <v>0</v>
      </c>
      <c r="CQ760" s="43">
        <v>0</v>
      </c>
      <c r="CR760" s="43">
        <v>0</v>
      </c>
      <c r="CS760" s="43">
        <v>0</v>
      </c>
      <c r="CT760" s="44">
        <f t="shared" si="89"/>
        <v>0</v>
      </c>
      <c r="CU760" s="43">
        <v>0</v>
      </c>
      <c r="CV760" s="43">
        <v>0</v>
      </c>
      <c r="CW760" s="43">
        <v>0</v>
      </c>
      <c r="CX760" s="43">
        <v>0</v>
      </c>
      <c r="CY760" s="43">
        <v>0</v>
      </c>
      <c r="CZ760" s="43">
        <v>0</v>
      </c>
      <c r="DA760" s="43">
        <v>0</v>
      </c>
      <c r="DB760" s="43">
        <v>0</v>
      </c>
      <c r="DC760" s="43">
        <v>0</v>
      </c>
      <c r="DD760" s="43">
        <v>0</v>
      </c>
      <c r="DE760" s="43">
        <v>0</v>
      </c>
      <c r="DF760" s="43">
        <v>0</v>
      </c>
      <c r="DG760" s="43">
        <v>0</v>
      </c>
      <c r="DH760" s="43">
        <v>0</v>
      </c>
      <c r="DI760" s="43">
        <v>0</v>
      </c>
      <c r="DJ760" s="44">
        <f t="shared" si="90"/>
        <v>0</v>
      </c>
      <c r="DK760" s="45">
        <f t="shared" si="79"/>
        <v>12706000</v>
      </c>
      <c r="DL760" s="78">
        <v>12706000</v>
      </c>
    </row>
    <row r="761" spans="1:116" s="2" customFormat="1" ht="45" x14ac:dyDescent="0.25">
      <c r="A761" s="1"/>
      <c r="B761" s="40" t="s">
        <v>2468</v>
      </c>
      <c r="C761" s="41" t="s">
        <v>1450</v>
      </c>
      <c r="D761" s="30" t="s">
        <v>1443</v>
      </c>
      <c r="E761" s="30" t="s">
        <v>1222</v>
      </c>
      <c r="F761" s="30" t="s">
        <v>1441</v>
      </c>
      <c r="G761" s="30" t="s">
        <v>1238</v>
      </c>
      <c r="H761" s="41" t="s">
        <v>1238</v>
      </c>
      <c r="I761" s="41">
        <v>75</v>
      </c>
      <c r="J761" s="41" t="s">
        <v>1390</v>
      </c>
      <c r="K761" s="41">
        <v>2019</v>
      </c>
      <c r="L761" s="41" t="s">
        <v>1239</v>
      </c>
      <c r="M761" s="42">
        <v>80</v>
      </c>
      <c r="N761" s="42">
        <v>80</v>
      </c>
      <c r="O761" s="42">
        <v>80</v>
      </c>
      <c r="P761" s="42">
        <v>80</v>
      </c>
      <c r="Q761" s="42" t="s">
        <v>130</v>
      </c>
      <c r="R761" s="41" t="s">
        <v>113</v>
      </c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 t="s">
        <v>1222</v>
      </c>
      <c r="AI761" s="52" t="s">
        <v>1489</v>
      </c>
      <c r="AJ761" s="40">
        <v>2302</v>
      </c>
      <c r="AK761" s="17" t="s">
        <v>2244</v>
      </c>
      <c r="AL761" s="17" t="s">
        <v>1257</v>
      </c>
      <c r="AM761" s="42" t="s">
        <v>2879</v>
      </c>
      <c r="AN761" s="42">
        <v>1206009</v>
      </c>
      <c r="AO761" s="42" t="s">
        <v>2880</v>
      </c>
      <c r="AP761" s="41" t="s">
        <v>1298</v>
      </c>
      <c r="AQ761" s="41" t="s">
        <v>1243</v>
      </c>
      <c r="AR761" s="42" t="s">
        <v>2471</v>
      </c>
      <c r="AS761" s="42" t="s">
        <v>1221</v>
      </c>
      <c r="AT761" s="42">
        <v>2</v>
      </c>
      <c r="AU761" s="42">
        <v>3</v>
      </c>
      <c r="AV761" s="42">
        <v>3</v>
      </c>
      <c r="AW761" s="42">
        <v>2</v>
      </c>
      <c r="AX761" s="43">
        <v>0</v>
      </c>
      <c r="AY761" s="43">
        <v>0</v>
      </c>
      <c r="AZ761" s="43">
        <v>0</v>
      </c>
      <c r="BA761" s="43">
        <v>0</v>
      </c>
      <c r="BB761" s="43">
        <v>0</v>
      </c>
      <c r="BC761" s="43">
        <v>12706000</v>
      </c>
      <c r="BD761" s="43">
        <v>0</v>
      </c>
      <c r="BE761" s="43">
        <v>0</v>
      </c>
      <c r="BF761" s="43">
        <v>0</v>
      </c>
      <c r="BG761" s="43">
        <v>0</v>
      </c>
      <c r="BH761" s="43">
        <v>0</v>
      </c>
      <c r="BI761" s="43">
        <v>0</v>
      </c>
      <c r="BJ761" s="43">
        <v>0</v>
      </c>
      <c r="BK761" s="43">
        <v>0</v>
      </c>
      <c r="BL761" s="43">
        <v>0</v>
      </c>
      <c r="BM761" s="43">
        <v>0</v>
      </c>
      <c r="BN761" s="44">
        <f t="shared" si="78"/>
        <v>12706000</v>
      </c>
      <c r="BO761" s="43">
        <v>0</v>
      </c>
      <c r="BP761" s="43">
        <v>0</v>
      </c>
      <c r="BQ761" s="43">
        <v>0</v>
      </c>
      <c r="BR761" s="43">
        <v>0</v>
      </c>
      <c r="BS761" s="43">
        <v>12704000</v>
      </c>
      <c r="BT761" s="43">
        <v>0</v>
      </c>
      <c r="BU761" s="43">
        <v>0</v>
      </c>
      <c r="BV761" s="43">
        <v>0</v>
      </c>
      <c r="BW761" s="43">
        <v>0</v>
      </c>
      <c r="BX761" s="43">
        <v>0</v>
      </c>
      <c r="BY761" s="43">
        <v>0</v>
      </c>
      <c r="BZ761" s="43">
        <v>0</v>
      </c>
      <c r="CA761" s="43">
        <v>0</v>
      </c>
      <c r="CB761" s="43">
        <v>0</v>
      </c>
      <c r="CC761" s="43">
        <v>0</v>
      </c>
      <c r="CD761" s="44">
        <f t="shared" si="88"/>
        <v>12704000</v>
      </c>
      <c r="CE761" s="43">
        <v>0</v>
      </c>
      <c r="CF761" s="43">
        <v>0</v>
      </c>
      <c r="CG761" s="43">
        <v>0</v>
      </c>
      <c r="CH761" s="43">
        <v>0</v>
      </c>
      <c r="CI761" s="43">
        <v>19636364</v>
      </c>
      <c r="CJ761" s="43">
        <v>0</v>
      </c>
      <c r="CK761" s="43">
        <v>0</v>
      </c>
      <c r="CL761" s="43">
        <v>0</v>
      </c>
      <c r="CM761" s="43">
        <v>0</v>
      </c>
      <c r="CN761" s="43">
        <v>0</v>
      </c>
      <c r="CO761" s="43">
        <v>0</v>
      </c>
      <c r="CP761" s="43">
        <v>0</v>
      </c>
      <c r="CQ761" s="43">
        <v>0</v>
      </c>
      <c r="CR761" s="43">
        <v>0</v>
      </c>
      <c r="CS761" s="43">
        <v>0</v>
      </c>
      <c r="CT761" s="44">
        <f t="shared" si="89"/>
        <v>19636364</v>
      </c>
      <c r="CU761" s="43">
        <v>0</v>
      </c>
      <c r="CV761" s="43">
        <v>0</v>
      </c>
      <c r="CW761" s="43">
        <v>0</v>
      </c>
      <c r="CX761" s="43">
        <v>0</v>
      </c>
      <c r="CY761" s="43">
        <v>27000000</v>
      </c>
      <c r="CZ761" s="43">
        <v>0</v>
      </c>
      <c r="DA761" s="43">
        <v>0</v>
      </c>
      <c r="DB761" s="43">
        <v>0</v>
      </c>
      <c r="DC761" s="43">
        <v>0</v>
      </c>
      <c r="DD761" s="43">
        <v>0</v>
      </c>
      <c r="DE761" s="43">
        <v>0</v>
      </c>
      <c r="DF761" s="43">
        <v>0</v>
      </c>
      <c r="DG761" s="43">
        <v>0</v>
      </c>
      <c r="DH761" s="43">
        <v>0</v>
      </c>
      <c r="DI761" s="43">
        <v>0</v>
      </c>
      <c r="DJ761" s="44">
        <f t="shared" si="90"/>
        <v>27000000</v>
      </c>
      <c r="DK761" s="45">
        <f t="shared" si="79"/>
        <v>72046364</v>
      </c>
      <c r="DL761" s="78">
        <v>72046364</v>
      </c>
    </row>
    <row r="762" spans="1:116" s="2" customFormat="1" ht="45" x14ac:dyDescent="0.25">
      <c r="A762" s="1"/>
      <c r="B762" s="40" t="s">
        <v>2468</v>
      </c>
      <c r="C762" s="41" t="s">
        <v>1450</v>
      </c>
      <c r="D762" s="30" t="s">
        <v>1443</v>
      </c>
      <c r="E762" s="30" t="s">
        <v>1222</v>
      </c>
      <c r="F762" s="30" t="s">
        <v>1441</v>
      </c>
      <c r="G762" s="30" t="s">
        <v>1238</v>
      </c>
      <c r="H762" s="41" t="s">
        <v>1238</v>
      </c>
      <c r="I762" s="41">
        <v>75</v>
      </c>
      <c r="J762" s="41" t="s">
        <v>1390</v>
      </c>
      <c r="K762" s="41">
        <v>2019</v>
      </c>
      <c r="L762" s="41" t="s">
        <v>1239</v>
      </c>
      <c r="M762" s="42">
        <v>80</v>
      </c>
      <c r="N762" s="42">
        <v>80</v>
      </c>
      <c r="O762" s="42">
        <v>80</v>
      </c>
      <c r="P762" s="42">
        <v>80</v>
      </c>
      <c r="Q762" s="42" t="s">
        <v>130</v>
      </c>
      <c r="R762" s="41" t="s">
        <v>113</v>
      </c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 t="s">
        <v>1222</v>
      </c>
      <c r="AI762" s="52" t="s">
        <v>1489</v>
      </c>
      <c r="AJ762" s="40">
        <v>2302</v>
      </c>
      <c r="AK762" s="17" t="s">
        <v>2245</v>
      </c>
      <c r="AL762" s="17" t="s">
        <v>1258</v>
      </c>
      <c r="AM762" s="42" t="s">
        <v>2879</v>
      </c>
      <c r="AN762" s="42">
        <v>1206009</v>
      </c>
      <c r="AO762" s="42" t="s">
        <v>2880</v>
      </c>
      <c r="AP762" s="41">
        <v>1</v>
      </c>
      <c r="AQ762" s="41">
        <v>1</v>
      </c>
      <c r="AR762" s="42" t="s">
        <v>2471</v>
      </c>
      <c r="AS762" s="42" t="s">
        <v>1221</v>
      </c>
      <c r="AT762" s="42">
        <v>1</v>
      </c>
      <c r="AU762" s="42" t="s">
        <v>2472</v>
      </c>
      <c r="AV762" s="42" t="s">
        <v>2472</v>
      </c>
      <c r="AW762" s="42" t="s">
        <v>2472</v>
      </c>
      <c r="AX762" s="43">
        <v>0</v>
      </c>
      <c r="AY762" s="43">
        <v>0</v>
      </c>
      <c r="AZ762" s="43">
        <v>0</v>
      </c>
      <c r="BA762" s="43">
        <v>0</v>
      </c>
      <c r="BB762" s="43">
        <v>0</v>
      </c>
      <c r="BC762" s="43">
        <v>12706000</v>
      </c>
      <c r="BD762" s="43">
        <v>0</v>
      </c>
      <c r="BE762" s="43">
        <v>0</v>
      </c>
      <c r="BF762" s="43">
        <v>0</v>
      </c>
      <c r="BG762" s="43">
        <v>0</v>
      </c>
      <c r="BH762" s="43">
        <v>0</v>
      </c>
      <c r="BI762" s="43">
        <v>0</v>
      </c>
      <c r="BJ762" s="43">
        <v>0</v>
      </c>
      <c r="BK762" s="43">
        <v>0</v>
      </c>
      <c r="BL762" s="43">
        <v>0</v>
      </c>
      <c r="BM762" s="43">
        <v>0</v>
      </c>
      <c r="BN762" s="44">
        <f t="shared" si="78"/>
        <v>12706000</v>
      </c>
      <c r="BO762" s="43">
        <v>0</v>
      </c>
      <c r="BP762" s="43">
        <v>0</v>
      </c>
      <c r="BQ762" s="43">
        <v>0</v>
      </c>
      <c r="BR762" s="43">
        <v>0</v>
      </c>
      <c r="BS762" s="43">
        <v>0</v>
      </c>
      <c r="BT762" s="43">
        <v>0</v>
      </c>
      <c r="BU762" s="43">
        <v>0</v>
      </c>
      <c r="BV762" s="43">
        <v>0</v>
      </c>
      <c r="BW762" s="43">
        <v>0</v>
      </c>
      <c r="BX762" s="43">
        <v>0</v>
      </c>
      <c r="BY762" s="43">
        <v>0</v>
      </c>
      <c r="BZ762" s="43">
        <v>0</v>
      </c>
      <c r="CA762" s="43">
        <v>0</v>
      </c>
      <c r="CB762" s="43">
        <v>0</v>
      </c>
      <c r="CC762" s="43">
        <v>0</v>
      </c>
      <c r="CD762" s="44">
        <f t="shared" si="88"/>
        <v>0</v>
      </c>
      <c r="CE762" s="43">
        <v>0</v>
      </c>
      <c r="CF762" s="43">
        <v>0</v>
      </c>
      <c r="CG762" s="43">
        <v>0</v>
      </c>
      <c r="CH762" s="43">
        <v>0</v>
      </c>
      <c r="CI762" s="43">
        <v>0</v>
      </c>
      <c r="CJ762" s="43">
        <v>0</v>
      </c>
      <c r="CK762" s="43">
        <v>0</v>
      </c>
      <c r="CL762" s="43">
        <v>0</v>
      </c>
      <c r="CM762" s="43">
        <v>0</v>
      </c>
      <c r="CN762" s="43">
        <v>0</v>
      </c>
      <c r="CO762" s="43">
        <v>0</v>
      </c>
      <c r="CP762" s="43">
        <v>0</v>
      </c>
      <c r="CQ762" s="43">
        <v>0</v>
      </c>
      <c r="CR762" s="43">
        <v>0</v>
      </c>
      <c r="CS762" s="43">
        <v>0</v>
      </c>
      <c r="CT762" s="44">
        <f t="shared" si="89"/>
        <v>0</v>
      </c>
      <c r="CU762" s="43">
        <v>0</v>
      </c>
      <c r="CV762" s="43">
        <v>0</v>
      </c>
      <c r="CW762" s="43">
        <v>0</v>
      </c>
      <c r="CX762" s="43">
        <v>0</v>
      </c>
      <c r="CY762" s="43">
        <v>0</v>
      </c>
      <c r="CZ762" s="43">
        <v>0</v>
      </c>
      <c r="DA762" s="43">
        <v>0</v>
      </c>
      <c r="DB762" s="43">
        <v>0</v>
      </c>
      <c r="DC762" s="43">
        <v>0</v>
      </c>
      <c r="DD762" s="43">
        <v>0</v>
      </c>
      <c r="DE762" s="43">
        <v>0</v>
      </c>
      <c r="DF762" s="43">
        <v>0</v>
      </c>
      <c r="DG762" s="43">
        <v>0</v>
      </c>
      <c r="DH762" s="43">
        <v>0</v>
      </c>
      <c r="DI762" s="43">
        <v>0</v>
      </c>
      <c r="DJ762" s="44">
        <f t="shared" si="90"/>
        <v>0</v>
      </c>
      <c r="DK762" s="45">
        <f t="shared" si="79"/>
        <v>12706000</v>
      </c>
      <c r="DL762" s="78">
        <v>12706000</v>
      </c>
    </row>
    <row r="763" spans="1:116" s="2" customFormat="1" ht="45" x14ac:dyDescent="0.25">
      <c r="A763" s="1"/>
      <c r="B763" s="40" t="s">
        <v>2468</v>
      </c>
      <c r="C763" s="41" t="s">
        <v>1450</v>
      </c>
      <c r="D763" s="30" t="s">
        <v>1443</v>
      </c>
      <c r="E763" s="30" t="s">
        <v>1222</v>
      </c>
      <c r="F763" s="30" t="s">
        <v>1441</v>
      </c>
      <c r="G763" s="30" t="s">
        <v>1238</v>
      </c>
      <c r="H763" s="41" t="s">
        <v>1238</v>
      </c>
      <c r="I763" s="41">
        <v>75</v>
      </c>
      <c r="J763" s="41" t="s">
        <v>1390</v>
      </c>
      <c r="K763" s="41">
        <v>2019</v>
      </c>
      <c r="L763" s="41" t="s">
        <v>1239</v>
      </c>
      <c r="M763" s="42">
        <v>80</v>
      </c>
      <c r="N763" s="42">
        <v>80</v>
      </c>
      <c r="O763" s="42">
        <v>80</v>
      </c>
      <c r="P763" s="42">
        <v>80</v>
      </c>
      <c r="Q763" s="42" t="s">
        <v>130</v>
      </c>
      <c r="R763" s="41" t="s">
        <v>113</v>
      </c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 t="s">
        <v>1222</v>
      </c>
      <c r="AI763" s="52" t="s">
        <v>1489</v>
      </c>
      <c r="AJ763" s="40">
        <v>2302</v>
      </c>
      <c r="AK763" s="17" t="s">
        <v>2246</v>
      </c>
      <c r="AL763" s="17" t="s">
        <v>1259</v>
      </c>
      <c r="AM763" s="42" t="s">
        <v>2879</v>
      </c>
      <c r="AN763" s="42">
        <v>1206009</v>
      </c>
      <c r="AO763" s="42" t="s">
        <v>2880</v>
      </c>
      <c r="AP763" s="41" t="s">
        <v>1298</v>
      </c>
      <c r="AQ763" s="41">
        <v>1</v>
      </c>
      <c r="AR763" s="42" t="s">
        <v>2471</v>
      </c>
      <c r="AS763" s="42" t="s">
        <v>1221</v>
      </c>
      <c r="AT763" s="42" t="s">
        <v>2472</v>
      </c>
      <c r="AU763" s="42" t="s">
        <v>2472</v>
      </c>
      <c r="AV763" s="42">
        <v>1</v>
      </c>
      <c r="AW763" s="42" t="s">
        <v>2472</v>
      </c>
      <c r="AX763" s="43">
        <v>0</v>
      </c>
      <c r="AY763" s="43">
        <v>0</v>
      </c>
      <c r="AZ763" s="43">
        <v>0</v>
      </c>
      <c r="BA763" s="43">
        <v>0</v>
      </c>
      <c r="BB763" s="43">
        <v>0</v>
      </c>
      <c r="BC763" s="43">
        <v>0</v>
      </c>
      <c r="BD763" s="43">
        <v>0</v>
      </c>
      <c r="BE763" s="43">
        <v>0</v>
      </c>
      <c r="BF763" s="43">
        <v>0</v>
      </c>
      <c r="BG763" s="43">
        <v>0</v>
      </c>
      <c r="BH763" s="43">
        <v>0</v>
      </c>
      <c r="BI763" s="43">
        <v>0</v>
      </c>
      <c r="BJ763" s="43">
        <v>0</v>
      </c>
      <c r="BK763" s="43">
        <v>0</v>
      </c>
      <c r="BL763" s="43">
        <v>0</v>
      </c>
      <c r="BM763" s="43">
        <v>0</v>
      </c>
      <c r="BN763" s="44">
        <f t="shared" si="78"/>
        <v>0</v>
      </c>
      <c r="BO763" s="43">
        <v>0</v>
      </c>
      <c r="BP763" s="43">
        <v>0</v>
      </c>
      <c r="BQ763" s="43">
        <v>0</v>
      </c>
      <c r="BR763" s="43">
        <v>0</v>
      </c>
      <c r="BS763" s="43">
        <v>0</v>
      </c>
      <c r="BT763" s="43">
        <v>0</v>
      </c>
      <c r="BU763" s="43">
        <v>0</v>
      </c>
      <c r="BV763" s="43">
        <v>0</v>
      </c>
      <c r="BW763" s="43">
        <v>0</v>
      </c>
      <c r="BX763" s="43">
        <v>0</v>
      </c>
      <c r="BY763" s="43">
        <v>0</v>
      </c>
      <c r="BZ763" s="43">
        <v>0</v>
      </c>
      <c r="CA763" s="43">
        <v>0</v>
      </c>
      <c r="CB763" s="43">
        <v>0</v>
      </c>
      <c r="CC763" s="43">
        <v>0</v>
      </c>
      <c r="CD763" s="44">
        <f t="shared" si="88"/>
        <v>0</v>
      </c>
      <c r="CE763" s="43">
        <v>0</v>
      </c>
      <c r="CF763" s="43">
        <v>0</v>
      </c>
      <c r="CG763" s="43">
        <v>0</v>
      </c>
      <c r="CH763" s="43">
        <v>0</v>
      </c>
      <c r="CI763" s="43">
        <v>19636364</v>
      </c>
      <c r="CJ763" s="43">
        <v>0</v>
      </c>
      <c r="CK763" s="43">
        <v>0</v>
      </c>
      <c r="CL763" s="43">
        <v>0</v>
      </c>
      <c r="CM763" s="43">
        <v>0</v>
      </c>
      <c r="CN763" s="43">
        <v>0</v>
      </c>
      <c r="CO763" s="43">
        <v>0</v>
      </c>
      <c r="CP763" s="43">
        <v>0</v>
      </c>
      <c r="CQ763" s="43">
        <v>0</v>
      </c>
      <c r="CR763" s="43">
        <v>0</v>
      </c>
      <c r="CS763" s="43">
        <v>0</v>
      </c>
      <c r="CT763" s="44">
        <f t="shared" si="89"/>
        <v>19636364</v>
      </c>
      <c r="CU763" s="43">
        <v>0</v>
      </c>
      <c r="CV763" s="43">
        <v>0</v>
      </c>
      <c r="CW763" s="43">
        <v>0</v>
      </c>
      <c r="CX763" s="43">
        <v>0</v>
      </c>
      <c r="CY763" s="43">
        <v>0</v>
      </c>
      <c r="CZ763" s="43">
        <v>0</v>
      </c>
      <c r="DA763" s="43">
        <v>0</v>
      </c>
      <c r="DB763" s="43">
        <v>0</v>
      </c>
      <c r="DC763" s="43">
        <v>0</v>
      </c>
      <c r="DD763" s="43">
        <v>0</v>
      </c>
      <c r="DE763" s="43">
        <v>0</v>
      </c>
      <c r="DF763" s="43">
        <v>0</v>
      </c>
      <c r="DG763" s="43">
        <v>0</v>
      </c>
      <c r="DH763" s="43">
        <v>0</v>
      </c>
      <c r="DI763" s="43">
        <v>0</v>
      </c>
      <c r="DJ763" s="44">
        <f t="shared" si="90"/>
        <v>0</v>
      </c>
      <c r="DK763" s="45">
        <f t="shared" si="79"/>
        <v>19636364</v>
      </c>
      <c r="DL763" s="78">
        <v>19636364</v>
      </c>
    </row>
    <row r="764" spans="1:116" s="2" customFormat="1" ht="45" x14ac:dyDescent="0.25">
      <c r="A764" s="1"/>
      <c r="B764" s="40" t="s">
        <v>2468</v>
      </c>
      <c r="C764" s="41" t="s">
        <v>1450</v>
      </c>
      <c r="D764" s="30" t="s">
        <v>1443</v>
      </c>
      <c r="E764" s="30" t="s">
        <v>1222</v>
      </c>
      <c r="F764" s="30" t="s">
        <v>1441</v>
      </c>
      <c r="G764" s="30" t="s">
        <v>1260</v>
      </c>
      <c r="H764" s="41" t="s">
        <v>1260</v>
      </c>
      <c r="I764" s="41">
        <v>76.900000000000006</v>
      </c>
      <c r="J764" s="41" t="s">
        <v>1390</v>
      </c>
      <c r="K764" s="41">
        <v>2019</v>
      </c>
      <c r="L764" s="41" t="s">
        <v>1261</v>
      </c>
      <c r="M764" s="42">
        <v>80</v>
      </c>
      <c r="N764" s="42">
        <v>80</v>
      </c>
      <c r="O764" s="42">
        <v>80</v>
      </c>
      <c r="P764" s="42">
        <v>80</v>
      </c>
      <c r="Q764" s="42" t="s">
        <v>130</v>
      </c>
      <c r="R764" s="41" t="s">
        <v>113</v>
      </c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 t="s">
        <v>1222</v>
      </c>
      <c r="AI764" s="52" t="s">
        <v>1489</v>
      </c>
      <c r="AJ764" s="40">
        <v>2302</v>
      </c>
      <c r="AK764" s="17" t="s">
        <v>2247</v>
      </c>
      <c r="AL764" s="17" t="s">
        <v>1262</v>
      </c>
      <c r="AM764" s="42" t="s">
        <v>2879</v>
      </c>
      <c r="AN764" s="42">
        <v>1206009</v>
      </c>
      <c r="AO764" s="42" t="s">
        <v>2880</v>
      </c>
      <c r="AP764" s="41">
        <v>1</v>
      </c>
      <c r="AQ764" s="41">
        <v>1</v>
      </c>
      <c r="AR764" s="42" t="s">
        <v>2471</v>
      </c>
      <c r="AS764" s="42" t="s">
        <v>1221</v>
      </c>
      <c r="AT764" s="42">
        <v>1</v>
      </c>
      <c r="AU764" s="42" t="s">
        <v>2472</v>
      </c>
      <c r="AV764" s="42" t="s">
        <v>2472</v>
      </c>
      <c r="AW764" s="42" t="s">
        <v>2472</v>
      </c>
      <c r="AX764" s="43">
        <v>0</v>
      </c>
      <c r="AY764" s="43">
        <v>0</v>
      </c>
      <c r="AZ764" s="43">
        <v>0</v>
      </c>
      <c r="BA764" s="43">
        <v>0</v>
      </c>
      <c r="BB764" s="43">
        <v>0</v>
      </c>
      <c r="BC764" s="43">
        <v>12704000</v>
      </c>
      <c r="BD764" s="43">
        <v>0</v>
      </c>
      <c r="BE764" s="43">
        <v>0</v>
      </c>
      <c r="BF764" s="43">
        <v>0</v>
      </c>
      <c r="BG764" s="43">
        <v>0</v>
      </c>
      <c r="BH764" s="43">
        <v>0</v>
      </c>
      <c r="BI764" s="43">
        <v>0</v>
      </c>
      <c r="BJ764" s="43">
        <v>0</v>
      </c>
      <c r="BK764" s="43">
        <v>0</v>
      </c>
      <c r="BL764" s="43">
        <v>0</v>
      </c>
      <c r="BM764" s="43">
        <v>0</v>
      </c>
      <c r="BN764" s="44">
        <f t="shared" si="78"/>
        <v>12704000</v>
      </c>
      <c r="BO764" s="43">
        <v>0</v>
      </c>
      <c r="BP764" s="43">
        <v>0</v>
      </c>
      <c r="BQ764" s="43">
        <v>0</v>
      </c>
      <c r="BR764" s="43">
        <v>0</v>
      </c>
      <c r="BS764" s="43">
        <v>0</v>
      </c>
      <c r="BT764" s="43">
        <v>0</v>
      </c>
      <c r="BU764" s="43">
        <v>0</v>
      </c>
      <c r="BV764" s="43">
        <v>0</v>
      </c>
      <c r="BW764" s="43">
        <v>0</v>
      </c>
      <c r="BX764" s="43">
        <v>0</v>
      </c>
      <c r="BY764" s="43">
        <v>0</v>
      </c>
      <c r="BZ764" s="43">
        <v>0</v>
      </c>
      <c r="CA764" s="43">
        <v>0</v>
      </c>
      <c r="CB764" s="43">
        <v>0</v>
      </c>
      <c r="CC764" s="43">
        <v>0</v>
      </c>
      <c r="CD764" s="44">
        <f t="shared" si="88"/>
        <v>0</v>
      </c>
      <c r="CE764" s="43">
        <v>0</v>
      </c>
      <c r="CF764" s="43">
        <v>0</v>
      </c>
      <c r="CG764" s="43">
        <v>0</v>
      </c>
      <c r="CH764" s="43">
        <v>0</v>
      </c>
      <c r="CI764" s="43">
        <v>0</v>
      </c>
      <c r="CJ764" s="43">
        <v>0</v>
      </c>
      <c r="CK764" s="43">
        <v>0</v>
      </c>
      <c r="CL764" s="43">
        <v>0</v>
      </c>
      <c r="CM764" s="43">
        <v>0</v>
      </c>
      <c r="CN764" s="43">
        <v>0</v>
      </c>
      <c r="CO764" s="43">
        <v>0</v>
      </c>
      <c r="CP764" s="43">
        <v>0</v>
      </c>
      <c r="CQ764" s="43">
        <v>0</v>
      </c>
      <c r="CR764" s="43">
        <v>0</v>
      </c>
      <c r="CS764" s="43">
        <v>0</v>
      </c>
      <c r="CT764" s="44">
        <f t="shared" si="89"/>
        <v>0</v>
      </c>
      <c r="CU764" s="43">
        <v>0</v>
      </c>
      <c r="CV764" s="43">
        <v>0</v>
      </c>
      <c r="CW764" s="43">
        <v>0</v>
      </c>
      <c r="CX764" s="43">
        <v>0</v>
      </c>
      <c r="CY764" s="43">
        <v>0</v>
      </c>
      <c r="CZ764" s="43">
        <v>0</v>
      </c>
      <c r="DA764" s="43">
        <v>0</v>
      </c>
      <c r="DB764" s="43">
        <v>0</v>
      </c>
      <c r="DC764" s="43">
        <v>0</v>
      </c>
      <c r="DD764" s="43">
        <v>0</v>
      </c>
      <c r="DE764" s="43">
        <v>0</v>
      </c>
      <c r="DF764" s="43">
        <v>0</v>
      </c>
      <c r="DG764" s="43">
        <v>0</v>
      </c>
      <c r="DH764" s="43">
        <v>0</v>
      </c>
      <c r="DI764" s="43">
        <v>0</v>
      </c>
      <c r="DJ764" s="44">
        <f t="shared" si="90"/>
        <v>0</v>
      </c>
      <c r="DK764" s="45">
        <f t="shared" si="79"/>
        <v>12704000</v>
      </c>
      <c r="DL764" s="78">
        <v>12704000</v>
      </c>
    </row>
    <row r="765" spans="1:116" s="2" customFormat="1" ht="120" x14ac:dyDescent="0.25">
      <c r="A765" s="1"/>
      <c r="B765" s="40" t="s">
        <v>1263</v>
      </c>
      <c r="C765" s="41" t="s">
        <v>1450</v>
      </c>
      <c r="D765" s="30" t="s">
        <v>1444</v>
      </c>
      <c r="E765" s="30" t="s">
        <v>1264</v>
      </c>
      <c r="F765" s="30" t="s">
        <v>1441</v>
      </c>
      <c r="G765" s="30" t="s">
        <v>2447</v>
      </c>
      <c r="H765" s="41" t="s">
        <v>1265</v>
      </c>
      <c r="I765" s="41" t="s">
        <v>1306</v>
      </c>
      <c r="J765" s="41" t="s">
        <v>1404</v>
      </c>
      <c r="K765" s="41">
        <v>2019</v>
      </c>
      <c r="L765" s="41">
        <v>100</v>
      </c>
      <c r="M765" s="42">
        <v>25</v>
      </c>
      <c r="N765" s="42">
        <v>25</v>
      </c>
      <c r="O765" s="42">
        <v>25</v>
      </c>
      <c r="P765" s="42">
        <v>25</v>
      </c>
      <c r="Q765" s="42" t="s">
        <v>130</v>
      </c>
      <c r="R765" s="41" t="s">
        <v>113</v>
      </c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 t="s">
        <v>1264</v>
      </c>
      <c r="AI765" s="52" t="s">
        <v>1490</v>
      </c>
      <c r="AJ765" s="40">
        <v>4502</v>
      </c>
      <c r="AK765" s="17" t="s">
        <v>2248</v>
      </c>
      <c r="AL765" s="17" t="s">
        <v>1266</v>
      </c>
      <c r="AM765" s="42" t="s">
        <v>2587</v>
      </c>
      <c r="AN765" s="42">
        <v>1702037</v>
      </c>
      <c r="AO765" s="42" t="s">
        <v>2639</v>
      </c>
      <c r="AP765" s="41">
        <v>381</v>
      </c>
      <c r="AQ765" s="41">
        <v>576</v>
      </c>
      <c r="AR765" s="42" t="s">
        <v>2471</v>
      </c>
      <c r="AS765" s="42" t="s">
        <v>1263</v>
      </c>
      <c r="AT765" s="42">
        <v>72</v>
      </c>
      <c r="AU765" s="42">
        <v>180</v>
      </c>
      <c r="AV765" s="42">
        <v>180</v>
      </c>
      <c r="AW765" s="42">
        <v>144</v>
      </c>
      <c r="AX765" s="43">
        <v>0</v>
      </c>
      <c r="AY765" s="43">
        <v>0</v>
      </c>
      <c r="AZ765" s="43">
        <v>0</v>
      </c>
      <c r="BA765" s="43">
        <v>0</v>
      </c>
      <c r="BB765" s="43">
        <v>0</v>
      </c>
      <c r="BC765" s="55">
        <v>0</v>
      </c>
      <c r="BD765" s="43">
        <v>0</v>
      </c>
      <c r="BE765" s="43">
        <v>0</v>
      </c>
      <c r="BF765" s="43">
        <v>0</v>
      </c>
      <c r="BG765" s="43">
        <v>0</v>
      </c>
      <c r="BH765" s="43">
        <v>0</v>
      </c>
      <c r="BI765" s="43">
        <v>0</v>
      </c>
      <c r="BJ765" s="55">
        <v>55150000</v>
      </c>
      <c r="BK765" s="43">
        <v>0</v>
      </c>
      <c r="BL765" s="43">
        <v>0</v>
      </c>
      <c r="BM765" s="43">
        <v>0</v>
      </c>
      <c r="BN765" s="44">
        <f t="shared" si="78"/>
        <v>55150000</v>
      </c>
      <c r="BO765" s="43">
        <v>0</v>
      </c>
      <c r="BP765" s="43">
        <v>0</v>
      </c>
      <c r="BQ765" s="43">
        <v>0</v>
      </c>
      <c r="BR765" s="43">
        <v>0</v>
      </c>
      <c r="BS765" s="55">
        <v>58459000</v>
      </c>
      <c r="BT765" s="43">
        <v>0</v>
      </c>
      <c r="BU765" s="43">
        <v>0</v>
      </c>
      <c r="BV765" s="43">
        <v>0</v>
      </c>
      <c r="BW765" s="43">
        <v>0</v>
      </c>
      <c r="BX765" s="43">
        <v>0</v>
      </c>
      <c r="BY765" s="43">
        <v>0</v>
      </c>
      <c r="BZ765" s="55">
        <v>0</v>
      </c>
      <c r="CA765" s="43">
        <v>0</v>
      </c>
      <c r="CB765" s="43">
        <v>0</v>
      </c>
      <c r="CC765" s="43">
        <v>0</v>
      </c>
      <c r="CD765" s="44">
        <f t="shared" si="88"/>
        <v>58459000</v>
      </c>
      <c r="CE765" s="43">
        <v>0</v>
      </c>
      <c r="CF765" s="43">
        <v>0</v>
      </c>
      <c r="CG765" s="43">
        <v>0</v>
      </c>
      <c r="CH765" s="43">
        <v>0</v>
      </c>
      <c r="CI765" s="55">
        <v>62000000</v>
      </c>
      <c r="CJ765" s="43">
        <v>0</v>
      </c>
      <c r="CK765" s="43">
        <v>0</v>
      </c>
      <c r="CL765" s="43">
        <v>0</v>
      </c>
      <c r="CM765" s="43">
        <v>0</v>
      </c>
      <c r="CN765" s="43">
        <v>0</v>
      </c>
      <c r="CO765" s="43">
        <v>0</v>
      </c>
      <c r="CP765" s="55">
        <v>0</v>
      </c>
      <c r="CQ765" s="43">
        <v>0</v>
      </c>
      <c r="CR765" s="43">
        <v>0</v>
      </c>
      <c r="CS765" s="43">
        <v>0</v>
      </c>
      <c r="CT765" s="44">
        <f t="shared" si="89"/>
        <v>62000000</v>
      </c>
      <c r="CU765" s="43">
        <v>0</v>
      </c>
      <c r="CV765" s="43">
        <v>0</v>
      </c>
      <c r="CW765" s="43">
        <v>0</v>
      </c>
      <c r="CX765" s="43">
        <v>0</v>
      </c>
      <c r="CY765" s="55">
        <v>66000000</v>
      </c>
      <c r="CZ765" s="43">
        <v>0</v>
      </c>
      <c r="DA765" s="43">
        <v>0</v>
      </c>
      <c r="DB765" s="43">
        <v>0</v>
      </c>
      <c r="DC765" s="43">
        <v>0</v>
      </c>
      <c r="DD765" s="43">
        <v>0</v>
      </c>
      <c r="DE765" s="43">
        <v>0</v>
      </c>
      <c r="DF765" s="55">
        <v>0</v>
      </c>
      <c r="DG765" s="43">
        <v>0</v>
      </c>
      <c r="DH765" s="43">
        <v>0</v>
      </c>
      <c r="DI765" s="43">
        <v>0</v>
      </c>
      <c r="DJ765" s="44">
        <f t="shared" si="90"/>
        <v>66000000</v>
      </c>
      <c r="DK765" s="45">
        <f t="shared" si="79"/>
        <v>241609000</v>
      </c>
      <c r="DL765" s="78">
        <v>241609000</v>
      </c>
    </row>
    <row r="766" spans="1:116" s="2" customFormat="1" ht="90" x14ac:dyDescent="0.25">
      <c r="A766" s="1"/>
      <c r="B766" s="40" t="s">
        <v>1263</v>
      </c>
      <c r="C766" s="41" t="s">
        <v>1450</v>
      </c>
      <c r="D766" s="30" t="s">
        <v>1444</v>
      </c>
      <c r="E766" s="30" t="s">
        <v>1264</v>
      </c>
      <c r="F766" s="30" t="s">
        <v>1441</v>
      </c>
      <c r="G766" s="30" t="s">
        <v>2447</v>
      </c>
      <c r="H766" s="41" t="s">
        <v>1265</v>
      </c>
      <c r="I766" s="41" t="s">
        <v>1306</v>
      </c>
      <c r="J766" s="41" t="s">
        <v>1404</v>
      </c>
      <c r="K766" s="41">
        <v>2019</v>
      </c>
      <c r="L766" s="41">
        <v>100</v>
      </c>
      <c r="M766" s="42">
        <v>25</v>
      </c>
      <c r="N766" s="42">
        <v>25</v>
      </c>
      <c r="O766" s="42">
        <v>25</v>
      </c>
      <c r="P766" s="42">
        <v>25</v>
      </c>
      <c r="Q766" s="42" t="s">
        <v>130</v>
      </c>
      <c r="R766" s="41" t="s">
        <v>113</v>
      </c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 t="s">
        <v>1264</v>
      </c>
      <c r="AI766" s="52" t="s">
        <v>1490</v>
      </c>
      <c r="AJ766" s="40">
        <v>4502</v>
      </c>
      <c r="AK766" s="17" t="s">
        <v>2249</v>
      </c>
      <c r="AL766" s="17" t="s">
        <v>1267</v>
      </c>
      <c r="AM766" s="42" t="s">
        <v>2807</v>
      </c>
      <c r="AN766" s="42">
        <v>1903011</v>
      </c>
      <c r="AO766" s="42" t="s">
        <v>2808</v>
      </c>
      <c r="AP766" s="41">
        <v>381</v>
      </c>
      <c r="AQ766" s="41">
        <v>381</v>
      </c>
      <c r="AR766" s="42" t="s">
        <v>2471</v>
      </c>
      <c r="AS766" s="42" t="s">
        <v>1263</v>
      </c>
      <c r="AT766" s="42">
        <v>48</v>
      </c>
      <c r="AU766" s="42">
        <v>96</v>
      </c>
      <c r="AV766" s="42">
        <v>120</v>
      </c>
      <c r="AW766" s="42">
        <v>117</v>
      </c>
      <c r="AX766" s="43">
        <v>0</v>
      </c>
      <c r="AY766" s="43">
        <v>0</v>
      </c>
      <c r="AZ766" s="43">
        <v>0</v>
      </c>
      <c r="BA766" s="43">
        <v>0</v>
      </c>
      <c r="BB766" s="43">
        <v>0</v>
      </c>
      <c r="BC766" s="55">
        <v>0</v>
      </c>
      <c r="BD766" s="43">
        <v>0</v>
      </c>
      <c r="BE766" s="43">
        <v>0</v>
      </c>
      <c r="BF766" s="43">
        <v>0</v>
      </c>
      <c r="BG766" s="43">
        <v>0</v>
      </c>
      <c r="BH766" s="43">
        <v>0</v>
      </c>
      <c r="BI766" s="43">
        <v>0</v>
      </c>
      <c r="BJ766" s="55">
        <v>39300000</v>
      </c>
      <c r="BK766" s="43">
        <v>0</v>
      </c>
      <c r="BL766" s="43">
        <v>0</v>
      </c>
      <c r="BM766" s="43">
        <v>0</v>
      </c>
      <c r="BN766" s="44">
        <f t="shared" si="78"/>
        <v>39300000</v>
      </c>
      <c r="BO766" s="43">
        <v>0</v>
      </c>
      <c r="BP766" s="43">
        <v>0</v>
      </c>
      <c r="BQ766" s="43">
        <v>0</v>
      </c>
      <c r="BR766" s="43">
        <v>0</v>
      </c>
      <c r="BS766" s="55">
        <v>41658000</v>
      </c>
      <c r="BT766" s="43">
        <v>0</v>
      </c>
      <c r="BU766" s="43">
        <v>0</v>
      </c>
      <c r="BV766" s="43">
        <v>0</v>
      </c>
      <c r="BW766" s="43">
        <v>0</v>
      </c>
      <c r="BX766" s="43">
        <v>0</v>
      </c>
      <c r="BY766" s="43">
        <v>0</v>
      </c>
      <c r="BZ766" s="55">
        <v>0</v>
      </c>
      <c r="CA766" s="43">
        <v>0</v>
      </c>
      <c r="CB766" s="43">
        <v>0</v>
      </c>
      <c r="CC766" s="43">
        <v>0</v>
      </c>
      <c r="CD766" s="44">
        <f t="shared" si="88"/>
        <v>41658000</v>
      </c>
      <c r="CE766" s="43">
        <v>0</v>
      </c>
      <c r="CF766" s="43">
        <v>0</v>
      </c>
      <c r="CG766" s="43">
        <v>0</v>
      </c>
      <c r="CH766" s="43">
        <v>0</v>
      </c>
      <c r="CI766" s="55">
        <v>45000000</v>
      </c>
      <c r="CJ766" s="43">
        <v>0</v>
      </c>
      <c r="CK766" s="43">
        <v>0</v>
      </c>
      <c r="CL766" s="43">
        <v>0</v>
      </c>
      <c r="CM766" s="43">
        <v>0</v>
      </c>
      <c r="CN766" s="43">
        <v>0</v>
      </c>
      <c r="CO766" s="43">
        <v>0</v>
      </c>
      <c r="CP766" s="55">
        <v>0</v>
      </c>
      <c r="CQ766" s="43">
        <v>0</v>
      </c>
      <c r="CR766" s="43">
        <v>0</v>
      </c>
      <c r="CS766" s="43">
        <v>0</v>
      </c>
      <c r="CT766" s="44">
        <f t="shared" si="89"/>
        <v>45000000</v>
      </c>
      <c r="CU766" s="43">
        <v>0</v>
      </c>
      <c r="CV766" s="43">
        <v>0</v>
      </c>
      <c r="CW766" s="43">
        <v>0</v>
      </c>
      <c r="CX766" s="43">
        <v>0</v>
      </c>
      <c r="CY766" s="55">
        <v>48000000</v>
      </c>
      <c r="CZ766" s="43">
        <v>0</v>
      </c>
      <c r="DA766" s="43">
        <v>0</v>
      </c>
      <c r="DB766" s="43">
        <v>0</v>
      </c>
      <c r="DC766" s="43">
        <v>0</v>
      </c>
      <c r="DD766" s="43">
        <v>0</v>
      </c>
      <c r="DE766" s="43">
        <v>0</v>
      </c>
      <c r="DF766" s="55">
        <v>0</v>
      </c>
      <c r="DG766" s="43">
        <v>0</v>
      </c>
      <c r="DH766" s="43">
        <v>0</v>
      </c>
      <c r="DI766" s="43">
        <v>0</v>
      </c>
      <c r="DJ766" s="44">
        <f t="shared" si="90"/>
        <v>48000000</v>
      </c>
      <c r="DK766" s="45">
        <f t="shared" si="79"/>
        <v>173958000</v>
      </c>
      <c r="DL766" s="78">
        <v>173958000</v>
      </c>
    </row>
    <row r="767" spans="1:116" s="2" customFormat="1" ht="90" x14ac:dyDescent="0.25">
      <c r="A767" s="1"/>
      <c r="B767" s="40" t="s">
        <v>1263</v>
      </c>
      <c r="C767" s="41" t="s">
        <v>1450</v>
      </c>
      <c r="D767" s="30" t="s">
        <v>1444</v>
      </c>
      <c r="E767" s="30" t="s">
        <v>1264</v>
      </c>
      <c r="F767" s="30" t="s">
        <v>1441</v>
      </c>
      <c r="G767" s="30" t="s">
        <v>2447</v>
      </c>
      <c r="H767" s="41" t="s">
        <v>1265</v>
      </c>
      <c r="I767" s="41" t="s">
        <v>1306</v>
      </c>
      <c r="J767" s="41" t="s">
        <v>1404</v>
      </c>
      <c r="K767" s="41">
        <v>2019</v>
      </c>
      <c r="L767" s="41">
        <v>100</v>
      </c>
      <c r="M767" s="42">
        <v>25</v>
      </c>
      <c r="N767" s="42">
        <v>25</v>
      </c>
      <c r="O767" s="42">
        <v>25</v>
      </c>
      <c r="P767" s="42">
        <v>25</v>
      </c>
      <c r="Q767" s="42" t="s">
        <v>130</v>
      </c>
      <c r="R767" s="41" t="s">
        <v>113</v>
      </c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 t="s">
        <v>1264</v>
      </c>
      <c r="AI767" s="52" t="s">
        <v>1490</v>
      </c>
      <c r="AJ767" s="40">
        <v>4502</v>
      </c>
      <c r="AK767" s="17" t="s">
        <v>2250</v>
      </c>
      <c r="AL767" s="17" t="s">
        <v>1268</v>
      </c>
      <c r="AM767" s="42" t="s">
        <v>2837</v>
      </c>
      <c r="AN767" s="42">
        <v>1703010</v>
      </c>
      <c r="AO767" s="42" t="s">
        <v>2838</v>
      </c>
      <c r="AP767" s="41">
        <v>26</v>
      </c>
      <c r="AQ767" s="41">
        <v>48</v>
      </c>
      <c r="AR767" s="42" t="s">
        <v>2471</v>
      </c>
      <c r="AS767" s="42" t="s">
        <v>1263</v>
      </c>
      <c r="AT767" s="42">
        <v>6</v>
      </c>
      <c r="AU767" s="42">
        <v>15</v>
      </c>
      <c r="AV767" s="42">
        <v>15</v>
      </c>
      <c r="AW767" s="42">
        <v>12</v>
      </c>
      <c r="AX767" s="43">
        <v>0</v>
      </c>
      <c r="AY767" s="43">
        <v>0</v>
      </c>
      <c r="AZ767" s="43">
        <v>0</v>
      </c>
      <c r="BA767" s="43">
        <v>0</v>
      </c>
      <c r="BB767" s="43">
        <v>0</v>
      </c>
      <c r="BC767" s="55">
        <v>0</v>
      </c>
      <c r="BD767" s="43">
        <v>0</v>
      </c>
      <c r="BE767" s="43">
        <v>0</v>
      </c>
      <c r="BF767" s="43">
        <v>0</v>
      </c>
      <c r="BG767" s="43">
        <v>0</v>
      </c>
      <c r="BH767" s="43">
        <v>0</v>
      </c>
      <c r="BI767" s="43">
        <v>0</v>
      </c>
      <c r="BJ767" s="55">
        <v>16800000</v>
      </c>
      <c r="BK767" s="43">
        <v>0</v>
      </c>
      <c r="BL767" s="43">
        <v>0</v>
      </c>
      <c r="BM767" s="43">
        <v>0</v>
      </c>
      <c r="BN767" s="44">
        <f t="shared" si="78"/>
        <v>16800000</v>
      </c>
      <c r="BO767" s="43">
        <v>0</v>
      </c>
      <c r="BP767" s="43">
        <v>0</v>
      </c>
      <c r="BQ767" s="43">
        <v>0</v>
      </c>
      <c r="BR767" s="43">
        <v>0</v>
      </c>
      <c r="BS767" s="55">
        <v>17808000</v>
      </c>
      <c r="BT767" s="43">
        <v>0</v>
      </c>
      <c r="BU767" s="43">
        <v>0</v>
      </c>
      <c r="BV767" s="43">
        <v>0</v>
      </c>
      <c r="BW767" s="43">
        <v>0</v>
      </c>
      <c r="BX767" s="43">
        <v>0</v>
      </c>
      <c r="BY767" s="43">
        <v>0</v>
      </c>
      <c r="BZ767" s="55">
        <v>0</v>
      </c>
      <c r="CA767" s="43">
        <v>0</v>
      </c>
      <c r="CB767" s="43">
        <v>0</v>
      </c>
      <c r="CC767" s="43">
        <v>0</v>
      </c>
      <c r="CD767" s="44">
        <f t="shared" si="88"/>
        <v>17808000</v>
      </c>
      <c r="CE767" s="43">
        <v>0</v>
      </c>
      <c r="CF767" s="43">
        <v>0</v>
      </c>
      <c r="CG767" s="43">
        <v>0</v>
      </c>
      <c r="CH767" s="43">
        <v>0</v>
      </c>
      <c r="CI767" s="55">
        <v>19000000</v>
      </c>
      <c r="CJ767" s="43">
        <v>0</v>
      </c>
      <c r="CK767" s="43">
        <v>0</v>
      </c>
      <c r="CL767" s="43">
        <v>0</v>
      </c>
      <c r="CM767" s="43">
        <v>0</v>
      </c>
      <c r="CN767" s="43">
        <v>0</v>
      </c>
      <c r="CO767" s="43">
        <v>0</v>
      </c>
      <c r="CP767" s="55">
        <v>0</v>
      </c>
      <c r="CQ767" s="43">
        <v>0</v>
      </c>
      <c r="CR767" s="43">
        <v>0</v>
      </c>
      <c r="CS767" s="43">
        <v>0</v>
      </c>
      <c r="CT767" s="44">
        <f t="shared" si="89"/>
        <v>19000000</v>
      </c>
      <c r="CU767" s="43">
        <v>0</v>
      </c>
      <c r="CV767" s="43">
        <v>0</v>
      </c>
      <c r="CW767" s="43">
        <v>0</v>
      </c>
      <c r="CX767" s="43">
        <v>0</v>
      </c>
      <c r="CY767" s="55">
        <v>20000000</v>
      </c>
      <c r="CZ767" s="43">
        <v>0</v>
      </c>
      <c r="DA767" s="43">
        <v>0</v>
      </c>
      <c r="DB767" s="43">
        <v>0</v>
      </c>
      <c r="DC767" s="43">
        <v>0</v>
      </c>
      <c r="DD767" s="43">
        <v>0</v>
      </c>
      <c r="DE767" s="43">
        <v>0</v>
      </c>
      <c r="DF767" s="55">
        <v>0</v>
      </c>
      <c r="DG767" s="43">
        <v>0</v>
      </c>
      <c r="DH767" s="43">
        <v>0</v>
      </c>
      <c r="DI767" s="43">
        <v>0</v>
      </c>
      <c r="DJ767" s="44">
        <f t="shared" si="90"/>
        <v>20000000</v>
      </c>
      <c r="DK767" s="45">
        <f t="shared" si="79"/>
        <v>73608000</v>
      </c>
      <c r="DL767" s="78">
        <v>73608000</v>
      </c>
    </row>
    <row r="768" spans="1:116" s="2" customFormat="1" ht="90" x14ac:dyDescent="0.25">
      <c r="A768" s="1"/>
      <c r="B768" s="40" t="s">
        <v>1263</v>
      </c>
      <c r="C768" s="41" t="s">
        <v>1450</v>
      </c>
      <c r="D768" s="30" t="s">
        <v>1444</v>
      </c>
      <c r="E768" s="30" t="s">
        <v>1264</v>
      </c>
      <c r="F768" s="30" t="s">
        <v>1441</v>
      </c>
      <c r="G768" s="30" t="s">
        <v>2447</v>
      </c>
      <c r="H768" s="41" t="s">
        <v>1265</v>
      </c>
      <c r="I768" s="41" t="s">
        <v>1306</v>
      </c>
      <c r="J768" s="41" t="s">
        <v>1404</v>
      </c>
      <c r="K768" s="41">
        <v>2019</v>
      </c>
      <c r="L768" s="41">
        <v>100</v>
      </c>
      <c r="M768" s="42">
        <v>25</v>
      </c>
      <c r="N768" s="42">
        <v>25</v>
      </c>
      <c r="O768" s="42">
        <v>25</v>
      </c>
      <c r="P768" s="42">
        <v>25</v>
      </c>
      <c r="Q768" s="42" t="s">
        <v>130</v>
      </c>
      <c r="R768" s="41" t="s">
        <v>113</v>
      </c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 t="s">
        <v>1264</v>
      </c>
      <c r="AI768" s="52" t="s">
        <v>1490</v>
      </c>
      <c r="AJ768" s="40">
        <v>4502</v>
      </c>
      <c r="AK768" s="17" t="s">
        <v>2251</v>
      </c>
      <c r="AL768" s="17" t="s">
        <v>1269</v>
      </c>
      <c r="AM768" s="42" t="s">
        <v>2839</v>
      </c>
      <c r="AN768" s="42">
        <v>1903023</v>
      </c>
      <c r="AO768" s="42" t="s">
        <v>2840</v>
      </c>
      <c r="AP768" s="41">
        <v>26</v>
      </c>
      <c r="AQ768" s="41">
        <v>48</v>
      </c>
      <c r="AR768" s="42" t="s">
        <v>2471</v>
      </c>
      <c r="AS768" s="42" t="s">
        <v>1263</v>
      </c>
      <c r="AT768" s="42">
        <v>6</v>
      </c>
      <c r="AU768" s="42">
        <v>15</v>
      </c>
      <c r="AV768" s="42">
        <v>15</v>
      </c>
      <c r="AW768" s="42">
        <v>12</v>
      </c>
      <c r="AX768" s="43">
        <v>0</v>
      </c>
      <c r="AY768" s="43">
        <v>0</v>
      </c>
      <c r="AZ768" s="43">
        <v>0</v>
      </c>
      <c r="BA768" s="43">
        <v>0</v>
      </c>
      <c r="BB768" s="43">
        <v>0</v>
      </c>
      <c r="BC768" s="55">
        <v>0</v>
      </c>
      <c r="BD768" s="43">
        <v>0</v>
      </c>
      <c r="BE768" s="43">
        <v>0</v>
      </c>
      <c r="BF768" s="43">
        <v>0</v>
      </c>
      <c r="BG768" s="43">
        <v>0</v>
      </c>
      <c r="BH768" s="43">
        <v>0</v>
      </c>
      <c r="BI768" s="43">
        <v>0</v>
      </c>
      <c r="BJ768" s="55">
        <v>14700000</v>
      </c>
      <c r="BK768" s="43">
        <v>0</v>
      </c>
      <c r="BL768" s="43">
        <v>0</v>
      </c>
      <c r="BM768" s="43">
        <v>0</v>
      </c>
      <c r="BN768" s="44">
        <f t="shared" si="78"/>
        <v>14700000</v>
      </c>
      <c r="BO768" s="43">
        <v>0</v>
      </c>
      <c r="BP768" s="43">
        <v>0</v>
      </c>
      <c r="BQ768" s="43">
        <v>0</v>
      </c>
      <c r="BR768" s="43">
        <v>0</v>
      </c>
      <c r="BS768" s="55">
        <v>15582000</v>
      </c>
      <c r="BT768" s="43">
        <v>0</v>
      </c>
      <c r="BU768" s="43">
        <v>0</v>
      </c>
      <c r="BV768" s="43">
        <v>0</v>
      </c>
      <c r="BW768" s="43">
        <v>0</v>
      </c>
      <c r="BX768" s="43">
        <v>0</v>
      </c>
      <c r="BY768" s="43">
        <v>0</v>
      </c>
      <c r="BZ768" s="55">
        <v>0</v>
      </c>
      <c r="CA768" s="43">
        <v>0</v>
      </c>
      <c r="CB768" s="43">
        <v>0</v>
      </c>
      <c r="CC768" s="43">
        <v>0</v>
      </c>
      <c r="CD768" s="44">
        <f t="shared" si="88"/>
        <v>15582000</v>
      </c>
      <c r="CE768" s="43">
        <v>0</v>
      </c>
      <c r="CF768" s="43">
        <v>0</v>
      </c>
      <c r="CG768" s="43">
        <v>0</v>
      </c>
      <c r="CH768" s="43">
        <v>0</v>
      </c>
      <c r="CI768" s="55">
        <v>17000000</v>
      </c>
      <c r="CJ768" s="43">
        <v>0</v>
      </c>
      <c r="CK768" s="43">
        <v>0</v>
      </c>
      <c r="CL768" s="43">
        <v>0</v>
      </c>
      <c r="CM768" s="43">
        <v>0</v>
      </c>
      <c r="CN768" s="43">
        <v>0</v>
      </c>
      <c r="CO768" s="43">
        <v>0</v>
      </c>
      <c r="CP768" s="55">
        <v>0</v>
      </c>
      <c r="CQ768" s="43">
        <v>0</v>
      </c>
      <c r="CR768" s="43">
        <v>0</v>
      </c>
      <c r="CS768" s="43">
        <v>0</v>
      </c>
      <c r="CT768" s="44">
        <f t="shared" si="89"/>
        <v>17000000</v>
      </c>
      <c r="CU768" s="43">
        <v>0</v>
      </c>
      <c r="CV768" s="43">
        <v>0</v>
      </c>
      <c r="CW768" s="43">
        <v>0</v>
      </c>
      <c r="CX768" s="43">
        <v>0</v>
      </c>
      <c r="CY768" s="55">
        <v>18000000</v>
      </c>
      <c r="CZ768" s="43">
        <v>0</v>
      </c>
      <c r="DA768" s="43">
        <v>0</v>
      </c>
      <c r="DB768" s="43">
        <v>0</v>
      </c>
      <c r="DC768" s="43">
        <v>0</v>
      </c>
      <c r="DD768" s="43">
        <v>0</v>
      </c>
      <c r="DE768" s="43">
        <v>0</v>
      </c>
      <c r="DF768" s="55">
        <v>0</v>
      </c>
      <c r="DG768" s="43">
        <v>0</v>
      </c>
      <c r="DH768" s="43">
        <v>0</v>
      </c>
      <c r="DI768" s="43">
        <v>0</v>
      </c>
      <c r="DJ768" s="44">
        <f t="shared" si="90"/>
        <v>18000000</v>
      </c>
      <c r="DK768" s="45">
        <f t="shared" si="79"/>
        <v>65282000</v>
      </c>
      <c r="DL768" s="78">
        <v>65282000</v>
      </c>
    </row>
    <row r="769" spans="1:116" s="2" customFormat="1" ht="90" x14ac:dyDescent="0.25">
      <c r="A769" s="1"/>
      <c r="B769" s="40" t="s">
        <v>1263</v>
      </c>
      <c r="C769" s="41" t="s">
        <v>1450</v>
      </c>
      <c r="D769" s="30" t="s">
        <v>1444</v>
      </c>
      <c r="E769" s="30" t="s">
        <v>1264</v>
      </c>
      <c r="F769" s="30" t="s">
        <v>1441</v>
      </c>
      <c r="G769" s="30" t="s">
        <v>2447</v>
      </c>
      <c r="H769" s="41" t="s">
        <v>1265</v>
      </c>
      <c r="I769" s="41" t="s">
        <v>1306</v>
      </c>
      <c r="J769" s="41" t="s">
        <v>1404</v>
      </c>
      <c r="K769" s="41">
        <v>2019</v>
      </c>
      <c r="L769" s="41">
        <v>100</v>
      </c>
      <c r="M769" s="42">
        <v>25</v>
      </c>
      <c r="N769" s="42">
        <v>25</v>
      </c>
      <c r="O769" s="42">
        <v>25</v>
      </c>
      <c r="P769" s="42">
        <v>25</v>
      </c>
      <c r="Q769" s="42" t="s">
        <v>130</v>
      </c>
      <c r="R769" s="41" t="s">
        <v>113</v>
      </c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 t="s">
        <v>1264</v>
      </c>
      <c r="AI769" s="52" t="s">
        <v>1490</v>
      </c>
      <c r="AJ769" s="40">
        <v>4502</v>
      </c>
      <c r="AK769" s="17" t="s">
        <v>2252</v>
      </c>
      <c r="AL769" s="17" t="s">
        <v>1270</v>
      </c>
      <c r="AM769" s="42" t="s">
        <v>2650</v>
      </c>
      <c r="AN769" s="42">
        <v>3604026</v>
      </c>
      <c r="AO769" s="42" t="s">
        <v>2622</v>
      </c>
      <c r="AP769" s="41">
        <v>115</v>
      </c>
      <c r="AQ769" s="41">
        <v>173</v>
      </c>
      <c r="AR769" s="42" t="s">
        <v>2471</v>
      </c>
      <c r="AS769" s="42" t="s">
        <v>1263</v>
      </c>
      <c r="AT769" s="42">
        <v>24</v>
      </c>
      <c r="AU769" s="42">
        <v>60</v>
      </c>
      <c r="AV769" s="42">
        <v>41</v>
      </c>
      <c r="AW769" s="42">
        <v>48</v>
      </c>
      <c r="AX769" s="43">
        <v>0</v>
      </c>
      <c r="AY769" s="43">
        <v>0</v>
      </c>
      <c r="AZ769" s="43">
        <v>0</v>
      </c>
      <c r="BA769" s="43">
        <v>0</v>
      </c>
      <c r="BB769" s="43">
        <v>0</v>
      </c>
      <c r="BC769" s="55">
        <v>0</v>
      </c>
      <c r="BD769" s="43">
        <v>0</v>
      </c>
      <c r="BE769" s="43">
        <v>0</v>
      </c>
      <c r="BF769" s="43">
        <v>0</v>
      </c>
      <c r="BG769" s="43">
        <v>0</v>
      </c>
      <c r="BH769" s="43">
        <v>0</v>
      </c>
      <c r="BI769" s="43">
        <v>0</v>
      </c>
      <c r="BJ769" s="55">
        <v>11500000</v>
      </c>
      <c r="BK769" s="43">
        <v>0</v>
      </c>
      <c r="BL769" s="43">
        <v>0</v>
      </c>
      <c r="BM769" s="43">
        <v>0</v>
      </c>
      <c r="BN769" s="44">
        <f t="shared" si="78"/>
        <v>11500000</v>
      </c>
      <c r="BO769" s="43">
        <v>0</v>
      </c>
      <c r="BP769" s="43">
        <v>0</v>
      </c>
      <c r="BQ769" s="43">
        <v>0</v>
      </c>
      <c r="BR769" s="43">
        <v>0</v>
      </c>
      <c r="BS769" s="55">
        <v>12190000</v>
      </c>
      <c r="BT769" s="43">
        <v>0</v>
      </c>
      <c r="BU769" s="43">
        <v>0</v>
      </c>
      <c r="BV769" s="43">
        <v>0</v>
      </c>
      <c r="BW769" s="43">
        <v>0</v>
      </c>
      <c r="BX769" s="43">
        <v>0</v>
      </c>
      <c r="BY769" s="43">
        <v>0</v>
      </c>
      <c r="BZ769" s="55">
        <v>0</v>
      </c>
      <c r="CA769" s="43">
        <v>0</v>
      </c>
      <c r="CB769" s="43">
        <v>0</v>
      </c>
      <c r="CC769" s="43">
        <v>0</v>
      </c>
      <c r="CD769" s="44">
        <f t="shared" si="88"/>
        <v>12190000</v>
      </c>
      <c r="CE769" s="43">
        <v>0</v>
      </c>
      <c r="CF769" s="43">
        <v>0</v>
      </c>
      <c r="CG769" s="43">
        <v>0</v>
      </c>
      <c r="CH769" s="43">
        <v>0</v>
      </c>
      <c r="CI769" s="55">
        <v>13000000</v>
      </c>
      <c r="CJ769" s="43">
        <v>0</v>
      </c>
      <c r="CK769" s="43">
        <v>0</v>
      </c>
      <c r="CL769" s="43">
        <v>0</v>
      </c>
      <c r="CM769" s="43">
        <v>0</v>
      </c>
      <c r="CN769" s="43">
        <v>0</v>
      </c>
      <c r="CO769" s="43">
        <v>0</v>
      </c>
      <c r="CP769" s="55">
        <v>0</v>
      </c>
      <c r="CQ769" s="43">
        <v>0</v>
      </c>
      <c r="CR769" s="43">
        <v>0</v>
      </c>
      <c r="CS769" s="43">
        <v>0</v>
      </c>
      <c r="CT769" s="44">
        <f t="shared" si="89"/>
        <v>13000000</v>
      </c>
      <c r="CU769" s="43">
        <v>0</v>
      </c>
      <c r="CV769" s="43">
        <v>0</v>
      </c>
      <c r="CW769" s="43">
        <v>0</v>
      </c>
      <c r="CX769" s="43">
        <v>0</v>
      </c>
      <c r="CY769" s="55">
        <v>14000000</v>
      </c>
      <c r="CZ769" s="43">
        <v>0</v>
      </c>
      <c r="DA769" s="43">
        <v>0</v>
      </c>
      <c r="DB769" s="43">
        <v>0</v>
      </c>
      <c r="DC769" s="43">
        <v>0</v>
      </c>
      <c r="DD769" s="43">
        <v>0</v>
      </c>
      <c r="DE769" s="43">
        <v>0</v>
      </c>
      <c r="DF769" s="55">
        <v>0</v>
      </c>
      <c r="DG769" s="43">
        <v>0</v>
      </c>
      <c r="DH769" s="43">
        <v>0</v>
      </c>
      <c r="DI769" s="43">
        <v>0</v>
      </c>
      <c r="DJ769" s="44">
        <f t="shared" si="90"/>
        <v>14000000</v>
      </c>
      <c r="DK769" s="45">
        <f t="shared" si="79"/>
        <v>50690000</v>
      </c>
      <c r="DL769" s="78">
        <v>50690000</v>
      </c>
    </row>
    <row r="770" spans="1:116" s="2" customFormat="1" ht="120" x14ac:dyDescent="0.25">
      <c r="A770" s="1"/>
      <c r="B770" s="40" t="s">
        <v>1263</v>
      </c>
      <c r="C770" s="41" t="s">
        <v>1450</v>
      </c>
      <c r="D770" s="30" t="s">
        <v>1444</v>
      </c>
      <c r="E770" s="30" t="s">
        <v>1264</v>
      </c>
      <c r="F770" s="30" t="s">
        <v>1441</v>
      </c>
      <c r="G770" s="30" t="s">
        <v>2447</v>
      </c>
      <c r="H770" s="41" t="s">
        <v>1265</v>
      </c>
      <c r="I770" s="41" t="s">
        <v>1306</v>
      </c>
      <c r="J770" s="41" t="s">
        <v>1404</v>
      </c>
      <c r="K770" s="41">
        <v>2019</v>
      </c>
      <c r="L770" s="41">
        <v>100</v>
      </c>
      <c r="M770" s="42">
        <v>25</v>
      </c>
      <c r="N770" s="42">
        <v>25</v>
      </c>
      <c r="O770" s="42">
        <v>25</v>
      </c>
      <c r="P770" s="42">
        <v>25</v>
      </c>
      <c r="Q770" s="42" t="s">
        <v>130</v>
      </c>
      <c r="R770" s="41" t="s">
        <v>113</v>
      </c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 t="s">
        <v>1264</v>
      </c>
      <c r="AI770" s="52" t="s">
        <v>1490</v>
      </c>
      <c r="AJ770" s="40">
        <v>4502</v>
      </c>
      <c r="AK770" s="17" t="s">
        <v>2253</v>
      </c>
      <c r="AL770" s="17" t="s">
        <v>1271</v>
      </c>
      <c r="AM770" s="42" t="s">
        <v>2587</v>
      </c>
      <c r="AN770" s="42">
        <v>1702037</v>
      </c>
      <c r="AO770" s="42" t="s">
        <v>2639</v>
      </c>
      <c r="AP770" s="41">
        <v>72</v>
      </c>
      <c r="AQ770" s="41">
        <v>65</v>
      </c>
      <c r="AR770" s="42" t="s">
        <v>130</v>
      </c>
      <c r="AS770" s="42" t="s">
        <v>1263</v>
      </c>
      <c r="AT770" s="42">
        <v>65</v>
      </c>
      <c r="AU770" s="42">
        <v>65</v>
      </c>
      <c r="AV770" s="42">
        <v>65</v>
      </c>
      <c r="AW770" s="42">
        <v>65</v>
      </c>
      <c r="AX770" s="43">
        <v>0</v>
      </c>
      <c r="AY770" s="43">
        <v>0</v>
      </c>
      <c r="AZ770" s="43">
        <v>0</v>
      </c>
      <c r="BA770" s="43">
        <v>0</v>
      </c>
      <c r="BB770" s="43">
        <v>0</v>
      </c>
      <c r="BC770" s="55">
        <v>0</v>
      </c>
      <c r="BD770" s="43">
        <v>0</v>
      </c>
      <c r="BE770" s="43">
        <v>0</v>
      </c>
      <c r="BF770" s="43">
        <v>0</v>
      </c>
      <c r="BG770" s="43">
        <v>0</v>
      </c>
      <c r="BH770" s="43">
        <v>0</v>
      </c>
      <c r="BI770" s="43">
        <v>0</v>
      </c>
      <c r="BJ770" s="55">
        <v>24150000</v>
      </c>
      <c r="BK770" s="43">
        <v>0</v>
      </c>
      <c r="BL770" s="43">
        <v>0</v>
      </c>
      <c r="BM770" s="43">
        <v>0</v>
      </c>
      <c r="BN770" s="44">
        <f t="shared" si="78"/>
        <v>24150000</v>
      </c>
      <c r="BO770" s="43">
        <v>0</v>
      </c>
      <c r="BP770" s="43">
        <v>0</v>
      </c>
      <c r="BQ770" s="43">
        <v>0</v>
      </c>
      <c r="BR770" s="43">
        <v>0</v>
      </c>
      <c r="BS770" s="55">
        <v>25599000</v>
      </c>
      <c r="BT770" s="43">
        <v>0</v>
      </c>
      <c r="BU770" s="43">
        <v>0</v>
      </c>
      <c r="BV770" s="43">
        <v>0</v>
      </c>
      <c r="BW770" s="43">
        <v>0</v>
      </c>
      <c r="BX770" s="43">
        <v>0</v>
      </c>
      <c r="BY770" s="43">
        <v>0</v>
      </c>
      <c r="BZ770" s="55">
        <v>0</v>
      </c>
      <c r="CA770" s="43">
        <v>0</v>
      </c>
      <c r="CB770" s="43">
        <v>0</v>
      </c>
      <c r="CC770" s="43">
        <v>0</v>
      </c>
      <c r="CD770" s="44">
        <f t="shared" si="88"/>
        <v>25599000</v>
      </c>
      <c r="CE770" s="43">
        <v>0</v>
      </c>
      <c r="CF770" s="43">
        <v>0</v>
      </c>
      <c r="CG770" s="43">
        <v>0</v>
      </c>
      <c r="CH770" s="43">
        <v>0</v>
      </c>
      <c r="CI770" s="55">
        <v>28000000</v>
      </c>
      <c r="CJ770" s="43">
        <v>0</v>
      </c>
      <c r="CK770" s="43">
        <v>0</v>
      </c>
      <c r="CL770" s="43">
        <v>0</v>
      </c>
      <c r="CM770" s="43">
        <v>0</v>
      </c>
      <c r="CN770" s="43">
        <v>0</v>
      </c>
      <c r="CO770" s="43">
        <v>0</v>
      </c>
      <c r="CP770" s="55">
        <v>0</v>
      </c>
      <c r="CQ770" s="43">
        <v>0</v>
      </c>
      <c r="CR770" s="43">
        <v>0</v>
      </c>
      <c r="CS770" s="43">
        <v>0</v>
      </c>
      <c r="CT770" s="44">
        <f t="shared" si="89"/>
        <v>28000000</v>
      </c>
      <c r="CU770" s="43">
        <v>0</v>
      </c>
      <c r="CV770" s="43">
        <v>0</v>
      </c>
      <c r="CW770" s="43">
        <v>0</v>
      </c>
      <c r="CX770" s="43">
        <v>0</v>
      </c>
      <c r="CY770" s="55">
        <v>29000000</v>
      </c>
      <c r="CZ770" s="43">
        <v>0</v>
      </c>
      <c r="DA770" s="43">
        <v>0</v>
      </c>
      <c r="DB770" s="43">
        <v>0</v>
      </c>
      <c r="DC770" s="43">
        <v>0</v>
      </c>
      <c r="DD770" s="43">
        <v>0</v>
      </c>
      <c r="DE770" s="43">
        <v>0</v>
      </c>
      <c r="DF770" s="55">
        <v>0</v>
      </c>
      <c r="DG770" s="43">
        <v>0</v>
      </c>
      <c r="DH770" s="43">
        <v>0</v>
      </c>
      <c r="DI770" s="43">
        <v>0</v>
      </c>
      <c r="DJ770" s="44">
        <f t="shared" si="90"/>
        <v>29000000</v>
      </c>
      <c r="DK770" s="45">
        <f t="shared" si="79"/>
        <v>106749000</v>
      </c>
      <c r="DL770" s="78">
        <v>106749000</v>
      </c>
    </row>
    <row r="771" spans="1:116" s="2" customFormat="1" ht="120" x14ac:dyDescent="0.25">
      <c r="A771" s="1"/>
      <c r="B771" s="40" t="s">
        <v>1263</v>
      </c>
      <c r="C771" s="41" t="s">
        <v>1450</v>
      </c>
      <c r="D771" s="30" t="s">
        <v>1444</v>
      </c>
      <c r="E771" s="30" t="s">
        <v>1264</v>
      </c>
      <c r="F771" s="30" t="s">
        <v>1441</v>
      </c>
      <c r="G771" s="30" t="s">
        <v>2447</v>
      </c>
      <c r="H771" s="41" t="s">
        <v>1265</v>
      </c>
      <c r="I771" s="41" t="s">
        <v>1306</v>
      </c>
      <c r="J771" s="41" t="s">
        <v>1404</v>
      </c>
      <c r="K771" s="41">
        <v>2019</v>
      </c>
      <c r="L771" s="41">
        <v>100</v>
      </c>
      <c r="M771" s="42">
        <v>25</v>
      </c>
      <c r="N771" s="42">
        <v>25</v>
      </c>
      <c r="O771" s="42">
        <v>25</v>
      </c>
      <c r="P771" s="42">
        <v>25</v>
      </c>
      <c r="Q771" s="42" t="s">
        <v>130</v>
      </c>
      <c r="R771" s="41" t="s">
        <v>113</v>
      </c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 t="s">
        <v>1264</v>
      </c>
      <c r="AI771" s="52" t="s">
        <v>1490</v>
      </c>
      <c r="AJ771" s="40">
        <v>4502</v>
      </c>
      <c r="AK771" s="17" t="s">
        <v>2254</v>
      </c>
      <c r="AL771" s="17" t="s">
        <v>1272</v>
      </c>
      <c r="AM771" s="42" t="s">
        <v>2587</v>
      </c>
      <c r="AN771" s="42">
        <v>1702037</v>
      </c>
      <c r="AO771" s="42" t="s">
        <v>2639</v>
      </c>
      <c r="AP771" s="41">
        <v>1</v>
      </c>
      <c r="AQ771" s="41">
        <v>1</v>
      </c>
      <c r="AR771" s="42" t="s">
        <v>130</v>
      </c>
      <c r="AS771" s="42" t="s">
        <v>1263</v>
      </c>
      <c r="AT771" s="42">
        <v>1</v>
      </c>
      <c r="AU771" s="42">
        <v>1</v>
      </c>
      <c r="AV771" s="42">
        <v>1</v>
      </c>
      <c r="AW771" s="42">
        <v>1</v>
      </c>
      <c r="AX771" s="43">
        <v>0</v>
      </c>
      <c r="AY771" s="43">
        <v>0</v>
      </c>
      <c r="AZ771" s="43">
        <v>0</v>
      </c>
      <c r="BA771" s="43">
        <v>0</v>
      </c>
      <c r="BB771" s="43">
        <v>0</v>
      </c>
      <c r="BC771" s="55">
        <v>0</v>
      </c>
      <c r="BD771" s="43">
        <v>0</v>
      </c>
      <c r="BE771" s="43">
        <v>0</v>
      </c>
      <c r="BF771" s="43">
        <v>0</v>
      </c>
      <c r="BG771" s="43">
        <v>0</v>
      </c>
      <c r="BH771" s="43">
        <v>0</v>
      </c>
      <c r="BI771" s="43">
        <v>0</v>
      </c>
      <c r="BJ771" s="55">
        <v>24150000</v>
      </c>
      <c r="BK771" s="43">
        <v>0</v>
      </c>
      <c r="BL771" s="43">
        <v>0</v>
      </c>
      <c r="BM771" s="43">
        <v>0</v>
      </c>
      <c r="BN771" s="44">
        <f t="shared" si="78"/>
        <v>24150000</v>
      </c>
      <c r="BO771" s="43">
        <v>0</v>
      </c>
      <c r="BP771" s="43">
        <v>0</v>
      </c>
      <c r="BQ771" s="43">
        <v>0</v>
      </c>
      <c r="BR771" s="43">
        <v>0</v>
      </c>
      <c r="BS771" s="55">
        <v>25599000</v>
      </c>
      <c r="BT771" s="43">
        <v>0</v>
      </c>
      <c r="BU771" s="43">
        <v>0</v>
      </c>
      <c r="BV771" s="43">
        <v>0</v>
      </c>
      <c r="BW771" s="43">
        <v>0</v>
      </c>
      <c r="BX771" s="43">
        <v>0</v>
      </c>
      <c r="BY771" s="43">
        <v>0</v>
      </c>
      <c r="BZ771" s="55">
        <v>0</v>
      </c>
      <c r="CA771" s="43">
        <v>0</v>
      </c>
      <c r="CB771" s="43">
        <v>0</v>
      </c>
      <c r="CC771" s="43">
        <v>0</v>
      </c>
      <c r="CD771" s="44">
        <f t="shared" si="88"/>
        <v>25599000</v>
      </c>
      <c r="CE771" s="43">
        <v>0</v>
      </c>
      <c r="CF771" s="43">
        <v>0</v>
      </c>
      <c r="CG771" s="43">
        <v>0</v>
      </c>
      <c r="CH771" s="43">
        <v>0</v>
      </c>
      <c r="CI771" s="55">
        <v>28000000</v>
      </c>
      <c r="CJ771" s="43">
        <v>0</v>
      </c>
      <c r="CK771" s="43">
        <v>0</v>
      </c>
      <c r="CL771" s="43">
        <v>0</v>
      </c>
      <c r="CM771" s="43">
        <v>0</v>
      </c>
      <c r="CN771" s="43">
        <v>0</v>
      </c>
      <c r="CO771" s="43">
        <v>0</v>
      </c>
      <c r="CP771" s="55">
        <v>0</v>
      </c>
      <c r="CQ771" s="43">
        <v>0</v>
      </c>
      <c r="CR771" s="43">
        <v>0</v>
      </c>
      <c r="CS771" s="43">
        <v>0</v>
      </c>
      <c r="CT771" s="44">
        <f t="shared" si="89"/>
        <v>28000000</v>
      </c>
      <c r="CU771" s="43">
        <v>0</v>
      </c>
      <c r="CV771" s="43">
        <v>0</v>
      </c>
      <c r="CW771" s="43">
        <v>0</v>
      </c>
      <c r="CX771" s="43">
        <v>0</v>
      </c>
      <c r="CY771" s="55">
        <v>29000000</v>
      </c>
      <c r="CZ771" s="43">
        <v>0</v>
      </c>
      <c r="DA771" s="43">
        <v>0</v>
      </c>
      <c r="DB771" s="43">
        <v>0</v>
      </c>
      <c r="DC771" s="43">
        <v>0</v>
      </c>
      <c r="DD771" s="43">
        <v>0</v>
      </c>
      <c r="DE771" s="43">
        <v>0</v>
      </c>
      <c r="DF771" s="55">
        <v>0</v>
      </c>
      <c r="DG771" s="43">
        <v>0</v>
      </c>
      <c r="DH771" s="43">
        <v>0</v>
      </c>
      <c r="DI771" s="43">
        <v>0</v>
      </c>
      <c r="DJ771" s="44">
        <f t="shared" si="90"/>
        <v>29000000</v>
      </c>
      <c r="DK771" s="45">
        <f t="shared" si="79"/>
        <v>106749000</v>
      </c>
      <c r="DL771" s="78">
        <v>106749000</v>
      </c>
    </row>
    <row r="772" spans="1:116" s="2" customFormat="1" ht="90" x14ac:dyDescent="0.25">
      <c r="A772" s="1"/>
      <c r="B772" s="40" t="s">
        <v>1263</v>
      </c>
      <c r="C772" s="41" t="s">
        <v>1450</v>
      </c>
      <c r="D772" s="30" t="s">
        <v>1444</v>
      </c>
      <c r="E772" s="30" t="s">
        <v>1264</v>
      </c>
      <c r="F772" s="30" t="s">
        <v>1441</v>
      </c>
      <c r="G772" s="30" t="s">
        <v>2447</v>
      </c>
      <c r="H772" s="41" t="s">
        <v>1265</v>
      </c>
      <c r="I772" s="41" t="s">
        <v>1306</v>
      </c>
      <c r="J772" s="41" t="s">
        <v>1404</v>
      </c>
      <c r="K772" s="41">
        <v>2019</v>
      </c>
      <c r="L772" s="41">
        <v>100</v>
      </c>
      <c r="M772" s="42">
        <v>25</v>
      </c>
      <c r="N772" s="42">
        <v>25</v>
      </c>
      <c r="O772" s="42">
        <v>25</v>
      </c>
      <c r="P772" s="42">
        <v>25</v>
      </c>
      <c r="Q772" s="42" t="s">
        <v>130</v>
      </c>
      <c r="R772" s="41" t="s">
        <v>113</v>
      </c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 t="s">
        <v>1264</v>
      </c>
      <c r="AI772" s="52" t="s">
        <v>1490</v>
      </c>
      <c r="AJ772" s="40">
        <v>4502</v>
      </c>
      <c r="AK772" s="17" t="s">
        <v>2255</v>
      </c>
      <c r="AL772" s="17" t="s">
        <v>1273</v>
      </c>
      <c r="AM772" s="42" t="s">
        <v>2841</v>
      </c>
      <c r="AN772" s="42">
        <v>3604001</v>
      </c>
      <c r="AO772" s="42" t="s">
        <v>2842</v>
      </c>
      <c r="AP772" s="41">
        <v>34</v>
      </c>
      <c r="AQ772" s="41">
        <v>49</v>
      </c>
      <c r="AR772" s="42" t="s">
        <v>2471</v>
      </c>
      <c r="AS772" s="42" t="s">
        <v>1263</v>
      </c>
      <c r="AT772" s="42">
        <v>5</v>
      </c>
      <c r="AU772" s="42">
        <v>29</v>
      </c>
      <c r="AV772" s="42">
        <v>8</v>
      </c>
      <c r="AW772" s="42">
        <v>7</v>
      </c>
      <c r="AX772" s="43">
        <v>0</v>
      </c>
      <c r="AY772" s="43">
        <v>0</v>
      </c>
      <c r="AZ772" s="43">
        <v>0</v>
      </c>
      <c r="BA772" s="43">
        <v>0</v>
      </c>
      <c r="BB772" s="43">
        <v>0</v>
      </c>
      <c r="BC772" s="55">
        <v>0</v>
      </c>
      <c r="BD772" s="43">
        <v>0</v>
      </c>
      <c r="BE772" s="43">
        <v>0</v>
      </c>
      <c r="BF772" s="43">
        <v>0</v>
      </c>
      <c r="BG772" s="43">
        <v>0</v>
      </c>
      <c r="BH772" s="43">
        <v>0</v>
      </c>
      <c r="BI772" s="43">
        <v>0</v>
      </c>
      <c r="BJ772" s="55">
        <v>24150000</v>
      </c>
      <c r="BK772" s="43">
        <v>0</v>
      </c>
      <c r="BL772" s="43">
        <v>0</v>
      </c>
      <c r="BM772" s="43">
        <v>0</v>
      </c>
      <c r="BN772" s="44">
        <f t="shared" ref="BN772:BN789" si="91">SUM(AX772:BM772)</f>
        <v>24150000</v>
      </c>
      <c r="BO772" s="43">
        <v>0</v>
      </c>
      <c r="BP772" s="43">
        <v>0</v>
      </c>
      <c r="BQ772" s="43">
        <v>0</v>
      </c>
      <c r="BR772" s="43">
        <v>0</v>
      </c>
      <c r="BS772" s="55">
        <v>12799500</v>
      </c>
      <c r="BT772" s="43">
        <v>0</v>
      </c>
      <c r="BU772" s="43">
        <v>0</v>
      </c>
      <c r="BV772" s="43">
        <v>0</v>
      </c>
      <c r="BW772" s="43">
        <v>0</v>
      </c>
      <c r="BX772" s="43">
        <v>0</v>
      </c>
      <c r="BY772" s="43">
        <v>0</v>
      </c>
      <c r="BZ772" s="55">
        <v>0</v>
      </c>
      <c r="CA772" s="43">
        <v>0</v>
      </c>
      <c r="CB772" s="43">
        <v>0</v>
      </c>
      <c r="CC772" s="43">
        <v>0</v>
      </c>
      <c r="CD772" s="44">
        <f t="shared" ref="CD772:CD789" si="92">SUM(BO772:CC772)</f>
        <v>12799500</v>
      </c>
      <c r="CE772" s="43">
        <v>0</v>
      </c>
      <c r="CF772" s="43">
        <v>0</v>
      </c>
      <c r="CG772" s="43">
        <v>0</v>
      </c>
      <c r="CH772" s="43">
        <v>0</v>
      </c>
      <c r="CI772" s="55">
        <v>14000000</v>
      </c>
      <c r="CJ772" s="43">
        <v>0</v>
      </c>
      <c r="CK772" s="43">
        <v>0</v>
      </c>
      <c r="CL772" s="43">
        <v>0</v>
      </c>
      <c r="CM772" s="43">
        <v>0</v>
      </c>
      <c r="CN772" s="43">
        <v>0</v>
      </c>
      <c r="CO772" s="43">
        <v>0</v>
      </c>
      <c r="CP772" s="55">
        <v>0</v>
      </c>
      <c r="CQ772" s="43">
        <v>0</v>
      </c>
      <c r="CR772" s="43">
        <v>0</v>
      </c>
      <c r="CS772" s="43">
        <v>0</v>
      </c>
      <c r="CT772" s="44">
        <f t="shared" ref="CT772:CT789" si="93">SUM(CE772:CS772)</f>
        <v>14000000</v>
      </c>
      <c r="CU772" s="43">
        <v>0</v>
      </c>
      <c r="CV772" s="43">
        <v>0</v>
      </c>
      <c r="CW772" s="43">
        <v>0</v>
      </c>
      <c r="CX772" s="43">
        <v>0</v>
      </c>
      <c r="CY772" s="55">
        <v>15000000</v>
      </c>
      <c r="CZ772" s="43">
        <v>0</v>
      </c>
      <c r="DA772" s="43">
        <v>0</v>
      </c>
      <c r="DB772" s="43">
        <v>0</v>
      </c>
      <c r="DC772" s="43">
        <v>0</v>
      </c>
      <c r="DD772" s="43">
        <v>0</v>
      </c>
      <c r="DE772" s="43">
        <v>0</v>
      </c>
      <c r="DF772" s="55">
        <v>0</v>
      </c>
      <c r="DG772" s="43">
        <v>0</v>
      </c>
      <c r="DH772" s="43">
        <v>0</v>
      </c>
      <c r="DI772" s="43">
        <v>0</v>
      </c>
      <c r="DJ772" s="44">
        <f t="shared" ref="DJ772:DJ789" si="94">SUM(CU772:DI772)</f>
        <v>15000000</v>
      </c>
      <c r="DK772" s="45">
        <f t="shared" ref="DK772:DK789" si="95">BN772+CD772+CT772+DJ772</f>
        <v>65949500</v>
      </c>
      <c r="DL772" s="78">
        <v>65949500</v>
      </c>
    </row>
    <row r="773" spans="1:116" s="2" customFormat="1" ht="90" x14ac:dyDescent="0.25">
      <c r="A773" s="1"/>
      <c r="B773" s="40" t="s">
        <v>1263</v>
      </c>
      <c r="C773" s="41" t="s">
        <v>1450</v>
      </c>
      <c r="D773" s="30" t="s">
        <v>1444</v>
      </c>
      <c r="E773" s="30" t="s">
        <v>1264</v>
      </c>
      <c r="F773" s="30" t="s">
        <v>1441</v>
      </c>
      <c r="G773" s="30" t="s">
        <v>2447</v>
      </c>
      <c r="H773" s="41" t="s">
        <v>1265</v>
      </c>
      <c r="I773" s="41" t="s">
        <v>1306</v>
      </c>
      <c r="J773" s="41" t="s">
        <v>1404</v>
      </c>
      <c r="K773" s="41">
        <v>2019</v>
      </c>
      <c r="L773" s="41">
        <v>100</v>
      </c>
      <c r="M773" s="42">
        <v>25</v>
      </c>
      <c r="N773" s="42">
        <v>25</v>
      </c>
      <c r="O773" s="42">
        <v>25</v>
      </c>
      <c r="P773" s="42">
        <v>25</v>
      </c>
      <c r="Q773" s="42" t="s">
        <v>130</v>
      </c>
      <c r="R773" s="41" t="s">
        <v>113</v>
      </c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 t="s">
        <v>1264</v>
      </c>
      <c r="AI773" s="52" t="s">
        <v>1490</v>
      </c>
      <c r="AJ773" s="40">
        <v>4502</v>
      </c>
      <c r="AK773" s="17" t="s">
        <v>2256</v>
      </c>
      <c r="AL773" s="17" t="s">
        <v>1274</v>
      </c>
      <c r="AM773" s="42" t="s">
        <v>2807</v>
      </c>
      <c r="AN773" s="42">
        <v>1903011</v>
      </c>
      <c r="AO773" s="42" t="s">
        <v>2843</v>
      </c>
      <c r="AP773" s="41">
        <v>34</v>
      </c>
      <c r="AQ773" s="41">
        <v>38</v>
      </c>
      <c r="AR773" s="42" t="s">
        <v>2471</v>
      </c>
      <c r="AS773" s="42" t="s">
        <v>1263</v>
      </c>
      <c r="AT773" s="42">
        <v>0</v>
      </c>
      <c r="AU773" s="42">
        <v>29</v>
      </c>
      <c r="AV773" s="42">
        <v>5</v>
      </c>
      <c r="AW773" s="42">
        <v>4</v>
      </c>
      <c r="AX773" s="43">
        <v>0</v>
      </c>
      <c r="AY773" s="43">
        <v>0</v>
      </c>
      <c r="AZ773" s="43">
        <v>0</v>
      </c>
      <c r="BA773" s="43">
        <v>0</v>
      </c>
      <c r="BB773" s="43">
        <v>0</v>
      </c>
      <c r="BC773" s="55">
        <v>0</v>
      </c>
      <c r="BD773" s="43">
        <v>0</v>
      </c>
      <c r="BE773" s="43">
        <v>0</v>
      </c>
      <c r="BF773" s="43">
        <v>0</v>
      </c>
      <c r="BG773" s="43">
        <v>0</v>
      </c>
      <c r="BH773" s="43">
        <v>0</v>
      </c>
      <c r="BI773" s="43">
        <v>0</v>
      </c>
      <c r="BJ773" s="55">
        <v>0</v>
      </c>
      <c r="BK773" s="43">
        <v>0</v>
      </c>
      <c r="BL773" s="43">
        <v>0</v>
      </c>
      <c r="BM773" s="43">
        <v>0</v>
      </c>
      <c r="BN773" s="44">
        <f t="shared" si="91"/>
        <v>0</v>
      </c>
      <c r="BO773" s="43">
        <v>0</v>
      </c>
      <c r="BP773" s="43">
        <v>0</v>
      </c>
      <c r="BQ773" s="43">
        <v>0</v>
      </c>
      <c r="BR773" s="43">
        <v>0</v>
      </c>
      <c r="BS773" s="55">
        <v>12799500</v>
      </c>
      <c r="BT773" s="43">
        <v>0</v>
      </c>
      <c r="BU773" s="43">
        <v>0</v>
      </c>
      <c r="BV773" s="43">
        <v>0</v>
      </c>
      <c r="BW773" s="43">
        <v>0</v>
      </c>
      <c r="BX773" s="43">
        <v>0</v>
      </c>
      <c r="BY773" s="43">
        <v>0</v>
      </c>
      <c r="BZ773" s="55">
        <v>0</v>
      </c>
      <c r="CA773" s="43">
        <v>0</v>
      </c>
      <c r="CB773" s="43">
        <v>0</v>
      </c>
      <c r="CC773" s="43">
        <v>0</v>
      </c>
      <c r="CD773" s="44">
        <f t="shared" si="92"/>
        <v>12799500</v>
      </c>
      <c r="CE773" s="43">
        <v>0</v>
      </c>
      <c r="CF773" s="43">
        <v>0</v>
      </c>
      <c r="CG773" s="43">
        <v>0</v>
      </c>
      <c r="CH773" s="43">
        <v>0</v>
      </c>
      <c r="CI773" s="55">
        <v>14000000</v>
      </c>
      <c r="CJ773" s="43">
        <v>0</v>
      </c>
      <c r="CK773" s="43">
        <v>0</v>
      </c>
      <c r="CL773" s="43">
        <v>0</v>
      </c>
      <c r="CM773" s="43">
        <v>0</v>
      </c>
      <c r="CN773" s="43">
        <v>0</v>
      </c>
      <c r="CO773" s="43">
        <v>0</v>
      </c>
      <c r="CP773" s="55">
        <v>0</v>
      </c>
      <c r="CQ773" s="43">
        <v>0</v>
      </c>
      <c r="CR773" s="43">
        <v>0</v>
      </c>
      <c r="CS773" s="43">
        <v>0</v>
      </c>
      <c r="CT773" s="44">
        <f t="shared" si="93"/>
        <v>14000000</v>
      </c>
      <c r="CU773" s="43">
        <v>0</v>
      </c>
      <c r="CV773" s="43">
        <v>0</v>
      </c>
      <c r="CW773" s="43">
        <v>0</v>
      </c>
      <c r="CX773" s="43">
        <v>0</v>
      </c>
      <c r="CY773" s="55">
        <v>15000000</v>
      </c>
      <c r="CZ773" s="43">
        <v>0</v>
      </c>
      <c r="DA773" s="43">
        <v>0</v>
      </c>
      <c r="DB773" s="43">
        <v>0</v>
      </c>
      <c r="DC773" s="43">
        <v>0</v>
      </c>
      <c r="DD773" s="43">
        <v>0</v>
      </c>
      <c r="DE773" s="43">
        <v>0</v>
      </c>
      <c r="DF773" s="55">
        <v>0</v>
      </c>
      <c r="DG773" s="43">
        <v>0</v>
      </c>
      <c r="DH773" s="43">
        <v>0</v>
      </c>
      <c r="DI773" s="43">
        <v>0</v>
      </c>
      <c r="DJ773" s="44">
        <f t="shared" si="94"/>
        <v>15000000</v>
      </c>
      <c r="DK773" s="45">
        <f t="shared" si="95"/>
        <v>41799500</v>
      </c>
      <c r="DL773" s="78">
        <v>41799500</v>
      </c>
    </row>
    <row r="774" spans="1:116" s="2" customFormat="1" ht="105" x14ac:dyDescent="0.25">
      <c r="A774" s="1"/>
      <c r="B774" s="40" t="s">
        <v>1263</v>
      </c>
      <c r="C774" s="41" t="s">
        <v>1450</v>
      </c>
      <c r="D774" s="30" t="s">
        <v>1444</v>
      </c>
      <c r="E774" s="30" t="s">
        <v>1264</v>
      </c>
      <c r="F774" s="30" t="s">
        <v>1441</v>
      </c>
      <c r="G774" s="30" t="s">
        <v>2448</v>
      </c>
      <c r="H774" s="41" t="s">
        <v>1275</v>
      </c>
      <c r="I774" s="41">
        <v>100</v>
      </c>
      <c r="J774" s="41" t="s">
        <v>1404</v>
      </c>
      <c r="K774" s="41">
        <v>2019</v>
      </c>
      <c r="L774" s="41">
        <v>100</v>
      </c>
      <c r="M774" s="42">
        <v>25</v>
      </c>
      <c r="N774" s="42">
        <v>25</v>
      </c>
      <c r="O774" s="42">
        <v>25</v>
      </c>
      <c r="P774" s="42">
        <v>25</v>
      </c>
      <c r="Q774" s="42" t="s">
        <v>130</v>
      </c>
      <c r="R774" s="41" t="s">
        <v>113</v>
      </c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 t="s">
        <v>1264</v>
      </c>
      <c r="AI774" s="52" t="s">
        <v>1490</v>
      </c>
      <c r="AJ774" s="40">
        <v>4502</v>
      </c>
      <c r="AK774" s="17" t="s">
        <v>2257</v>
      </c>
      <c r="AL774" s="17" t="s">
        <v>1276</v>
      </c>
      <c r="AM774" s="42" t="s">
        <v>2602</v>
      </c>
      <c r="AN774" s="42">
        <v>2302041</v>
      </c>
      <c r="AO774" s="42" t="s">
        <v>2604</v>
      </c>
      <c r="AP774" s="41">
        <v>27</v>
      </c>
      <c r="AQ774" s="41">
        <v>16</v>
      </c>
      <c r="AR774" s="42" t="s">
        <v>2471</v>
      </c>
      <c r="AS774" s="42" t="s">
        <v>1263</v>
      </c>
      <c r="AT774" s="42">
        <v>3</v>
      </c>
      <c r="AU774" s="42">
        <v>5</v>
      </c>
      <c r="AV774" s="42">
        <v>4</v>
      </c>
      <c r="AW774" s="42">
        <v>4</v>
      </c>
      <c r="AX774" s="43">
        <v>0</v>
      </c>
      <c r="AY774" s="43">
        <v>0</v>
      </c>
      <c r="AZ774" s="43">
        <v>0</v>
      </c>
      <c r="BA774" s="43">
        <v>0</v>
      </c>
      <c r="BB774" s="43">
        <v>0</v>
      </c>
      <c r="BC774" s="55">
        <v>157350000</v>
      </c>
      <c r="BD774" s="43">
        <v>0</v>
      </c>
      <c r="BE774" s="43">
        <v>0</v>
      </c>
      <c r="BF774" s="43">
        <v>0</v>
      </c>
      <c r="BG774" s="43">
        <v>0</v>
      </c>
      <c r="BH774" s="43">
        <v>0</v>
      </c>
      <c r="BI774" s="43">
        <v>0</v>
      </c>
      <c r="BJ774" s="55">
        <v>26000000</v>
      </c>
      <c r="BK774" s="43">
        <v>0</v>
      </c>
      <c r="BL774" s="43">
        <v>0</v>
      </c>
      <c r="BM774" s="43">
        <v>0</v>
      </c>
      <c r="BN774" s="44">
        <f t="shared" si="91"/>
        <v>183350000</v>
      </c>
      <c r="BO774" s="43">
        <v>0</v>
      </c>
      <c r="BP774" s="43">
        <v>0</v>
      </c>
      <c r="BQ774" s="43">
        <v>0</v>
      </c>
      <c r="BR774" s="43">
        <v>0</v>
      </c>
      <c r="BS774" s="55">
        <v>297633000</v>
      </c>
      <c r="BT774" s="43">
        <v>0</v>
      </c>
      <c r="BU774" s="43">
        <v>0</v>
      </c>
      <c r="BV774" s="43">
        <v>0</v>
      </c>
      <c r="BW774" s="43">
        <v>0</v>
      </c>
      <c r="BX774" s="43">
        <v>0</v>
      </c>
      <c r="BY774" s="43">
        <v>0</v>
      </c>
      <c r="BZ774" s="55">
        <v>0</v>
      </c>
      <c r="CA774" s="43">
        <v>0</v>
      </c>
      <c r="CB774" s="43">
        <v>0</v>
      </c>
      <c r="CC774" s="43">
        <v>0</v>
      </c>
      <c r="CD774" s="44">
        <f t="shared" si="92"/>
        <v>297633000</v>
      </c>
      <c r="CE774" s="43">
        <v>0</v>
      </c>
      <c r="CF774" s="43">
        <v>0</v>
      </c>
      <c r="CG774" s="43">
        <v>0</v>
      </c>
      <c r="CH774" s="43">
        <v>0</v>
      </c>
      <c r="CI774" s="55">
        <v>342200000</v>
      </c>
      <c r="CJ774" s="43">
        <v>0</v>
      </c>
      <c r="CK774" s="43">
        <v>0</v>
      </c>
      <c r="CL774" s="43">
        <v>0</v>
      </c>
      <c r="CM774" s="43">
        <v>0</v>
      </c>
      <c r="CN774" s="43">
        <v>0</v>
      </c>
      <c r="CO774" s="43">
        <v>0</v>
      </c>
      <c r="CP774" s="55">
        <v>0</v>
      </c>
      <c r="CQ774" s="43">
        <v>0</v>
      </c>
      <c r="CR774" s="43">
        <v>0</v>
      </c>
      <c r="CS774" s="43">
        <v>0</v>
      </c>
      <c r="CT774" s="44">
        <f t="shared" si="93"/>
        <v>342200000</v>
      </c>
      <c r="CU774" s="43">
        <v>0</v>
      </c>
      <c r="CV774" s="43">
        <v>0</v>
      </c>
      <c r="CW774" s="43">
        <v>0</v>
      </c>
      <c r="CX774" s="43">
        <v>0</v>
      </c>
      <c r="CY774" s="55">
        <v>364000000</v>
      </c>
      <c r="CZ774" s="43">
        <v>0</v>
      </c>
      <c r="DA774" s="43">
        <v>0</v>
      </c>
      <c r="DB774" s="43">
        <v>0</v>
      </c>
      <c r="DC774" s="43">
        <v>0</v>
      </c>
      <c r="DD774" s="43">
        <v>0</v>
      </c>
      <c r="DE774" s="43">
        <v>0</v>
      </c>
      <c r="DF774" s="55">
        <v>0</v>
      </c>
      <c r="DG774" s="43">
        <v>0</v>
      </c>
      <c r="DH774" s="43">
        <v>0</v>
      </c>
      <c r="DI774" s="43">
        <v>0</v>
      </c>
      <c r="DJ774" s="44">
        <f t="shared" si="94"/>
        <v>364000000</v>
      </c>
      <c r="DK774" s="45">
        <f t="shared" si="95"/>
        <v>1187183000</v>
      </c>
      <c r="DL774" s="78">
        <v>1187183000</v>
      </c>
    </row>
    <row r="775" spans="1:116" s="2" customFormat="1" ht="75" x14ac:dyDescent="0.25">
      <c r="A775" s="1"/>
      <c r="B775" s="40" t="s">
        <v>1263</v>
      </c>
      <c r="C775" s="41" t="s">
        <v>1450</v>
      </c>
      <c r="D775" s="30" t="s">
        <v>1444</v>
      </c>
      <c r="E775" s="30" t="s">
        <v>1264</v>
      </c>
      <c r="F775" s="30" t="s">
        <v>1441</v>
      </c>
      <c r="G775" s="30" t="s">
        <v>2448</v>
      </c>
      <c r="H775" s="41" t="s">
        <v>1275</v>
      </c>
      <c r="I775" s="41">
        <v>100</v>
      </c>
      <c r="J775" s="41" t="s">
        <v>1404</v>
      </c>
      <c r="K775" s="41">
        <v>2019</v>
      </c>
      <c r="L775" s="41">
        <v>100</v>
      </c>
      <c r="M775" s="42">
        <v>25</v>
      </c>
      <c r="N775" s="42">
        <v>25</v>
      </c>
      <c r="O775" s="42">
        <v>25</v>
      </c>
      <c r="P775" s="42">
        <v>25</v>
      </c>
      <c r="Q775" s="42" t="s">
        <v>130</v>
      </c>
      <c r="R775" s="41" t="s">
        <v>113</v>
      </c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 t="s">
        <v>1264</v>
      </c>
      <c r="AI775" s="52" t="s">
        <v>1490</v>
      </c>
      <c r="AJ775" s="40">
        <v>4502</v>
      </c>
      <c r="AK775" s="17" t="s">
        <v>2258</v>
      </c>
      <c r="AL775" s="17" t="s">
        <v>1277</v>
      </c>
      <c r="AM775" s="42" t="s">
        <v>2709</v>
      </c>
      <c r="AN775" s="42">
        <v>1702025</v>
      </c>
      <c r="AO775" s="42" t="s">
        <v>2710</v>
      </c>
      <c r="AP775" s="41">
        <v>29</v>
      </c>
      <c r="AQ775" s="41">
        <v>29</v>
      </c>
      <c r="AR775" s="42" t="s">
        <v>2471</v>
      </c>
      <c r="AS775" s="42" t="s">
        <v>1263</v>
      </c>
      <c r="AT775" s="42">
        <v>4</v>
      </c>
      <c r="AU775" s="42">
        <v>8</v>
      </c>
      <c r="AV775" s="42">
        <v>9</v>
      </c>
      <c r="AW775" s="42">
        <v>8</v>
      </c>
      <c r="AX775" s="43">
        <v>0</v>
      </c>
      <c r="AY775" s="43">
        <v>0</v>
      </c>
      <c r="AZ775" s="43">
        <v>0</v>
      </c>
      <c r="BA775" s="43">
        <v>0</v>
      </c>
      <c r="BB775" s="43">
        <v>0</v>
      </c>
      <c r="BC775" s="55">
        <v>11500000</v>
      </c>
      <c r="BD775" s="43">
        <v>0</v>
      </c>
      <c r="BE775" s="43">
        <v>0</v>
      </c>
      <c r="BF775" s="43">
        <v>0</v>
      </c>
      <c r="BG775" s="43">
        <v>0</v>
      </c>
      <c r="BH775" s="43">
        <v>0</v>
      </c>
      <c r="BI775" s="43">
        <v>0</v>
      </c>
      <c r="BJ775" s="55">
        <v>0</v>
      </c>
      <c r="BK775" s="43">
        <v>0</v>
      </c>
      <c r="BL775" s="43">
        <v>0</v>
      </c>
      <c r="BM775" s="43">
        <v>0</v>
      </c>
      <c r="BN775" s="44">
        <f t="shared" si="91"/>
        <v>11500000</v>
      </c>
      <c r="BO775" s="43">
        <v>0</v>
      </c>
      <c r="BP775" s="43">
        <v>0</v>
      </c>
      <c r="BQ775" s="43">
        <v>0</v>
      </c>
      <c r="BR775" s="43">
        <v>0</v>
      </c>
      <c r="BS775" s="55">
        <v>12190000</v>
      </c>
      <c r="BT775" s="43">
        <v>0</v>
      </c>
      <c r="BU775" s="43">
        <v>0</v>
      </c>
      <c r="BV775" s="43">
        <v>0</v>
      </c>
      <c r="BW775" s="43">
        <v>0</v>
      </c>
      <c r="BX775" s="43">
        <v>0</v>
      </c>
      <c r="BY775" s="43">
        <v>0</v>
      </c>
      <c r="BZ775" s="55">
        <v>0</v>
      </c>
      <c r="CA775" s="43">
        <v>0</v>
      </c>
      <c r="CB775" s="43">
        <v>0</v>
      </c>
      <c r="CC775" s="43">
        <v>0</v>
      </c>
      <c r="CD775" s="44">
        <f t="shared" si="92"/>
        <v>12190000</v>
      </c>
      <c r="CE775" s="43">
        <v>0</v>
      </c>
      <c r="CF775" s="43">
        <v>0</v>
      </c>
      <c r="CG775" s="43">
        <v>0</v>
      </c>
      <c r="CH775" s="43">
        <v>0</v>
      </c>
      <c r="CI775" s="55">
        <v>13000000</v>
      </c>
      <c r="CJ775" s="43">
        <v>0</v>
      </c>
      <c r="CK775" s="43">
        <v>0</v>
      </c>
      <c r="CL775" s="43">
        <v>0</v>
      </c>
      <c r="CM775" s="43">
        <v>0</v>
      </c>
      <c r="CN775" s="43">
        <v>0</v>
      </c>
      <c r="CO775" s="43">
        <v>0</v>
      </c>
      <c r="CP775" s="55">
        <v>0</v>
      </c>
      <c r="CQ775" s="43">
        <v>0</v>
      </c>
      <c r="CR775" s="43">
        <v>0</v>
      </c>
      <c r="CS775" s="43">
        <v>0</v>
      </c>
      <c r="CT775" s="44">
        <f t="shared" si="93"/>
        <v>13000000</v>
      </c>
      <c r="CU775" s="43">
        <v>0</v>
      </c>
      <c r="CV775" s="43">
        <v>0</v>
      </c>
      <c r="CW775" s="43">
        <v>0</v>
      </c>
      <c r="CX775" s="43">
        <v>0</v>
      </c>
      <c r="CY775" s="55">
        <v>14000000</v>
      </c>
      <c r="CZ775" s="43">
        <v>0</v>
      </c>
      <c r="DA775" s="43">
        <v>0</v>
      </c>
      <c r="DB775" s="43">
        <v>0</v>
      </c>
      <c r="DC775" s="43">
        <v>0</v>
      </c>
      <c r="DD775" s="43">
        <v>0</v>
      </c>
      <c r="DE775" s="43">
        <v>0</v>
      </c>
      <c r="DF775" s="55">
        <v>0</v>
      </c>
      <c r="DG775" s="43">
        <v>0</v>
      </c>
      <c r="DH775" s="43">
        <v>0</v>
      </c>
      <c r="DI775" s="43">
        <v>0</v>
      </c>
      <c r="DJ775" s="44">
        <f t="shared" si="94"/>
        <v>14000000</v>
      </c>
      <c r="DK775" s="45">
        <f t="shared" si="95"/>
        <v>50690000</v>
      </c>
      <c r="DL775" s="78">
        <v>50690000</v>
      </c>
    </row>
    <row r="776" spans="1:116" s="2" customFormat="1" ht="45" x14ac:dyDescent="0.25">
      <c r="A776" s="1"/>
      <c r="B776" s="40" t="s">
        <v>1263</v>
      </c>
      <c r="C776" s="41" t="s">
        <v>1450</v>
      </c>
      <c r="D776" s="30" t="s">
        <v>1444</v>
      </c>
      <c r="E776" s="30" t="s">
        <v>1264</v>
      </c>
      <c r="F776" s="30" t="s">
        <v>1441</v>
      </c>
      <c r="G776" s="30" t="s">
        <v>2448</v>
      </c>
      <c r="H776" s="41" t="s">
        <v>1275</v>
      </c>
      <c r="I776" s="41">
        <v>100</v>
      </c>
      <c r="J776" s="41" t="s">
        <v>1404</v>
      </c>
      <c r="K776" s="41">
        <v>2019</v>
      </c>
      <c r="L776" s="41">
        <v>100</v>
      </c>
      <c r="M776" s="42">
        <v>25</v>
      </c>
      <c r="N776" s="42">
        <v>25</v>
      </c>
      <c r="O776" s="42">
        <v>25</v>
      </c>
      <c r="P776" s="42">
        <v>25</v>
      </c>
      <c r="Q776" s="42" t="s">
        <v>130</v>
      </c>
      <c r="R776" s="41" t="s">
        <v>113</v>
      </c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 t="s">
        <v>1264</v>
      </c>
      <c r="AI776" s="52" t="s">
        <v>1490</v>
      </c>
      <c r="AJ776" s="40">
        <v>4502</v>
      </c>
      <c r="AK776" s="17" t="s">
        <v>2259</v>
      </c>
      <c r="AL776" s="17" t="s">
        <v>1278</v>
      </c>
      <c r="AM776" s="42" t="s">
        <v>2575</v>
      </c>
      <c r="AN776" s="42">
        <v>3901002</v>
      </c>
      <c r="AO776" s="42" t="s">
        <v>2844</v>
      </c>
      <c r="AP776" s="41">
        <v>0</v>
      </c>
      <c r="AQ776" s="41">
        <v>1</v>
      </c>
      <c r="AR776" s="42" t="s">
        <v>130</v>
      </c>
      <c r="AS776" s="42" t="s">
        <v>1263</v>
      </c>
      <c r="AT776" s="42">
        <v>1</v>
      </c>
      <c r="AU776" s="42">
        <v>1</v>
      </c>
      <c r="AV776" s="42">
        <v>1</v>
      </c>
      <c r="AW776" s="42">
        <v>1</v>
      </c>
      <c r="AX776" s="43">
        <v>0</v>
      </c>
      <c r="AY776" s="43">
        <v>0</v>
      </c>
      <c r="AZ776" s="43">
        <v>0</v>
      </c>
      <c r="BA776" s="43">
        <v>0</v>
      </c>
      <c r="BB776" s="43">
        <v>0</v>
      </c>
      <c r="BC776" s="55">
        <v>16800000</v>
      </c>
      <c r="BD776" s="43">
        <v>0</v>
      </c>
      <c r="BE776" s="43">
        <v>0</v>
      </c>
      <c r="BF776" s="43">
        <v>0</v>
      </c>
      <c r="BG776" s="43">
        <v>0</v>
      </c>
      <c r="BH776" s="43">
        <v>0</v>
      </c>
      <c r="BI776" s="43">
        <v>0</v>
      </c>
      <c r="BJ776" s="55">
        <v>0</v>
      </c>
      <c r="BK776" s="43">
        <v>0</v>
      </c>
      <c r="BL776" s="43">
        <v>0</v>
      </c>
      <c r="BM776" s="43">
        <v>0</v>
      </c>
      <c r="BN776" s="44">
        <f t="shared" si="91"/>
        <v>16800000</v>
      </c>
      <c r="BO776" s="43">
        <v>0</v>
      </c>
      <c r="BP776" s="43">
        <v>0</v>
      </c>
      <c r="BQ776" s="43">
        <v>0</v>
      </c>
      <c r="BR776" s="43">
        <v>0</v>
      </c>
      <c r="BS776" s="55">
        <v>17808000</v>
      </c>
      <c r="BT776" s="43">
        <v>0</v>
      </c>
      <c r="BU776" s="43">
        <v>0</v>
      </c>
      <c r="BV776" s="43">
        <v>0</v>
      </c>
      <c r="BW776" s="43">
        <v>0</v>
      </c>
      <c r="BX776" s="43">
        <v>0</v>
      </c>
      <c r="BY776" s="43">
        <v>0</v>
      </c>
      <c r="BZ776" s="55">
        <v>0</v>
      </c>
      <c r="CA776" s="43">
        <v>0</v>
      </c>
      <c r="CB776" s="43">
        <v>0</v>
      </c>
      <c r="CC776" s="43">
        <v>0</v>
      </c>
      <c r="CD776" s="44">
        <f t="shared" si="92"/>
        <v>17808000</v>
      </c>
      <c r="CE776" s="43">
        <v>0</v>
      </c>
      <c r="CF776" s="43">
        <v>0</v>
      </c>
      <c r="CG776" s="43">
        <v>0</v>
      </c>
      <c r="CH776" s="43">
        <v>0</v>
      </c>
      <c r="CI776" s="55">
        <v>19000000</v>
      </c>
      <c r="CJ776" s="43">
        <v>0</v>
      </c>
      <c r="CK776" s="43">
        <v>0</v>
      </c>
      <c r="CL776" s="43">
        <v>0</v>
      </c>
      <c r="CM776" s="43">
        <v>0</v>
      </c>
      <c r="CN776" s="43">
        <v>0</v>
      </c>
      <c r="CO776" s="43">
        <v>0</v>
      </c>
      <c r="CP776" s="55">
        <v>0</v>
      </c>
      <c r="CQ776" s="43">
        <v>0</v>
      </c>
      <c r="CR776" s="43">
        <v>0</v>
      </c>
      <c r="CS776" s="43">
        <v>0</v>
      </c>
      <c r="CT776" s="44">
        <f t="shared" si="93"/>
        <v>19000000</v>
      </c>
      <c r="CU776" s="43">
        <v>0</v>
      </c>
      <c r="CV776" s="43">
        <v>0</v>
      </c>
      <c r="CW776" s="43">
        <v>0</v>
      </c>
      <c r="CX776" s="43">
        <v>0</v>
      </c>
      <c r="CY776" s="55">
        <v>20000000</v>
      </c>
      <c r="CZ776" s="43">
        <v>0</v>
      </c>
      <c r="DA776" s="43">
        <v>0</v>
      </c>
      <c r="DB776" s="43">
        <v>0</v>
      </c>
      <c r="DC776" s="43">
        <v>0</v>
      </c>
      <c r="DD776" s="43">
        <v>0</v>
      </c>
      <c r="DE776" s="43">
        <v>0</v>
      </c>
      <c r="DF776" s="55">
        <v>0</v>
      </c>
      <c r="DG776" s="43">
        <v>0</v>
      </c>
      <c r="DH776" s="43">
        <v>0</v>
      </c>
      <c r="DI776" s="43">
        <v>0</v>
      </c>
      <c r="DJ776" s="44">
        <f t="shared" si="94"/>
        <v>20000000</v>
      </c>
      <c r="DK776" s="45">
        <f t="shared" si="95"/>
        <v>73608000</v>
      </c>
      <c r="DL776" s="78">
        <v>73608000</v>
      </c>
    </row>
    <row r="777" spans="1:116" s="2" customFormat="1" ht="105" x14ac:dyDescent="0.25">
      <c r="A777" s="1"/>
      <c r="B777" s="40" t="s">
        <v>1263</v>
      </c>
      <c r="C777" s="41" t="s">
        <v>1450</v>
      </c>
      <c r="D777" s="30" t="s">
        <v>1444</v>
      </c>
      <c r="E777" s="30" t="s">
        <v>1264</v>
      </c>
      <c r="F777" s="30" t="s">
        <v>1441</v>
      </c>
      <c r="G777" s="30" t="s">
        <v>2448</v>
      </c>
      <c r="H777" s="41" t="s">
        <v>1275</v>
      </c>
      <c r="I777" s="41">
        <v>100</v>
      </c>
      <c r="J777" s="41" t="s">
        <v>1404</v>
      </c>
      <c r="K777" s="41">
        <v>2019</v>
      </c>
      <c r="L777" s="41">
        <v>100</v>
      </c>
      <c r="M777" s="42">
        <v>25</v>
      </c>
      <c r="N777" s="42">
        <v>25</v>
      </c>
      <c r="O777" s="42">
        <v>25</v>
      </c>
      <c r="P777" s="42">
        <v>25</v>
      </c>
      <c r="Q777" s="42" t="s">
        <v>130</v>
      </c>
      <c r="R777" s="41" t="s">
        <v>113</v>
      </c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 t="s">
        <v>1264</v>
      </c>
      <c r="AI777" s="52" t="s">
        <v>1490</v>
      </c>
      <c r="AJ777" s="40">
        <v>4502</v>
      </c>
      <c r="AK777" s="17" t="s">
        <v>2260</v>
      </c>
      <c r="AL777" s="17" t="s">
        <v>1279</v>
      </c>
      <c r="AM777" s="42" t="s">
        <v>2602</v>
      </c>
      <c r="AN777" s="42">
        <v>2302041</v>
      </c>
      <c r="AO777" s="42" t="s">
        <v>2604</v>
      </c>
      <c r="AP777" s="41">
        <v>1</v>
      </c>
      <c r="AQ777" s="41">
        <v>1</v>
      </c>
      <c r="AR777" s="42" t="s">
        <v>130</v>
      </c>
      <c r="AS777" s="42" t="s">
        <v>1263</v>
      </c>
      <c r="AT777" s="42">
        <v>1</v>
      </c>
      <c r="AU777" s="42">
        <v>1</v>
      </c>
      <c r="AV777" s="42">
        <v>1</v>
      </c>
      <c r="AW777" s="42">
        <v>1</v>
      </c>
      <c r="AX777" s="43">
        <v>0</v>
      </c>
      <c r="AY777" s="43">
        <v>0</v>
      </c>
      <c r="AZ777" s="43">
        <v>0</v>
      </c>
      <c r="BA777" s="43">
        <v>0</v>
      </c>
      <c r="BB777" s="43">
        <v>0</v>
      </c>
      <c r="BC777" s="55">
        <v>16800000</v>
      </c>
      <c r="BD777" s="43">
        <v>0</v>
      </c>
      <c r="BE777" s="43">
        <v>0</v>
      </c>
      <c r="BF777" s="43">
        <v>0</v>
      </c>
      <c r="BG777" s="43">
        <v>0</v>
      </c>
      <c r="BH777" s="43">
        <v>0</v>
      </c>
      <c r="BI777" s="43">
        <v>0</v>
      </c>
      <c r="BJ777" s="55">
        <v>0</v>
      </c>
      <c r="BK777" s="43">
        <v>0</v>
      </c>
      <c r="BL777" s="43">
        <v>0</v>
      </c>
      <c r="BM777" s="43">
        <v>0</v>
      </c>
      <c r="BN777" s="44">
        <f t="shared" si="91"/>
        <v>16800000</v>
      </c>
      <c r="BO777" s="43">
        <v>0</v>
      </c>
      <c r="BP777" s="43">
        <v>0</v>
      </c>
      <c r="BQ777" s="43">
        <v>0</v>
      </c>
      <c r="BR777" s="43">
        <v>0</v>
      </c>
      <c r="BS777" s="55">
        <v>17808000</v>
      </c>
      <c r="BT777" s="43">
        <v>0</v>
      </c>
      <c r="BU777" s="43">
        <v>0</v>
      </c>
      <c r="BV777" s="43">
        <v>0</v>
      </c>
      <c r="BW777" s="43">
        <v>0</v>
      </c>
      <c r="BX777" s="43">
        <v>0</v>
      </c>
      <c r="BY777" s="43">
        <v>0</v>
      </c>
      <c r="BZ777" s="55">
        <v>0</v>
      </c>
      <c r="CA777" s="43">
        <v>0</v>
      </c>
      <c r="CB777" s="43">
        <v>0</v>
      </c>
      <c r="CC777" s="43">
        <v>0</v>
      </c>
      <c r="CD777" s="44">
        <f t="shared" si="92"/>
        <v>17808000</v>
      </c>
      <c r="CE777" s="43">
        <v>0</v>
      </c>
      <c r="CF777" s="43">
        <v>0</v>
      </c>
      <c r="CG777" s="43">
        <v>0</v>
      </c>
      <c r="CH777" s="43">
        <v>0</v>
      </c>
      <c r="CI777" s="55">
        <v>19000000</v>
      </c>
      <c r="CJ777" s="43">
        <v>0</v>
      </c>
      <c r="CK777" s="43">
        <v>0</v>
      </c>
      <c r="CL777" s="43">
        <v>0</v>
      </c>
      <c r="CM777" s="43">
        <v>0</v>
      </c>
      <c r="CN777" s="43">
        <v>0</v>
      </c>
      <c r="CO777" s="43">
        <v>0</v>
      </c>
      <c r="CP777" s="55">
        <v>0</v>
      </c>
      <c r="CQ777" s="43">
        <v>0</v>
      </c>
      <c r="CR777" s="43">
        <v>0</v>
      </c>
      <c r="CS777" s="43">
        <v>0</v>
      </c>
      <c r="CT777" s="44">
        <f t="shared" si="93"/>
        <v>19000000</v>
      </c>
      <c r="CU777" s="43">
        <v>0</v>
      </c>
      <c r="CV777" s="43">
        <v>0</v>
      </c>
      <c r="CW777" s="43">
        <v>0</v>
      </c>
      <c r="CX777" s="43">
        <v>0</v>
      </c>
      <c r="CY777" s="55">
        <v>20000000</v>
      </c>
      <c r="CZ777" s="43">
        <v>0</v>
      </c>
      <c r="DA777" s="43">
        <v>0</v>
      </c>
      <c r="DB777" s="43">
        <v>0</v>
      </c>
      <c r="DC777" s="43">
        <v>0</v>
      </c>
      <c r="DD777" s="43">
        <v>0</v>
      </c>
      <c r="DE777" s="43">
        <v>0</v>
      </c>
      <c r="DF777" s="55">
        <v>0</v>
      </c>
      <c r="DG777" s="43">
        <v>0</v>
      </c>
      <c r="DH777" s="43">
        <v>0</v>
      </c>
      <c r="DI777" s="43">
        <v>0</v>
      </c>
      <c r="DJ777" s="44">
        <f t="shared" si="94"/>
        <v>20000000</v>
      </c>
      <c r="DK777" s="45">
        <f t="shared" si="95"/>
        <v>73608000</v>
      </c>
      <c r="DL777" s="78">
        <v>73608000</v>
      </c>
    </row>
    <row r="778" spans="1:116" s="2" customFormat="1" ht="60" x14ac:dyDescent="0.25">
      <c r="A778" s="1"/>
      <c r="B778" s="40" t="s">
        <v>1263</v>
      </c>
      <c r="C778" s="41" t="s">
        <v>1450</v>
      </c>
      <c r="D778" s="30" t="s">
        <v>1444</v>
      </c>
      <c r="E778" s="30" t="s">
        <v>1264</v>
      </c>
      <c r="F778" s="30" t="s">
        <v>1441</v>
      </c>
      <c r="G778" s="30" t="s">
        <v>2449</v>
      </c>
      <c r="H778" s="41" t="s">
        <v>1280</v>
      </c>
      <c r="I778" s="41">
        <v>100</v>
      </c>
      <c r="J778" s="41" t="s">
        <v>1405</v>
      </c>
      <c r="K778" s="41">
        <v>2019</v>
      </c>
      <c r="L778" s="41">
        <v>100</v>
      </c>
      <c r="M778" s="42">
        <v>25</v>
      </c>
      <c r="N778" s="42">
        <v>25</v>
      </c>
      <c r="O778" s="42">
        <v>25</v>
      </c>
      <c r="P778" s="42">
        <v>25</v>
      </c>
      <c r="Q778" s="42" t="s">
        <v>130</v>
      </c>
      <c r="R778" s="41" t="s">
        <v>113</v>
      </c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 t="s">
        <v>1264</v>
      </c>
      <c r="AI778" s="52" t="s">
        <v>1490</v>
      </c>
      <c r="AJ778" s="40">
        <v>4502</v>
      </c>
      <c r="AK778" s="17" t="s">
        <v>2261</v>
      </c>
      <c r="AL778" s="17" t="s">
        <v>1281</v>
      </c>
      <c r="AM778" s="42" t="s">
        <v>2581</v>
      </c>
      <c r="AN778" s="42">
        <v>4502001</v>
      </c>
      <c r="AO778" s="42" t="s">
        <v>2582</v>
      </c>
      <c r="AP778" s="41">
        <v>163</v>
      </c>
      <c r="AQ778" s="41">
        <v>87</v>
      </c>
      <c r="AR778" s="42" t="s">
        <v>130</v>
      </c>
      <c r="AS778" s="42" t="s">
        <v>1263</v>
      </c>
      <c r="AT778" s="42">
        <v>0</v>
      </c>
      <c r="AU778" s="42">
        <v>87</v>
      </c>
      <c r="AV778" s="42">
        <v>0</v>
      </c>
      <c r="AW778" s="42">
        <v>0</v>
      </c>
      <c r="AX778" s="43">
        <v>0</v>
      </c>
      <c r="AY778" s="43">
        <v>0</v>
      </c>
      <c r="AZ778" s="43">
        <v>0</v>
      </c>
      <c r="BA778" s="43">
        <v>0</v>
      </c>
      <c r="BB778" s="43">
        <v>0</v>
      </c>
      <c r="BC778" s="55">
        <v>0</v>
      </c>
      <c r="BD778" s="43">
        <v>0</v>
      </c>
      <c r="BE778" s="43">
        <v>0</v>
      </c>
      <c r="BF778" s="43">
        <v>0</v>
      </c>
      <c r="BG778" s="43">
        <v>0</v>
      </c>
      <c r="BH778" s="43">
        <v>0</v>
      </c>
      <c r="BI778" s="43">
        <v>0</v>
      </c>
      <c r="BJ778" s="55">
        <v>0</v>
      </c>
      <c r="BK778" s="43">
        <v>0</v>
      </c>
      <c r="BL778" s="43">
        <v>0</v>
      </c>
      <c r="BM778" s="43">
        <v>0</v>
      </c>
      <c r="BN778" s="44">
        <f t="shared" si="91"/>
        <v>0</v>
      </c>
      <c r="BO778" s="43">
        <v>0</v>
      </c>
      <c r="BP778" s="43">
        <v>0</v>
      </c>
      <c r="BQ778" s="43">
        <v>0</v>
      </c>
      <c r="BR778" s="43">
        <v>0</v>
      </c>
      <c r="BS778" s="55">
        <v>13409000</v>
      </c>
      <c r="BT778" s="43">
        <v>0</v>
      </c>
      <c r="BU778" s="43">
        <v>0</v>
      </c>
      <c r="BV778" s="43">
        <v>0</v>
      </c>
      <c r="BW778" s="43">
        <v>0</v>
      </c>
      <c r="BX778" s="43">
        <v>0</v>
      </c>
      <c r="BY778" s="43">
        <v>0</v>
      </c>
      <c r="BZ778" s="55">
        <v>0</v>
      </c>
      <c r="CA778" s="43">
        <v>0</v>
      </c>
      <c r="CB778" s="43">
        <v>0</v>
      </c>
      <c r="CC778" s="43">
        <v>0</v>
      </c>
      <c r="CD778" s="44">
        <f t="shared" si="92"/>
        <v>13409000</v>
      </c>
      <c r="CE778" s="43">
        <v>0</v>
      </c>
      <c r="CF778" s="43">
        <v>0</v>
      </c>
      <c r="CG778" s="43">
        <v>0</v>
      </c>
      <c r="CH778" s="43">
        <v>0</v>
      </c>
      <c r="CI778" s="55">
        <v>0</v>
      </c>
      <c r="CJ778" s="43">
        <v>0</v>
      </c>
      <c r="CK778" s="43">
        <v>0</v>
      </c>
      <c r="CL778" s="43">
        <v>0</v>
      </c>
      <c r="CM778" s="43">
        <v>0</v>
      </c>
      <c r="CN778" s="43">
        <v>0</v>
      </c>
      <c r="CO778" s="43">
        <v>0</v>
      </c>
      <c r="CP778" s="55">
        <v>0</v>
      </c>
      <c r="CQ778" s="43">
        <v>0</v>
      </c>
      <c r="CR778" s="43">
        <v>0</v>
      </c>
      <c r="CS778" s="43">
        <v>0</v>
      </c>
      <c r="CT778" s="44">
        <f t="shared" si="93"/>
        <v>0</v>
      </c>
      <c r="CU778" s="43">
        <v>0</v>
      </c>
      <c r="CV778" s="43">
        <v>0</v>
      </c>
      <c r="CW778" s="43">
        <v>0</v>
      </c>
      <c r="CX778" s="43">
        <v>0</v>
      </c>
      <c r="CY778" s="55">
        <v>0</v>
      </c>
      <c r="CZ778" s="43">
        <v>0</v>
      </c>
      <c r="DA778" s="43">
        <v>0</v>
      </c>
      <c r="DB778" s="43">
        <v>0</v>
      </c>
      <c r="DC778" s="43">
        <v>0</v>
      </c>
      <c r="DD778" s="43">
        <v>0</v>
      </c>
      <c r="DE778" s="43">
        <v>0</v>
      </c>
      <c r="DF778" s="55">
        <v>0</v>
      </c>
      <c r="DG778" s="43">
        <v>0</v>
      </c>
      <c r="DH778" s="43">
        <v>0</v>
      </c>
      <c r="DI778" s="43">
        <v>0</v>
      </c>
      <c r="DJ778" s="44">
        <f t="shared" si="94"/>
        <v>0</v>
      </c>
      <c r="DK778" s="45">
        <f t="shared" si="95"/>
        <v>13409000</v>
      </c>
      <c r="DL778" s="78">
        <v>13409000</v>
      </c>
    </row>
    <row r="779" spans="1:116" s="2" customFormat="1" ht="60" x14ac:dyDescent="0.25">
      <c r="A779" s="1"/>
      <c r="B779" s="40" t="s">
        <v>1263</v>
      </c>
      <c r="C779" s="41" t="s">
        <v>1450</v>
      </c>
      <c r="D779" s="30" t="s">
        <v>1444</v>
      </c>
      <c r="E779" s="30" t="s">
        <v>1264</v>
      </c>
      <c r="F779" s="30" t="s">
        <v>1441</v>
      </c>
      <c r="G779" s="30" t="s">
        <v>2449</v>
      </c>
      <c r="H779" s="41" t="s">
        <v>1280</v>
      </c>
      <c r="I779" s="41">
        <v>100</v>
      </c>
      <c r="J779" s="41" t="s">
        <v>1405</v>
      </c>
      <c r="K779" s="41">
        <v>2019</v>
      </c>
      <c r="L779" s="41">
        <v>100</v>
      </c>
      <c r="M779" s="42">
        <v>25</v>
      </c>
      <c r="N779" s="42">
        <v>25</v>
      </c>
      <c r="O779" s="42">
        <v>25</v>
      </c>
      <c r="P779" s="42">
        <v>25</v>
      </c>
      <c r="Q779" s="42" t="s">
        <v>130</v>
      </c>
      <c r="R779" s="41" t="s">
        <v>113</v>
      </c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 t="s">
        <v>1264</v>
      </c>
      <c r="AI779" s="52" t="s">
        <v>1490</v>
      </c>
      <c r="AJ779" s="40">
        <v>4502</v>
      </c>
      <c r="AK779" s="17" t="s">
        <v>2262</v>
      </c>
      <c r="AL779" s="17" t="s">
        <v>1282</v>
      </c>
      <c r="AM779" s="42" t="s">
        <v>2581</v>
      </c>
      <c r="AN779" s="42">
        <v>4502001</v>
      </c>
      <c r="AO779" s="42" t="s">
        <v>2582</v>
      </c>
      <c r="AP779" s="41">
        <v>4</v>
      </c>
      <c r="AQ779" s="41">
        <v>5</v>
      </c>
      <c r="AR779" s="42" t="s">
        <v>2471</v>
      </c>
      <c r="AS779" s="42" t="s">
        <v>1263</v>
      </c>
      <c r="AT779" s="42">
        <v>1</v>
      </c>
      <c r="AU779" s="42">
        <v>2</v>
      </c>
      <c r="AV779" s="42">
        <v>1</v>
      </c>
      <c r="AW779" s="42">
        <v>1</v>
      </c>
      <c r="AX779" s="43">
        <v>0</v>
      </c>
      <c r="AY779" s="43">
        <v>0</v>
      </c>
      <c r="AZ779" s="43">
        <v>0</v>
      </c>
      <c r="BA779" s="43">
        <v>0</v>
      </c>
      <c r="BB779" s="43">
        <v>0</v>
      </c>
      <c r="BC779" s="55">
        <v>25300000</v>
      </c>
      <c r="BD779" s="43">
        <v>0</v>
      </c>
      <c r="BE779" s="43">
        <v>0</v>
      </c>
      <c r="BF779" s="43">
        <v>0</v>
      </c>
      <c r="BG779" s="43">
        <v>0</v>
      </c>
      <c r="BH779" s="43">
        <v>0</v>
      </c>
      <c r="BI779" s="43">
        <v>0</v>
      </c>
      <c r="BJ779" s="55">
        <v>0</v>
      </c>
      <c r="BK779" s="43">
        <v>0</v>
      </c>
      <c r="BL779" s="43">
        <v>0</v>
      </c>
      <c r="BM779" s="43">
        <v>0</v>
      </c>
      <c r="BN779" s="44">
        <f t="shared" si="91"/>
        <v>25300000</v>
      </c>
      <c r="BO779" s="43">
        <v>0</v>
      </c>
      <c r="BP779" s="43">
        <v>0</v>
      </c>
      <c r="BQ779" s="43">
        <v>0</v>
      </c>
      <c r="BR779" s="43">
        <v>0</v>
      </c>
      <c r="BS779" s="55">
        <v>13409000</v>
      </c>
      <c r="BT779" s="43">
        <v>0</v>
      </c>
      <c r="BU779" s="43">
        <v>0</v>
      </c>
      <c r="BV779" s="43">
        <v>0</v>
      </c>
      <c r="BW779" s="43">
        <v>0</v>
      </c>
      <c r="BX779" s="43">
        <v>0</v>
      </c>
      <c r="BY779" s="43">
        <v>0</v>
      </c>
      <c r="BZ779" s="55">
        <v>0</v>
      </c>
      <c r="CA779" s="43">
        <v>0</v>
      </c>
      <c r="CB779" s="43">
        <v>0</v>
      </c>
      <c r="CC779" s="43">
        <v>0</v>
      </c>
      <c r="CD779" s="44">
        <f t="shared" si="92"/>
        <v>13409000</v>
      </c>
      <c r="CE779" s="43">
        <v>0</v>
      </c>
      <c r="CF779" s="43">
        <v>0</v>
      </c>
      <c r="CG779" s="43">
        <v>0</v>
      </c>
      <c r="CH779" s="43">
        <v>0</v>
      </c>
      <c r="CI779" s="55">
        <v>29000000</v>
      </c>
      <c r="CJ779" s="43">
        <v>0</v>
      </c>
      <c r="CK779" s="43">
        <v>0</v>
      </c>
      <c r="CL779" s="43">
        <v>0</v>
      </c>
      <c r="CM779" s="43">
        <v>0</v>
      </c>
      <c r="CN779" s="43">
        <v>0</v>
      </c>
      <c r="CO779" s="43">
        <v>0</v>
      </c>
      <c r="CP779" s="55">
        <v>0</v>
      </c>
      <c r="CQ779" s="43">
        <v>0</v>
      </c>
      <c r="CR779" s="43">
        <v>0</v>
      </c>
      <c r="CS779" s="43">
        <v>0</v>
      </c>
      <c r="CT779" s="44">
        <f t="shared" si="93"/>
        <v>29000000</v>
      </c>
      <c r="CU779" s="43">
        <v>0</v>
      </c>
      <c r="CV779" s="43">
        <v>0</v>
      </c>
      <c r="CW779" s="43">
        <v>0</v>
      </c>
      <c r="CX779" s="43">
        <v>0</v>
      </c>
      <c r="CY779" s="55">
        <v>30000000</v>
      </c>
      <c r="CZ779" s="43">
        <v>0</v>
      </c>
      <c r="DA779" s="43">
        <v>0</v>
      </c>
      <c r="DB779" s="43">
        <v>0</v>
      </c>
      <c r="DC779" s="43">
        <v>0</v>
      </c>
      <c r="DD779" s="43">
        <v>0</v>
      </c>
      <c r="DE779" s="43">
        <v>0</v>
      </c>
      <c r="DF779" s="55">
        <v>0</v>
      </c>
      <c r="DG779" s="43">
        <v>0</v>
      </c>
      <c r="DH779" s="43">
        <v>0</v>
      </c>
      <c r="DI779" s="43">
        <v>0</v>
      </c>
      <c r="DJ779" s="44">
        <f t="shared" si="94"/>
        <v>30000000</v>
      </c>
      <c r="DK779" s="45">
        <f t="shared" si="95"/>
        <v>97709000</v>
      </c>
      <c r="DL779" s="78">
        <v>97709000</v>
      </c>
    </row>
    <row r="780" spans="1:116" s="2" customFormat="1" ht="75" x14ac:dyDescent="0.25">
      <c r="A780" s="1"/>
      <c r="B780" s="40" t="s">
        <v>1263</v>
      </c>
      <c r="C780" s="41" t="s">
        <v>1450</v>
      </c>
      <c r="D780" s="30" t="s">
        <v>1444</v>
      </c>
      <c r="E780" s="30" t="s">
        <v>1264</v>
      </c>
      <c r="F780" s="30" t="s">
        <v>1441</v>
      </c>
      <c r="G780" s="30" t="s">
        <v>2449</v>
      </c>
      <c r="H780" s="41" t="s">
        <v>1280</v>
      </c>
      <c r="I780" s="41">
        <v>100</v>
      </c>
      <c r="J780" s="41" t="s">
        <v>1405</v>
      </c>
      <c r="K780" s="41">
        <v>2019</v>
      </c>
      <c r="L780" s="41">
        <v>100</v>
      </c>
      <c r="M780" s="42">
        <v>25</v>
      </c>
      <c r="N780" s="42">
        <v>25</v>
      </c>
      <c r="O780" s="42">
        <v>25</v>
      </c>
      <c r="P780" s="42">
        <v>25</v>
      </c>
      <c r="Q780" s="42" t="s">
        <v>130</v>
      </c>
      <c r="R780" s="41" t="s">
        <v>113</v>
      </c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 t="s">
        <v>1264</v>
      </c>
      <c r="AI780" s="52" t="s">
        <v>1490</v>
      </c>
      <c r="AJ780" s="40">
        <v>4502</v>
      </c>
      <c r="AK780" s="17" t="s">
        <v>2263</v>
      </c>
      <c r="AL780" s="17" t="s">
        <v>1283</v>
      </c>
      <c r="AM780" s="42" t="s">
        <v>2650</v>
      </c>
      <c r="AN780" s="42">
        <v>3604026</v>
      </c>
      <c r="AO780" s="42" t="s">
        <v>2622</v>
      </c>
      <c r="AP780" s="41">
        <v>3650</v>
      </c>
      <c r="AQ780" s="41">
        <v>3700</v>
      </c>
      <c r="AR780" s="42" t="s">
        <v>2471</v>
      </c>
      <c r="AS780" s="42" t="s">
        <v>1263</v>
      </c>
      <c r="AT780" s="42">
        <v>50</v>
      </c>
      <c r="AU780" s="42">
        <v>2800</v>
      </c>
      <c r="AV780" s="42">
        <v>450</v>
      </c>
      <c r="AW780" s="42">
        <v>400</v>
      </c>
      <c r="AX780" s="43">
        <v>0</v>
      </c>
      <c r="AY780" s="43">
        <v>0</v>
      </c>
      <c r="AZ780" s="43">
        <v>0</v>
      </c>
      <c r="BA780" s="43">
        <v>0</v>
      </c>
      <c r="BB780" s="43">
        <v>0</v>
      </c>
      <c r="BC780" s="55">
        <v>14700000</v>
      </c>
      <c r="BD780" s="43">
        <v>0</v>
      </c>
      <c r="BE780" s="43">
        <v>0</v>
      </c>
      <c r="BF780" s="43">
        <v>0</v>
      </c>
      <c r="BG780" s="43">
        <v>0</v>
      </c>
      <c r="BH780" s="43">
        <v>0</v>
      </c>
      <c r="BI780" s="43">
        <v>0</v>
      </c>
      <c r="BJ780" s="55">
        <v>0</v>
      </c>
      <c r="BK780" s="43">
        <v>0</v>
      </c>
      <c r="BL780" s="43">
        <v>0</v>
      </c>
      <c r="BM780" s="43">
        <v>0</v>
      </c>
      <c r="BN780" s="44">
        <f t="shared" si="91"/>
        <v>14700000</v>
      </c>
      <c r="BO780" s="43">
        <v>0</v>
      </c>
      <c r="BP780" s="43">
        <v>0</v>
      </c>
      <c r="BQ780" s="43">
        <v>0</v>
      </c>
      <c r="BR780" s="43">
        <v>0</v>
      </c>
      <c r="BS780" s="55">
        <v>15582000</v>
      </c>
      <c r="BT780" s="43">
        <v>0</v>
      </c>
      <c r="BU780" s="43">
        <v>0</v>
      </c>
      <c r="BV780" s="43">
        <v>0</v>
      </c>
      <c r="BW780" s="43">
        <v>0</v>
      </c>
      <c r="BX780" s="43">
        <v>0</v>
      </c>
      <c r="BY780" s="43">
        <v>0</v>
      </c>
      <c r="BZ780" s="55">
        <v>0</v>
      </c>
      <c r="CA780" s="43">
        <v>0</v>
      </c>
      <c r="CB780" s="43">
        <v>0</v>
      </c>
      <c r="CC780" s="43">
        <v>0</v>
      </c>
      <c r="CD780" s="44">
        <f t="shared" si="92"/>
        <v>15582000</v>
      </c>
      <c r="CE780" s="43">
        <v>0</v>
      </c>
      <c r="CF780" s="43">
        <v>0</v>
      </c>
      <c r="CG780" s="43">
        <v>0</v>
      </c>
      <c r="CH780" s="43">
        <v>0</v>
      </c>
      <c r="CI780" s="55">
        <v>17000000</v>
      </c>
      <c r="CJ780" s="43">
        <v>0</v>
      </c>
      <c r="CK780" s="43">
        <v>0</v>
      </c>
      <c r="CL780" s="43">
        <v>0</v>
      </c>
      <c r="CM780" s="43">
        <v>0</v>
      </c>
      <c r="CN780" s="43">
        <v>0</v>
      </c>
      <c r="CO780" s="43">
        <v>0</v>
      </c>
      <c r="CP780" s="55">
        <v>0</v>
      </c>
      <c r="CQ780" s="43">
        <v>0</v>
      </c>
      <c r="CR780" s="43">
        <v>0</v>
      </c>
      <c r="CS780" s="43">
        <v>0</v>
      </c>
      <c r="CT780" s="44">
        <f t="shared" si="93"/>
        <v>17000000</v>
      </c>
      <c r="CU780" s="43">
        <v>0</v>
      </c>
      <c r="CV780" s="43">
        <v>0</v>
      </c>
      <c r="CW780" s="43">
        <v>0</v>
      </c>
      <c r="CX780" s="43">
        <v>0</v>
      </c>
      <c r="CY780" s="55">
        <v>18000000</v>
      </c>
      <c r="CZ780" s="43">
        <v>0</v>
      </c>
      <c r="DA780" s="43">
        <v>0</v>
      </c>
      <c r="DB780" s="43">
        <v>0</v>
      </c>
      <c r="DC780" s="43">
        <v>0</v>
      </c>
      <c r="DD780" s="43">
        <v>0</v>
      </c>
      <c r="DE780" s="43">
        <v>0</v>
      </c>
      <c r="DF780" s="55">
        <v>0</v>
      </c>
      <c r="DG780" s="43">
        <v>0</v>
      </c>
      <c r="DH780" s="43">
        <v>0</v>
      </c>
      <c r="DI780" s="43">
        <v>0</v>
      </c>
      <c r="DJ780" s="44">
        <f t="shared" si="94"/>
        <v>18000000</v>
      </c>
      <c r="DK780" s="45">
        <f t="shared" si="95"/>
        <v>65282000</v>
      </c>
      <c r="DL780" s="78">
        <v>65282000</v>
      </c>
    </row>
    <row r="781" spans="1:116" s="2" customFormat="1" ht="45" x14ac:dyDescent="0.25">
      <c r="A781" s="1"/>
      <c r="B781" s="40" t="s">
        <v>1263</v>
      </c>
      <c r="C781" s="41" t="s">
        <v>1450</v>
      </c>
      <c r="D781" s="30" t="s">
        <v>1444</v>
      </c>
      <c r="E781" s="30" t="s">
        <v>1264</v>
      </c>
      <c r="F781" s="30" t="s">
        <v>1441</v>
      </c>
      <c r="G781" s="30" t="s">
        <v>2449</v>
      </c>
      <c r="H781" s="41" t="s">
        <v>1280</v>
      </c>
      <c r="I781" s="41">
        <v>100</v>
      </c>
      <c r="J781" s="41" t="s">
        <v>1405</v>
      </c>
      <c r="K781" s="41">
        <v>2019</v>
      </c>
      <c r="L781" s="41">
        <v>100</v>
      </c>
      <c r="M781" s="42">
        <v>25</v>
      </c>
      <c r="N781" s="42">
        <v>25</v>
      </c>
      <c r="O781" s="42">
        <v>25</v>
      </c>
      <c r="P781" s="42">
        <v>25</v>
      </c>
      <c r="Q781" s="42" t="s">
        <v>130</v>
      </c>
      <c r="R781" s="41" t="s">
        <v>113</v>
      </c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 t="s">
        <v>1264</v>
      </c>
      <c r="AI781" s="52" t="s">
        <v>1490</v>
      </c>
      <c r="AJ781" s="40">
        <v>4502</v>
      </c>
      <c r="AK781" s="17" t="s">
        <v>2264</v>
      </c>
      <c r="AL781" s="17" t="s">
        <v>1284</v>
      </c>
      <c r="AM781" s="42" t="s">
        <v>2599</v>
      </c>
      <c r="AN781" s="42">
        <v>1707069</v>
      </c>
      <c r="AO781" s="42" t="s">
        <v>2601</v>
      </c>
      <c r="AP781" s="41">
        <v>29</v>
      </c>
      <c r="AQ781" s="41">
        <v>1</v>
      </c>
      <c r="AR781" s="42" t="s">
        <v>130</v>
      </c>
      <c r="AS781" s="42" t="s">
        <v>1263</v>
      </c>
      <c r="AT781" s="42">
        <v>0</v>
      </c>
      <c r="AU781" s="42">
        <v>0</v>
      </c>
      <c r="AV781" s="42">
        <v>0</v>
      </c>
      <c r="AW781" s="42">
        <v>1</v>
      </c>
      <c r="AX781" s="43">
        <v>0</v>
      </c>
      <c r="AY781" s="43">
        <v>0</v>
      </c>
      <c r="AZ781" s="43">
        <v>0</v>
      </c>
      <c r="BA781" s="43">
        <v>0</v>
      </c>
      <c r="BB781" s="43">
        <v>0</v>
      </c>
      <c r="BC781" s="55">
        <v>0</v>
      </c>
      <c r="BD781" s="43">
        <v>0</v>
      </c>
      <c r="BE781" s="43">
        <v>0</v>
      </c>
      <c r="BF781" s="43">
        <v>0</v>
      </c>
      <c r="BG781" s="43">
        <v>0</v>
      </c>
      <c r="BH781" s="43">
        <v>0</v>
      </c>
      <c r="BI781" s="43">
        <v>0</v>
      </c>
      <c r="BJ781" s="55">
        <v>0</v>
      </c>
      <c r="BK781" s="43">
        <v>0</v>
      </c>
      <c r="BL781" s="43">
        <v>0</v>
      </c>
      <c r="BM781" s="43">
        <v>0</v>
      </c>
      <c r="BN781" s="44">
        <f t="shared" si="91"/>
        <v>0</v>
      </c>
      <c r="BO781" s="43">
        <v>0</v>
      </c>
      <c r="BP781" s="43">
        <v>0</v>
      </c>
      <c r="BQ781" s="43">
        <v>0</v>
      </c>
      <c r="BR781" s="43">
        <v>0</v>
      </c>
      <c r="BS781" s="55">
        <v>0</v>
      </c>
      <c r="BT781" s="43">
        <v>0</v>
      </c>
      <c r="BU781" s="43">
        <v>0</v>
      </c>
      <c r="BV781" s="43">
        <v>0</v>
      </c>
      <c r="BW781" s="43">
        <v>0</v>
      </c>
      <c r="BX781" s="43">
        <v>0</v>
      </c>
      <c r="BY781" s="43">
        <v>0</v>
      </c>
      <c r="BZ781" s="55">
        <v>0</v>
      </c>
      <c r="CA781" s="43">
        <v>0</v>
      </c>
      <c r="CB781" s="43">
        <v>0</v>
      </c>
      <c r="CC781" s="43">
        <v>0</v>
      </c>
      <c r="CD781" s="44">
        <f t="shared" si="92"/>
        <v>0</v>
      </c>
      <c r="CE781" s="43">
        <v>0</v>
      </c>
      <c r="CF781" s="43">
        <v>0</v>
      </c>
      <c r="CG781" s="43">
        <v>0</v>
      </c>
      <c r="CH781" s="43">
        <v>0</v>
      </c>
      <c r="CI781" s="55">
        <v>0</v>
      </c>
      <c r="CJ781" s="43">
        <v>0</v>
      </c>
      <c r="CK781" s="43">
        <v>0</v>
      </c>
      <c r="CL781" s="43">
        <v>0</v>
      </c>
      <c r="CM781" s="43">
        <v>0</v>
      </c>
      <c r="CN781" s="43">
        <v>0</v>
      </c>
      <c r="CO781" s="43">
        <v>0</v>
      </c>
      <c r="CP781" s="55">
        <v>0</v>
      </c>
      <c r="CQ781" s="43">
        <v>0</v>
      </c>
      <c r="CR781" s="43">
        <v>0</v>
      </c>
      <c r="CS781" s="43">
        <v>0</v>
      </c>
      <c r="CT781" s="44">
        <f t="shared" si="93"/>
        <v>0</v>
      </c>
      <c r="CU781" s="43">
        <v>0</v>
      </c>
      <c r="CV781" s="43">
        <v>0</v>
      </c>
      <c r="CW781" s="43">
        <v>0</v>
      </c>
      <c r="CX781" s="43">
        <v>0</v>
      </c>
      <c r="CY781" s="55">
        <v>10000000</v>
      </c>
      <c r="CZ781" s="43">
        <v>0</v>
      </c>
      <c r="DA781" s="43">
        <v>0</v>
      </c>
      <c r="DB781" s="43">
        <v>0</v>
      </c>
      <c r="DC781" s="43">
        <v>0</v>
      </c>
      <c r="DD781" s="43">
        <v>0</v>
      </c>
      <c r="DE781" s="43">
        <v>0</v>
      </c>
      <c r="DF781" s="55">
        <v>0</v>
      </c>
      <c r="DG781" s="43">
        <v>0</v>
      </c>
      <c r="DH781" s="43">
        <v>0</v>
      </c>
      <c r="DI781" s="43">
        <v>0</v>
      </c>
      <c r="DJ781" s="44">
        <f t="shared" si="94"/>
        <v>10000000</v>
      </c>
      <c r="DK781" s="45">
        <f t="shared" si="95"/>
        <v>10000000</v>
      </c>
      <c r="DL781" s="78">
        <v>10000000</v>
      </c>
    </row>
    <row r="782" spans="1:116" s="2" customFormat="1" ht="45" x14ac:dyDescent="0.25">
      <c r="A782" s="1"/>
      <c r="B782" s="40" t="s">
        <v>1263</v>
      </c>
      <c r="C782" s="41" t="s">
        <v>1450</v>
      </c>
      <c r="D782" s="30" t="s">
        <v>1444</v>
      </c>
      <c r="E782" s="30" t="s">
        <v>1264</v>
      </c>
      <c r="F782" s="30" t="s">
        <v>1441</v>
      </c>
      <c r="G782" s="30" t="s">
        <v>2449</v>
      </c>
      <c r="H782" s="41" t="s">
        <v>1280</v>
      </c>
      <c r="I782" s="41">
        <v>100</v>
      </c>
      <c r="J782" s="41" t="s">
        <v>1405</v>
      </c>
      <c r="K782" s="41">
        <v>2019</v>
      </c>
      <c r="L782" s="41">
        <v>100</v>
      </c>
      <c r="M782" s="42">
        <v>25</v>
      </c>
      <c r="N782" s="42">
        <v>25</v>
      </c>
      <c r="O782" s="42">
        <v>25</v>
      </c>
      <c r="P782" s="42">
        <v>25</v>
      </c>
      <c r="Q782" s="42" t="s">
        <v>130</v>
      </c>
      <c r="R782" s="41" t="s">
        <v>113</v>
      </c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 t="s">
        <v>1264</v>
      </c>
      <c r="AI782" s="52" t="s">
        <v>1490</v>
      </c>
      <c r="AJ782" s="40">
        <v>4502</v>
      </c>
      <c r="AK782" s="17" t="s">
        <v>2265</v>
      </c>
      <c r="AL782" s="17" t="s">
        <v>1285</v>
      </c>
      <c r="AM782" s="42" t="s">
        <v>2575</v>
      </c>
      <c r="AN782" s="42">
        <v>3901002</v>
      </c>
      <c r="AO782" s="42" t="s">
        <v>2844</v>
      </c>
      <c r="AP782" s="41">
        <v>0</v>
      </c>
      <c r="AQ782" s="41">
        <v>1</v>
      </c>
      <c r="AR782" s="42" t="s">
        <v>130</v>
      </c>
      <c r="AS782" s="42" t="s">
        <v>1263</v>
      </c>
      <c r="AT782" s="42">
        <v>0</v>
      </c>
      <c r="AU782" s="42">
        <v>0</v>
      </c>
      <c r="AV782" s="42">
        <v>1</v>
      </c>
      <c r="AW782" s="42">
        <v>1</v>
      </c>
      <c r="AX782" s="43">
        <v>0</v>
      </c>
      <c r="AY782" s="43">
        <v>0</v>
      </c>
      <c r="AZ782" s="43">
        <v>0</v>
      </c>
      <c r="BA782" s="43">
        <v>0</v>
      </c>
      <c r="BB782" s="43">
        <v>0</v>
      </c>
      <c r="BC782" s="55">
        <v>0</v>
      </c>
      <c r="BD782" s="43">
        <v>0</v>
      </c>
      <c r="BE782" s="43">
        <v>0</v>
      </c>
      <c r="BF782" s="43">
        <v>0</v>
      </c>
      <c r="BG782" s="43">
        <v>0</v>
      </c>
      <c r="BH782" s="43">
        <v>0</v>
      </c>
      <c r="BI782" s="43">
        <v>0</v>
      </c>
      <c r="BJ782" s="55">
        <v>0</v>
      </c>
      <c r="BK782" s="43">
        <v>0</v>
      </c>
      <c r="BL782" s="43">
        <v>0</v>
      </c>
      <c r="BM782" s="43">
        <v>0</v>
      </c>
      <c r="BN782" s="44">
        <f t="shared" si="91"/>
        <v>0</v>
      </c>
      <c r="BO782" s="43">
        <v>0</v>
      </c>
      <c r="BP782" s="43">
        <v>0</v>
      </c>
      <c r="BQ782" s="43">
        <v>0</v>
      </c>
      <c r="BR782" s="43">
        <v>0</v>
      </c>
      <c r="BS782" s="55">
        <v>0</v>
      </c>
      <c r="BT782" s="43">
        <v>0</v>
      </c>
      <c r="BU782" s="43">
        <v>0</v>
      </c>
      <c r="BV782" s="43">
        <v>0</v>
      </c>
      <c r="BW782" s="43">
        <v>0</v>
      </c>
      <c r="BX782" s="43">
        <v>0</v>
      </c>
      <c r="BY782" s="43">
        <v>0</v>
      </c>
      <c r="BZ782" s="55">
        <v>0</v>
      </c>
      <c r="CA782" s="43">
        <v>0</v>
      </c>
      <c r="CB782" s="43">
        <v>0</v>
      </c>
      <c r="CC782" s="43">
        <v>0</v>
      </c>
      <c r="CD782" s="44">
        <f t="shared" si="92"/>
        <v>0</v>
      </c>
      <c r="CE782" s="43">
        <v>0</v>
      </c>
      <c r="CF782" s="43">
        <v>0</v>
      </c>
      <c r="CG782" s="43">
        <v>0</v>
      </c>
      <c r="CH782" s="43">
        <v>0</v>
      </c>
      <c r="CI782" s="55">
        <v>16800000</v>
      </c>
      <c r="CJ782" s="43">
        <v>0</v>
      </c>
      <c r="CK782" s="43">
        <v>0</v>
      </c>
      <c r="CL782" s="43">
        <v>0</v>
      </c>
      <c r="CM782" s="43">
        <v>0</v>
      </c>
      <c r="CN782" s="43">
        <v>0</v>
      </c>
      <c r="CO782" s="43">
        <v>0</v>
      </c>
      <c r="CP782" s="55">
        <v>0</v>
      </c>
      <c r="CQ782" s="43">
        <v>0</v>
      </c>
      <c r="CR782" s="43">
        <v>0</v>
      </c>
      <c r="CS782" s="43">
        <v>0</v>
      </c>
      <c r="CT782" s="44">
        <f t="shared" si="93"/>
        <v>16800000</v>
      </c>
      <c r="CU782" s="43">
        <v>0</v>
      </c>
      <c r="CV782" s="43">
        <v>0</v>
      </c>
      <c r="CW782" s="43">
        <v>0</v>
      </c>
      <c r="CX782" s="43">
        <v>0</v>
      </c>
      <c r="CY782" s="55">
        <v>17000000</v>
      </c>
      <c r="CZ782" s="43">
        <v>0</v>
      </c>
      <c r="DA782" s="43">
        <v>0</v>
      </c>
      <c r="DB782" s="43">
        <v>0</v>
      </c>
      <c r="DC782" s="43">
        <v>0</v>
      </c>
      <c r="DD782" s="43">
        <v>0</v>
      </c>
      <c r="DE782" s="43">
        <v>0</v>
      </c>
      <c r="DF782" s="55">
        <v>0</v>
      </c>
      <c r="DG782" s="43">
        <v>0</v>
      </c>
      <c r="DH782" s="43">
        <v>0</v>
      </c>
      <c r="DI782" s="43">
        <v>0</v>
      </c>
      <c r="DJ782" s="44">
        <f t="shared" si="94"/>
        <v>17000000</v>
      </c>
      <c r="DK782" s="45">
        <f t="shared" si="95"/>
        <v>33800000</v>
      </c>
      <c r="DL782" s="78">
        <v>33800000</v>
      </c>
    </row>
    <row r="783" spans="1:116" s="2" customFormat="1" ht="75" x14ac:dyDescent="0.25">
      <c r="A783" s="1"/>
      <c r="B783" s="40" t="s">
        <v>1263</v>
      </c>
      <c r="C783" s="41" t="s">
        <v>1450</v>
      </c>
      <c r="D783" s="30" t="s">
        <v>1444</v>
      </c>
      <c r="E783" s="30" t="s">
        <v>1264</v>
      </c>
      <c r="F783" s="30" t="s">
        <v>1441</v>
      </c>
      <c r="G783" s="30" t="s">
        <v>2450</v>
      </c>
      <c r="H783" s="41" t="s">
        <v>1286</v>
      </c>
      <c r="I783" s="41" t="s">
        <v>1287</v>
      </c>
      <c r="J783" s="41" t="s">
        <v>1372</v>
      </c>
      <c r="K783" s="41">
        <v>2019</v>
      </c>
      <c r="L783" s="41" t="s">
        <v>1287</v>
      </c>
      <c r="M783" s="42">
        <v>25</v>
      </c>
      <c r="N783" s="42">
        <v>25</v>
      </c>
      <c r="O783" s="42">
        <v>25</v>
      </c>
      <c r="P783" s="42">
        <v>25</v>
      </c>
      <c r="Q783" s="42" t="s">
        <v>130</v>
      </c>
      <c r="R783" s="41" t="s">
        <v>113</v>
      </c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 t="s">
        <v>1264</v>
      </c>
      <c r="AI783" s="52" t="s">
        <v>1490</v>
      </c>
      <c r="AJ783" s="40">
        <v>4502</v>
      </c>
      <c r="AK783" s="17" t="s">
        <v>2266</v>
      </c>
      <c r="AL783" s="17" t="s">
        <v>1288</v>
      </c>
      <c r="AM783" s="42" t="s">
        <v>2709</v>
      </c>
      <c r="AN783" s="42">
        <v>1702025</v>
      </c>
      <c r="AO783" s="42" t="s">
        <v>2710</v>
      </c>
      <c r="AP783" s="41">
        <v>9</v>
      </c>
      <c r="AQ783" s="41">
        <v>9</v>
      </c>
      <c r="AR783" s="42" t="s">
        <v>130</v>
      </c>
      <c r="AS783" s="42" t="s">
        <v>1263</v>
      </c>
      <c r="AT783" s="42">
        <v>8</v>
      </c>
      <c r="AU783" s="42">
        <v>8</v>
      </c>
      <c r="AV783" s="42">
        <v>8</v>
      </c>
      <c r="AW783" s="42">
        <v>8</v>
      </c>
      <c r="AX783" s="43">
        <v>0</v>
      </c>
      <c r="AY783" s="43">
        <v>0</v>
      </c>
      <c r="AZ783" s="43">
        <v>0</v>
      </c>
      <c r="BA783" s="43">
        <v>0</v>
      </c>
      <c r="BB783" s="43">
        <v>0</v>
      </c>
      <c r="BC783" s="55">
        <v>26000000</v>
      </c>
      <c r="BD783" s="43">
        <v>0</v>
      </c>
      <c r="BE783" s="43">
        <v>0</v>
      </c>
      <c r="BF783" s="43">
        <v>0</v>
      </c>
      <c r="BG783" s="43">
        <v>0</v>
      </c>
      <c r="BH783" s="43">
        <v>0</v>
      </c>
      <c r="BI783" s="43">
        <v>0</v>
      </c>
      <c r="BJ783" s="55"/>
      <c r="BK783" s="43">
        <v>0</v>
      </c>
      <c r="BL783" s="43">
        <v>0</v>
      </c>
      <c r="BM783" s="43">
        <v>0</v>
      </c>
      <c r="BN783" s="44">
        <f t="shared" si="91"/>
        <v>26000000</v>
      </c>
      <c r="BO783" s="43">
        <v>0</v>
      </c>
      <c r="BP783" s="43">
        <v>0</v>
      </c>
      <c r="BQ783" s="43">
        <v>0</v>
      </c>
      <c r="BR783" s="43">
        <v>0</v>
      </c>
      <c r="BS783" s="55">
        <v>24000000</v>
      </c>
      <c r="BT783" s="43">
        <v>0</v>
      </c>
      <c r="BU783" s="43">
        <v>0</v>
      </c>
      <c r="BV783" s="43">
        <v>0</v>
      </c>
      <c r="BW783" s="43">
        <v>0</v>
      </c>
      <c r="BX783" s="43">
        <v>0</v>
      </c>
      <c r="BY783" s="43">
        <v>0</v>
      </c>
      <c r="BZ783" s="55">
        <v>0</v>
      </c>
      <c r="CA783" s="43">
        <v>0</v>
      </c>
      <c r="CB783" s="43">
        <v>0</v>
      </c>
      <c r="CC783" s="43">
        <v>0</v>
      </c>
      <c r="CD783" s="44">
        <f t="shared" si="92"/>
        <v>24000000</v>
      </c>
      <c r="CE783" s="43">
        <v>0</v>
      </c>
      <c r="CF783" s="43">
        <v>0</v>
      </c>
      <c r="CG783" s="43">
        <v>0</v>
      </c>
      <c r="CH783" s="43">
        <v>0</v>
      </c>
      <c r="CI783" s="55">
        <v>32000000</v>
      </c>
      <c r="CJ783" s="43">
        <v>0</v>
      </c>
      <c r="CK783" s="43">
        <v>0</v>
      </c>
      <c r="CL783" s="43">
        <v>0</v>
      </c>
      <c r="CM783" s="43">
        <v>0</v>
      </c>
      <c r="CN783" s="43">
        <v>0</v>
      </c>
      <c r="CO783" s="43">
        <v>0</v>
      </c>
      <c r="CP783" s="55">
        <v>0</v>
      </c>
      <c r="CQ783" s="43">
        <v>0</v>
      </c>
      <c r="CR783" s="43">
        <v>0</v>
      </c>
      <c r="CS783" s="43">
        <v>0</v>
      </c>
      <c r="CT783" s="44">
        <f t="shared" si="93"/>
        <v>32000000</v>
      </c>
      <c r="CU783" s="43">
        <v>0</v>
      </c>
      <c r="CV783" s="43">
        <v>0</v>
      </c>
      <c r="CW783" s="43">
        <v>0</v>
      </c>
      <c r="CX783" s="43">
        <v>0</v>
      </c>
      <c r="CY783" s="55">
        <v>33000000</v>
      </c>
      <c r="CZ783" s="43">
        <v>0</v>
      </c>
      <c r="DA783" s="43">
        <v>0</v>
      </c>
      <c r="DB783" s="43">
        <v>0</v>
      </c>
      <c r="DC783" s="43">
        <v>0</v>
      </c>
      <c r="DD783" s="43">
        <v>0</v>
      </c>
      <c r="DE783" s="43">
        <v>0</v>
      </c>
      <c r="DF783" s="55">
        <v>0</v>
      </c>
      <c r="DG783" s="43">
        <v>0</v>
      </c>
      <c r="DH783" s="43">
        <v>0</v>
      </c>
      <c r="DI783" s="43">
        <v>0</v>
      </c>
      <c r="DJ783" s="44">
        <f t="shared" si="94"/>
        <v>33000000</v>
      </c>
      <c r="DK783" s="45">
        <f t="shared" si="95"/>
        <v>115000000</v>
      </c>
      <c r="DL783" s="78">
        <v>115000000</v>
      </c>
    </row>
    <row r="784" spans="1:116" s="2" customFormat="1" ht="105" x14ac:dyDescent="0.25">
      <c r="A784" s="1"/>
      <c r="B784" s="40" t="s">
        <v>1263</v>
      </c>
      <c r="C784" s="41" t="s">
        <v>1450</v>
      </c>
      <c r="D784" s="30" t="s">
        <v>1444</v>
      </c>
      <c r="E784" s="30" t="s">
        <v>1264</v>
      </c>
      <c r="F784" s="30" t="s">
        <v>1441</v>
      </c>
      <c r="G784" s="30" t="s">
        <v>2450</v>
      </c>
      <c r="H784" s="41" t="s">
        <v>1286</v>
      </c>
      <c r="I784" s="41" t="s">
        <v>1287</v>
      </c>
      <c r="J784" s="41" t="s">
        <v>1372</v>
      </c>
      <c r="K784" s="41">
        <v>2019</v>
      </c>
      <c r="L784" s="41" t="s">
        <v>1287</v>
      </c>
      <c r="M784" s="42">
        <v>25</v>
      </c>
      <c r="N784" s="42">
        <v>25</v>
      </c>
      <c r="O784" s="42">
        <v>25</v>
      </c>
      <c r="P784" s="42">
        <v>25</v>
      </c>
      <c r="Q784" s="42" t="s">
        <v>130</v>
      </c>
      <c r="R784" s="41" t="s">
        <v>113</v>
      </c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 t="s">
        <v>1264</v>
      </c>
      <c r="AI784" s="52" t="s">
        <v>1490</v>
      </c>
      <c r="AJ784" s="40">
        <v>4502</v>
      </c>
      <c r="AK784" s="17" t="s">
        <v>2267</v>
      </c>
      <c r="AL784" s="17" t="s">
        <v>1289</v>
      </c>
      <c r="AM784" s="42" t="s">
        <v>2602</v>
      </c>
      <c r="AN784" s="42">
        <v>2302041</v>
      </c>
      <c r="AO784" s="42" t="s">
        <v>2604</v>
      </c>
      <c r="AP784" s="41">
        <v>9</v>
      </c>
      <c r="AQ784" s="41">
        <v>9</v>
      </c>
      <c r="AR784" s="42" t="s">
        <v>2471</v>
      </c>
      <c r="AS784" s="42" t="s">
        <v>1263</v>
      </c>
      <c r="AT784" s="42">
        <v>3</v>
      </c>
      <c r="AU784" s="42">
        <v>2</v>
      </c>
      <c r="AV784" s="42">
        <v>2</v>
      </c>
      <c r="AW784" s="42">
        <v>2</v>
      </c>
      <c r="AX784" s="43">
        <v>0</v>
      </c>
      <c r="AY784" s="43">
        <v>0</v>
      </c>
      <c r="AZ784" s="43">
        <v>0</v>
      </c>
      <c r="BA784" s="43">
        <v>0</v>
      </c>
      <c r="BB784" s="43">
        <v>0</v>
      </c>
      <c r="BC784" s="55">
        <v>8400000</v>
      </c>
      <c r="BD784" s="43">
        <v>0</v>
      </c>
      <c r="BE784" s="43">
        <v>0</v>
      </c>
      <c r="BF784" s="43">
        <v>0</v>
      </c>
      <c r="BG784" s="43">
        <v>0</v>
      </c>
      <c r="BH784" s="43">
        <v>0</v>
      </c>
      <c r="BI784" s="43">
        <v>0</v>
      </c>
      <c r="BJ784" s="55">
        <v>0</v>
      </c>
      <c r="BK784" s="43">
        <v>0</v>
      </c>
      <c r="BL784" s="43">
        <v>0</v>
      </c>
      <c r="BM784" s="43">
        <v>0</v>
      </c>
      <c r="BN784" s="44">
        <f t="shared" si="91"/>
        <v>8400000</v>
      </c>
      <c r="BO784" s="43">
        <v>0</v>
      </c>
      <c r="BP784" s="43">
        <v>0</v>
      </c>
      <c r="BQ784" s="43">
        <v>0</v>
      </c>
      <c r="BR784" s="43">
        <v>0</v>
      </c>
      <c r="BS784" s="55">
        <v>8904000</v>
      </c>
      <c r="BT784" s="43">
        <v>0</v>
      </c>
      <c r="BU784" s="43">
        <v>0</v>
      </c>
      <c r="BV784" s="43">
        <v>0</v>
      </c>
      <c r="BW784" s="43">
        <v>0</v>
      </c>
      <c r="BX784" s="43">
        <v>0</v>
      </c>
      <c r="BY784" s="43">
        <v>0</v>
      </c>
      <c r="BZ784" s="55">
        <v>0</v>
      </c>
      <c r="CA784" s="43">
        <v>0</v>
      </c>
      <c r="CB784" s="43">
        <v>0</v>
      </c>
      <c r="CC784" s="43">
        <v>0</v>
      </c>
      <c r="CD784" s="44">
        <f t="shared" si="92"/>
        <v>8904000</v>
      </c>
      <c r="CE784" s="43">
        <v>0</v>
      </c>
      <c r="CF784" s="43">
        <v>0</v>
      </c>
      <c r="CG784" s="43">
        <v>0</v>
      </c>
      <c r="CH784" s="43">
        <v>0</v>
      </c>
      <c r="CI784" s="55">
        <v>10000000</v>
      </c>
      <c r="CJ784" s="43">
        <v>0</v>
      </c>
      <c r="CK784" s="43">
        <v>0</v>
      </c>
      <c r="CL784" s="43">
        <v>0</v>
      </c>
      <c r="CM784" s="43">
        <v>0</v>
      </c>
      <c r="CN784" s="43">
        <v>0</v>
      </c>
      <c r="CO784" s="43">
        <v>0</v>
      </c>
      <c r="CP784" s="55">
        <v>0</v>
      </c>
      <c r="CQ784" s="43">
        <v>0</v>
      </c>
      <c r="CR784" s="43">
        <v>0</v>
      </c>
      <c r="CS784" s="43">
        <v>0</v>
      </c>
      <c r="CT784" s="44">
        <f t="shared" si="93"/>
        <v>10000000</v>
      </c>
      <c r="CU784" s="43">
        <v>0</v>
      </c>
      <c r="CV784" s="43">
        <v>0</v>
      </c>
      <c r="CW784" s="43">
        <v>0</v>
      </c>
      <c r="CX784" s="43">
        <v>0</v>
      </c>
      <c r="CY784" s="55">
        <v>11000000</v>
      </c>
      <c r="CZ784" s="43">
        <v>0</v>
      </c>
      <c r="DA784" s="43">
        <v>0</v>
      </c>
      <c r="DB784" s="43">
        <v>0</v>
      </c>
      <c r="DC784" s="43">
        <v>0</v>
      </c>
      <c r="DD784" s="43">
        <v>0</v>
      </c>
      <c r="DE784" s="43">
        <v>0</v>
      </c>
      <c r="DF784" s="55">
        <v>0</v>
      </c>
      <c r="DG784" s="43">
        <v>0</v>
      </c>
      <c r="DH784" s="43">
        <v>0</v>
      </c>
      <c r="DI784" s="43">
        <v>0</v>
      </c>
      <c r="DJ784" s="44">
        <f t="shared" si="94"/>
        <v>11000000</v>
      </c>
      <c r="DK784" s="45">
        <f t="shared" si="95"/>
        <v>38304000</v>
      </c>
      <c r="DL784" s="78">
        <v>38304000</v>
      </c>
    </row>
    <row r="785" spans="1:117" s="2" customFormat="1" ht="75" x14ac:dyDescent="0.25">
      <c r="A785" s="1"/>
      <c r="B785" s="40" t="s">
        <v>1263</v>
      </c>
      <c r="C785" s="41" t="s">
        <v>1450</v>
      </c>
      <c r="D785" s="30" t="s">
        <v>1444</v>
      </c>
      <c r="E785" s="30" t="s">
        <v>1264</v>
      </c>
      <c r="F785" s="30" t="s">
        <v>1441</v>
      </c>
      <c r="G785" s="30" t="s">
        <v>2450</v>
      </c>
      <c r="H785" s="41" t="s">
        <v>1286</v>
      </c>
      <c r="I785" s="41" t="s">
        <v>1287</v>
      </c>
      <c r="J785" s="41" t="s">
        <v>1372</v>
      </c>
      <c r="K785" s="41">
        <v>2019</v>
      </c>
      <c r="L785" s="41" t="s">
        <v>1287</v>
      </c>
      <c r="M785" s="42">
        <v>25</v>
      </c>
      <c r="N785" s="42">
        <v>25</v>
      </c>
      <c r="O785" s="42">
        <v>25</v>
      </c>
      <c r="P785" s="42">
        <v>25</v>
      </c>
      <c r="Q785" s="42" t="s">
        <v>130</v>
      </c>
      <c r="R785" s="41" t="s">
        <v>113</v>
      </c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 t="s">
        <v>1264</v>
      </c>
      <c r="AI785" s="52" t="s">
        <v>1490</v>
      </c>
      <c r="AJ785" s="40">
        <v>4502</v>
      </c>
      <c r="AK785" s="17" t="s">
        <v>2268</v>
      </c>
      <c r="AL785" s="17" t="s">
        <v>1290</v>
      </c>
      <c r="AM785" s="42" t="s">
        <v>2841</v>
      </c>
      <c r="AN785" s="42">
        <v>3604001</v>
      </c>
      <c r="AO785" s="42" t="s">
        <v>2842</v>
      </c>
      <c r="AP785" s="41">
        <v>8</v>
      </c>
      <c r="AQ785" s="41">
        <v>8</v>
      </c>
      <c r="AR785" s="42" t="s">
        <v>130</v>
      </c>
      <c r="AS785" s="42" t="s">
        <v>1263</v>
      </c>
      <c r="AT785" s="42">
        <v>8</v>
      </c>
      <c r="AU785" s="42">
        <v>8</v>
      </c>
      <c r="AV785" s="42">
        <v>8</v>
      </c>
      <c r="AW785" s="42">
        <v>8</v>
      </c>
      <c r="AX785" s="43">
        <v>0</v>
      </c>
      <c r="AY785" s="43">
        <v>0</v>
      </c>
      <c r="AZ785" s="43">
        <v>0</v>
      </c>
      <c r="BA785" s="43">
        <v>0</v>
      </c>
      <c r="BB785" s="43">
        <v>0</v>
      </c>
      <c r="BC785" s="55">
        <v>27037500</v>
      </c>
      <c r="BD785" s="43">
        <v>0</v>
      </c>
      <c r="BE785" s="43">
        <v>0</v>
      </c>
      <c r="BF785" s="43">
        <v>0</v>
      </c>
      <c r="BG785" s="43">
        <v>0</v>
      </c>
      <c r="BH785" s="43">
        <v>0</v>
      </c>
      <c r="BI785" s="43">
        <v>0</v>
      </c>
      <c r="BJ785" s="55">
        <v>0</v>
      </c>
      <c r="BK785" s="43">
        <v>0</v>
      </c>
      <c r="BL785" s="43">
        <v>0</v>
      </c>
      <c r="BM785" s="43">
        <v>0</v>
      </c>
      <c r="BN785" s="44">
        <f t="shared" si="91"/>
        <v>27037500</v>
      </c>
      <c r="BO785" s="43">
        <v>0</v>
      </c>
      <c r="BP785" s="43">
        <v>0</v>
      </c>
      <c r="BQ785" s="43">
        <v>0</v>
      </c>
      <c r="BR785" s="43">
        <v>0</v>
      </c>
      <c r="BS785" s="55">
        <v>28659750</v>
      </c>
      <c r="BT785" s="43">
        <v>0</v>
      </c>
      <c r="BU785" s="43">
        <v>0</v>
      </c>
      <c r="BV785" s="43">
        <v>0</v>
      </c>
      <c r="BW785" s="43">
        <v>0</v>
      </c>
      <c r="BX785" s="43">
        <v>0</v>
      </c>
      <c r="BY785" s="43">
        <v>0</v>
      </c>
      <c r="BZ785" s="55">
        <v>0</v>
      </c>
      <c r="CA785" s="43">
        <v>0</v>
      </c>
      <c r="CB785" s="43">
        <v>0</v>
      </c>
      <c r="CC785" s="43">
        <v>0</v>
      </c>
      <c r="CD785" s="44">
        <f t="shared" si="92"/>
        <v>28659750</v>
      </c>
      <c r="CE785" s="43">
        <v>0</v>
      </c>
      <c r="CF785" s="43">
        <v>0</v>
      </c>
      <c r="CG785" s="43">
        <v>0</v>
      </c>
      <c r="CH785" s="43">
        <v>0</v>
      </c>
      <c r="CI785" s="55">
        <v>31000000</v>
      </c>
      <c r="CJ785" s="43">
        <v>0</v>
      </c>
      <c r="CK785" s="43">
        <v>0</v>
      </c>
      <c r="CL785" s="43">
        <v>0</v>
      </c>
      <c r="CM785" s="43">
        <v>0</v>
      </c>
      <c r="CN785" s="43">
        <v>0</v>
      </c>
      <c r="CO785" s="43">
        <v>0</v>
      </c>
      <c r="CP785" s="55">
        <v>0</v>
      </c>
      <c r="CQ785" s="43">
        <v>0</v>
      </c>
      <c r="CR785" s="43">
        <v>0</v>
      </c>
      <c r="CS785" s="43">
        <v>0</v>
      </c>
      <c r="CT785" s="44">
        <f t="shared" si="93"/>
        <v>31000000</v>
      </c>
      <c r="CU785" s="43">
        <v>0</v>
      </c>
      <c r="CV785" s="43">
        <v>0</v>
      </c>
      <c r="CW785" s="43">
        <v>0</v>
      </c>
      <c r="CX785" s="43">
        <v>0</v>
      </c>
      <c r="CY785" s="55">
        <v>32000000</v>
      </c>
      <c r="CZ785" s="43">
        <v>0</v>
      </c>
      <c r="DA785" s="43">
        <v>0</v>
      </c>
      <c r="DB785" s="43">
        <v>0</v>
      </c>
      <c r="DC785" s="43">
        <v>0</v>
      </c>
      <c r="DD785" s="43">
        <v>0</v>
      </c>
      <c r="DE785" s="43">
        <v>0</v>
      </c>
      <c r="DF785" s="55">
        <v>0</v>
      </c>
      <c r="DG785" s="43">
        <v>0</v>
      </c>
      <c r="DH785" s="43">
        <v>0</v>
      </c>
      <c r="DI785" s="43">
        <v>0</v>
      </c>
      <c r="DJ785" s="44">
        <f t="shared" si="94"/>
        <v>32000000</v>
      </c>
      <c r="DK785" s="45">
        <f t="shared" si="95"/>
        <v>118697250</v>
      </c>
      <c r="DL785" s="78">
        <v>118697250</v>
      </c>
    </row>
    <row r="786" spans="1:117" s="2" customFormat="1" ht="75" x14ac:dyDescent="0.25">
      <c r="A786" s="1"/>
      <c r="B786" s="40" t="s">
        <v>1263</v>
      </c>
      <c r="C786" s="41" t="s">
        <v>1450</v>
      </c>
      <c r="D786" s="30" t="s">
        <v>1444</v>
      </c>
      <c r="E786" s="30" t="s">
        <v>1264</v>
      </c>
      <c r="F786" s="30" t="s">
        <v>1441</v>
      </c>
      <c r="G786" s="30" t="s">
        <v>2450</v>
      </c>
      <c r="H786" s="41" t="s">
        <v>1286</v>
      </c>
      <c r="I786" s="41" t="s">
        <v>1287</v>
      </c>
      <c r="J786" s="41" t="s">
        <v>1372</v>
      </c>
      <c r="K786" s="41">
        <v>2019</v>
      </c>
      <c r="L786" s="41" t="s">
        <v>1287</v>
      </c>
      <c r="M786" s="42">
        <v>25</v>
      </c>
      <c r="N786" s="42">
        <v>25</v>
      </c>
      <c r="O786" s="42">
        <v>25</v>
      </c>
      <c r="P786" s="42">
        <v>25</v>
      </c>
      <c r="Q786" s="42" t="s">
        <v>130</v>
      </c>
      <c r="R786" s="41" t="s">
        <v>113</v>
      </c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 t="s">
        <v>1264</v>
      </c>
      <c r="AI786" s="52" t="s">
        <v>1490</v>
      </c>
      <c r="AJ786" s="40">
        <v>4502</v>
      </c>
      <c r="AK786" s="17" t="s">
        <v>2269</v>
      </c>
      <c r="AL786" s="17" t="s">
        <v>1291</v>
      </c>
      <c r="AM786" s="42" t="s">
        <v>2841</v>
      </c>
      <c r="AN786" s="42">
        <v>3604001</v>
      </c>
      <c r="AO786" s="42" t="s">
        <v>2842</v>
      </c>
      <c r="AP786" s="41">
        <v>9</v>
      </c>
      <c r="AQ786" s="41">
        <v>9</v>
      </c>
      <c r="AR786" s="42" t="s">
        <v>2471</v>
      </c>
      <c r="AS786" s="42" t="s">
        <v>1263</v>
      </c>
      <c r="AT786" s="42">
        <v>3</v>
      </c>
      <c r="AU786" s="42">
        <v>2</v>
      </c>
      <c r="AV786" s="42">
        <v>2</v>
      </c>
      <c r="AW786" s="42">
        <v>2</v>
      </c>
      <c r="AX786" s="43">
        <v>0</v>
      </c>
      <c r="AY786" s="43">
        <v>0</v>
      </c>
      <c r="AZ786" s="43">
        <v>0</v>
      </c>
      <c r="BA786" s="43">
        <v>0</v>
      </c>
      <c r="BB786" s="43">
        <v>0</v>
      </c>
      <c r="BC786" s="55">
        <v>0</v>
      </c>
      <c r="BD786" s="43">
        <v>0</v>
      </c>
      <c r="BE786" s="43">
        <v>0</v>
      </c>
      <c r="BF786" s="43">
        <v>0</v>
      </c>
      <c r="BG786" s="43">
        <v>0</v>
      </c>
      <c r="BH786" s="43">
        <v>0</v>
      </c>
      <c r="BI786" s="43">
        <v>0</v>
      </c>
      <c r="BJ786" s="55">
        <v>8400000</v>
      </c>
      <c r="BK786" s="43">
        <v>0</v>
      </c>
      <c r="BL786" s="43">
        <v>0</v>
      </c>
      <c r="BM786" s="43">
        <v>0</v>
      </c>
      <c r="BN786" s="44">
        <f t="shared" si="91"/>
        <v>8400000</v>
      </c>
      <c r="BO786" s="43">
        <v>0</v>
      </c>
      <c r="BP786" s="43">
        <v>0</v>
      </c>
      <c r="BQ786" s="43">
        <v>0</v>
      </c>
      <c r="BR786" s="43">
        <v>0</v>
      </c>
      <c r="BS786" s="55">
        <v>8904000</v>
      </c>
      <c r="BT786" s="43">
        <v>0</v>
      </c>
      <c r="BU786" s="43">
        <v>0</v>
      </c>
      <c r="BV786" s="43">
        <v>0</v>
      </c>
      <c r="BW786" s="43">
        <v>0</v>
      </c>
      <c r="BX786" s="43">
        <v>0</v>
      </c>
      <c r="BY786" s="43">
        <v>0</v>
      </c>
      <c r="BZ786" s="55">
        <v>0</v>
      </c>
      <c r="CA786" s="43">
        <v>0</v>
      </c>
      <c r="CB786" s="43">
        <v>0</v>
      </c>
      <c r="CC786" s="43">
        <v>0</v>
      </c>
      <c r="CD786" s="44">
        <f t="shared" si="92"/>
        <v>8904000</v>
      </c>
      <c r="CE786" s="43">
        <v>0</v>
      </c>
      <c r="CF786" s="43">
        <v>0</v>
      </c>
      <c r="CG786" s="43">
        <v>0</v>
      </c>
      <c r="CH786" s="43">
        <v>0</v>
      </c>
      <c r="CI786" s="55">
        <v>10000000</v>
      </c>
      <c r="CJ786" s="43">
        <v>0</v>
      </c>
      <c r="CK786" s="43">
        <v>0</v>
      </c>
      <c r="CL786" s="43">
        <v>0</v>
      </c>
      <c r="CM786" s="43">
        <v>0</v>
      </c>
      <c r="CN786" s="43">
        <v>0</v>
      </c>
      <c r="CO786" s="43">
        <v>0</v>
      </c>
      <c r="CP786" s="55">
        <v>0</v>
      </c>
      <c r="CQ786" s="43">
        <v>0</v>
      </c>
      <c r="CR786" s="43">
        <v>0</v>
      </c>
      <c r="CS786" s="43">
        <v>0</v>
      </c>
      <c r="CT786" s="44">
        <f t="shared" si="93"/>
        <v>10000000</v>
      </c>
      <c r="CU786" s="43">
        <v>0</v>
      </c>
      <c r="CV786" s="43">
        <v>0</v>
      </c>
      <c r="CW786" s="43">
        <v>0</v>
      </c>
      <c r="CX786" s="43">
        <v>0</v>
      </c>
      <c r="CY786" s="55">
        <v>11000000</v>
      </c>
      <c r="CZ786" s="43">
        <v>0</v>
      </c>
      <c r="DA786" s="43">
        <v>0</v>
      </c>
      <c r="DB786" s="43">
        <v>0</v>
      </c>
      <c r="DC786" s="43">
        <v>0</v>
      </c>
      <c r="DD786" s="43">
        <v>0</v>
      </c>
      <c r="DE786" s="43">
        <v>0</v>
      </c>
      <c r="DF786" s="55">
        <v>0</v>
      </c>
      <c r="DG786" s="43">
        <v>0</v>
      </c>
      <c r="DH786" s="43">
        <v>0</v>
      </c>
      <c r="DI786" s="43">
        <v>0</v>
      </c>
      <c r="DJ786" s="44">
        <f t="shared" si="94"/>
        <v>11000000</v>
      </c>
      <c r="DK786" s="45">
        <f t="shared" si="95"/>
        <v>38304000</v>
      </c>
      <c r="DL786" s="78">
        <v>38304000</v>
      </c>
    </row>
    <row r="787" spans="1:117" s="2" customFormat="1" ht="75" x14ac:dyDescent="0.25">
      <c r="A787" s="1"/>
      <c r="B787" s="40" t="s">
        <v>1263</v>
      </c>
      <c r="C787" s="41" t="s">
        <v>1450</v>
      </c>
      <c r="D787" s="30" t="s">
        <v>1444</v>
      </c>
      <c r="E787" s="30" t="s">
        <v>1264</v>
      </c>
      <c r="F787" s="30" t="s">
        <v>1441</v>
      </c>
      <c r="G787" s="30" t="s">
        <v>2451</v>
      </c>
      <c r="H787" s="41" t="s">
        <v>1292</v>
      </c>
      <c r="I787" s="41" t="s">
        <v>1293</v>
      </c>
      <c r="J787" s="41" t="s">
        <v>1372</v>
      </c>
      <c r="K787" s="41">
        <v>2019</v>
      </c>
      <c r="L787" s="41" t="s">
        <v>1293</v>
      </c>
      <c r="M787" s="42">
        <v>25</v>
      </c>
      <c r="N787" s="42">
        <v>25</v>
      </c>
      <c r="O787" s="42">
        <v>25</v>
      </c>
      <c r="P787" s="42">
        <v>25</v>
      </c>
      <c r="Q787" s="42" t="s">
        <v>130</v>
      </c>
      <c r="R787" s="41" t="s">
        <v>113</v>
      </c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 t="s">
        <v>1264</v>
      </c>
      <c r="AI787" s="52" t="s">
        <v>1490</v>
      </c>
      <c r="AJ787" s="40">
        <v>4502</v>
      </c>
      <c r="AK787" s="17" t="s">
        <v>2270</v>
      </c>
      <c r="AL787" s="17" t="s">
        <v>1294</v>
      </c>
      <c r="AM787" s="42" t="s">
        <v>2709</v>
      </c>
      <c r="AN787" s="42">
        <v>1702025</v>
      </c>
      <c r="AO787" s="42" t="s">
        <v>2710</v>
      </c>
      <c r="AP787" s="41">
        <v>3</v>
      </c>
      <c r="AQ787" s="41">
        <v>3</v>
      </c>
      <c r="AR787" s="42" t="s">
        <v>2471</v>
      </c>
      <c r="AS787" s="42" t="s">
        <v>1263</v>
      </c>
      <c r="AT787" s="42">
        <v>1</v>
      </c>
      <c r="AU787" s="42">
        <v>1</v>
      </c>
      <c r="AV787" s="42">
        <v>1</v>
      </c>
      <c r="AW787" s="42">
        <v>0</v>
      </c>
      <c r="AX787" s="43">
        <v>0</v>
      </c>
      <c r="AY787" s="43">
        <v>0</v>
      </c>
      <c r="AZ787" s="43">
        <v>0</v>
      </c>
      <c r="BA787" s="43">
        <v>0</v>
      </c>
      <c r="BB787" s="43">
        <v>0</v>
      </c>
      <c r="BC787" s="55">
        <v>337500</v>
      </c>
      <c r="BD787" s="43">
        <v>0</v>
      </c>
      <c r="BE787" s="43">
        <v>0</v>
      </c>
      <c r="BF787" s="43">
        <v>0</v>
      </c>
      <c r="BG787" s="43">
        <v>0</v>
      </c>
      <c r="BH787" s="43">
        <v>0</v>
      </c>
      <c r="BI787" s="43">
        <v>0</v>
      </c>
      <c r="BJ787" s="55">
        <v>5700000</v>
      </c>
      <c r="BK787" s="43">
        <v>0</v>
      </c>
      <c r="BL787" s="43">
        <v>0</v>
      </c>
      <c r="BM787" s="43">
        <v>0</v>
      </c>
      <c r="BN787" s="44">
        <f t="shared" si="91"/>
        <v>6037500</v>
      </c>
      <c r="BO787" s="43">
        <v>0</v>
      </c>
      <c r="BP787" s="43">
        <v>0</v>
      </c>
      <c r="BQ787" s="43">
        <v>0</v>
      </c>
      <c r="BR787" s="43">
        <v>0</v>
      </c>
      <c r="BS787" s="55">
        <v>6399750</v>
      </c>
      <c r="BT787" s="43">
        <v>0</v>
      </c>
      <c r="BU787" s="43">
        <v>0</v>
      </c>
      <c r="BV787" s="43">
        <v>0</v>
      </c>
      <c r="BW787" s="43">
        <v>0</v>
      </c>
      <c r="BX787" s="43">
        <v>0</v>
      </c>
      <c r="BY787" s="43">
        <v>0</v>
      </c>
      <c r="BZ787" s="55">
        <v>0</v>
      </c>
      <c r="CA787" s="43">
        <v>0</v>
      </c>
      <c r="CB787" s="43">
        <v>0</v>
      </c>
      <c r="CC787" s="43">
        <v>0</v>
      </c>
      <c r="CD787" s="44">
        <f t="shared" si="92"/>
        <v>6399750</v>
      </c>
      <c r="CE787" s="43">
        <v>0</v>
      </c>
      <c r="CF787" s="43">
        <v>0</v>
      </c>
      <c r="CG787" s="43">
        <v>0</v>
      </c>
      <c r="CH787" s="43">
        <v>0</v>
      </c>
      <c r="CI787" s="55">
        <v>7000000</v>
      </c>
      <c r="CJ787" s="43">
        <v>0</v>
      </c>
      <c r="CK787" s="43">
        <v>0</v>
      </c>
      <c r="CL787" s="43">
        <v>0</v>
      </c>
      <c r="CM787" s="43">
        <v>0</v>
      </c>
      <c r="CN787" s="43">
        <v>0</v>
      </c>
      <c r="CO787" s="43">
        <v>0</v>
      </c>
      <c r="CP787" s="55">
        <v>0</v>
      </c>
      <c r="CQ787" s="43">
        <v>0</v>
      </c>
      <c r="CR787" s="43">
        <v>0</v>
      </c>
      <c r="CS787" s="43">
        <v>0</v>
      </c>
      <c r="CT787" s="44">
        <f t="shared" si="93"/>
        <v>7000000</v>
      </c>
      <c r="CU787" s="43">
        <v>0</v>
      </c>
      <c r="CV787" s="43">
        <v>0</v>
      </c>
      <c r="CW787" s="43">
        <v>0</v>
      </c>
      <c r="CX787" s="43">
        <v>0</v>
      </c>
      <c r="CY787" s="55">
        <v>0</v>
      </c>
      <c r="CZ787" s="43">
        <v>0</v>
      </c>
      <c r="DA787" s="43">
        <v>0</v>
      </c>
      <c r="DB787" s="43">
        <v>0</v>
      </c>
      <c r="DC787" s="43">
        <v>0</v>
      </c>
      <c r="DD787" s="43">
        <v>0</v>
      </c>
      <c r="DE787" s="43">
        <v>0</v>
      </c>
      <c r="DF787" s="55">
        <v>0</v>
      </c>
      <c r="DG787" s="43">
        <v>0</v>
      </c>
      <c r="DH787" s="43">
        <v>0</v>
      </c>
      <c r="DI787" s="43">
        <v>0</v>
      </c>
      <c r="DJ787" s="44">
        <f t="shared" si="94"/>
        <v>0</v>
      </c>
      <c r="DK787" s="45">
        <f t="shared" si="95"/>
        <v>19437250</v>
      </c>
      <c r="DL787" s="78">
        <v>19437250</v>
      </c>
    </row>
    <row r="788" spans="1:117" s="2" customFormat="1" ht="60" x14ac:dyDescent="0.25">
      <c r="A788" s="1"/>
      <c r="B788" s="40" t="s">
        <v>1263</v>
      </c>
      <c r="C788" s="41" t="s">
        <v>1450</v>
      </c>
      <c r="D788" s="30" t="s">
        <v>1444</v>
      </c>
      <c r="E788" s="30" t="s">
        <v>1264</v>
      </c>
      <c r="F788" s="30" t="s">
        <v>1441</v>
      </c>
      <c r="G788" s="30" t="s">
        <v>2451</v>
      </c>
      <c r="H788" s="41" t="s">
        <v>1292</v>
      </c>
      <c r="I788" s="41" t="s">
        <v>1293</v>
      </c>
      <c r="J788" s="41" t="s">
        <v>1372</v>
      </c>
      <c r="K788" s="41">
        <v>2019</v>
      </c>
      <c r="L788" s="41" t="s">
        <v>1293</v>
      </c>
      <c r="M788" s="42">
        <v>25</v>
      </c>
      <c r="N788" s="42">
        <v>25</v>
      </c>
      <c r="O788" s="42">
        <v>25</v>
      </c>
      <c r="P788" s="42">
        <v>25</v>
      </c>
      <c r="Q788" s="42" t="s">
        <v>130</v>
      </c>
      <c r="R788" s="41" t="s">
        <v>113</v>
      </c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 t="s">
        <v>1264</v>
      </c>
      <c r="AI788" s="52" t="s">
        <v>1490</v>
      </c>
      <c r="AJ788" s="40">
        <v>4502</v>
      </c>
      <c r="AK788" s="17" t="s">
        <v>2271</v>
      </c>
      <c r="AL788" s="17" t="s">
        <v>1295</v>
      </c>
      <c r="AM788" s="42" t="s">
        <v>2596</v>
      </c>
      <c r="AN788" s="42">
        <v>1702037</v>
      </c>
      <c r="AO788" s="42" t="s">
        <v>2598</v>
      </c>
      <c r="AP788" s="41">
        <v>1</v>
      </c>
      <c r="AQ788" s="41">
        <v>1</v>
      </c>
      <c r="AR788" s="42" t="s">
        <v>130</v>
      </c>
      <c r="AS788" s="42" t="s">
        <v>1263</v>
      </c>
      <c r="AT788" s="42">
        <v>1</v>
      </c>
      <c r="AU788" s="42">
        <v>1</v>
      </c>
      <c r="AV788" s="42">
        <v>1</v>
      </c>
      <c r="AW788" s="42">
        <v>1</v>
      </c>
      <c r="AX788" s="43">
        <v>0</v>
      </c>
      <c r="AY788" s="43">
        <v>0</v>
      </c>
      <c r="AZ788" s="43">
        <v>0</v>
      </c>
      <c r="BA788" s="43">
        <v>0</v>
      </c>
      <c r="BB788" s="43">
        <v>0</v>
      </c>
      <c r="BC788" s="55">
        <v>6037500</v>
      </c>
      <c r="BD788" s="43">
        <v>0</v>
      </c>
      <c r="BE788" s="43">
        <v>0</v>
      </c>
      <c r="BF788" s="43">
        <v>0</v>
      </c>
      <c r="BG788" s="43">
        <v>0</v>
      </c>
      <c r="BH788" s="43">
        <v>0</v>
      </c>
      <c r="BI788" s="43">
        <v>0</v>
      </c>
      <c r="BJ788" s="55">
        <v>0</v>
      </c>
      <c r="BK788" s="43">
        <v>0</v>
      </c>
      <c r="BL788" s="43">
        <v>0</v>
      </c>
      <c r="BM788" s="43">
        <v>0</v>
      </c>
      <c r="BN788" s="44">
        <f t="shared" si="91"/>
        <v>6037500</v>
      </c>
      <c r="BO788" s="43">
        <v>0</v>
      </c>
      <c r="BP788" s="43">
        <v>0</v>
      </c>
      <c r="BQ788" s="43">
        <v>0</v>
      </c>
      <c r="BR788" s="43">
        <v>0</v>
      </c>
      <c r="BS788" s="55">
        <v>6399750</v>
      </c>
      <c r="BT788" s="43">
        <v>0</v>
      </c>
      <c r="BU788" s="43">
        <v>0</v>
      </c>
      <c r="BV788" s="43">
        <v>0</v>
      </c>
      <c r="BW788" s="43">
        <v>0</v>
      </c>
      <c r="BX788" s="43">
        <v>0</v>
      </c>
      <c r="BY788" s="43">
        <v>0</v>
      </c>
      <c r="BZ788" s="55">
        <v>0</v>
      </c>
      <c r="CA788" s="43">
        <v>0</v>
      </c>
      <c r="CB788" s="43">
        <v>0</v>
      </c>
      <c r="CC788" s="43">
        <v>0</v>
      </c>
      <c r="CD788" s="44">
        <f t="shared" si="92"/>
        <v>6399750</v>
      </c>
      <c r="CE788" s="43">
        <v>0</v>
      </c>
      <c r="CF788" s="43">
        <v>0</v>
      </c>
      <c r="CG788" s="43">
        <v>0</v>
      </c>
      <c r="CH788" s="43">
        <v>0</v>
      </c>
      <c r="CI788" s="55">
        <v>7000000</v>
      </c>
      <c r="CJ788" s="43">
        <v>0</v>
      </c>
      <c r="CK788" s="43">
        <v>0</v>
      </c>
      <c r="CL788" s="43">
        <v>0</v>
      </c>
      <c r="CM788" s="43">
        <v>0</v>
      </c>
      <c r="CN788" s="43">
        <v>0</v>
      </c>
      <c r="CO788" s="43">
        <v>0</v>
      </c>
      <c r="CP788" s="55">
        <v>0</v>
      </c>
      <c r="CQ788" s="43">
        <v>0</v>
      </c>
      <c r="CR788" s="43">
        <v>0</v>
      </c>
      <c r="CS788" s="43">
        <v>0</v>
      </c>
      <c r="CT788" s="44">
        <f t="shared" si="93"/>
        <v>7000000</v>
      </c>
      <c r="CU788" s="43">
        <v>0</v>
      </c>
      <c r="CV788" s="43">
        <v>0</v>
      </c>
      <c r="CW788" s="43">
        <v>0</v>
      </c>
      <c r="CX788" s="43">
        <v>0</v>
      </c>
      <c r="CY788" s="55">
        <v>8000000</v>
      </c>
      <c r="CZ788" s="43">
        <v>0</v>
      </c>
      <c r="DA788" s="43">
        <v>0</v>
      </c>
      <c r="DB788" s="43">
        <v>0</v>
      </c>
      <c r="DC788" s="43">
        <v>0</v>
      </c>
      <c r="DD788" s="43">
        <v>0</v>
      </c>
      <c r="DE788" s="43">
        <v>0</v>
      </c>
      <c r="DF788" s="55">
        <v>0</v>
      </c>
      <c r="DG788" s="43">
        <v>0</v>
      </c>
      <c r="DH788" s="43">
        <v>0</v>
      </c>
      <c r="DI788" s="43">
        <v>0</v>
      </c>
      <c r="DJ788" s="44">
        <f t="shared" si="94"/>
        <v>8000000</v>
      </c>
      <c r="DK788" s="45">
        <f t="shared" si="95"/>
        <v>27437250</v>
      </c>
      <c r="DL788" s="78">
        <v>27437250</v>
      </c>
    </row>
    <row r="789" spans="1:117" s="2" customFormat="1" ht="120" x14ac:dyDescent="0.25">
      <c r="A789" s="1"/>
      <c r="B789" s="40" t="s">
        <v>1263</v>
      </c>
      <c r="C789" s="41" t="s">
        <v>1450</v>
      </c>
      <c r="D789" s="30" t="s">
        <v>1444</v>
      </c>
      <c r="E789" s="30" t="s">
        <v>1264</v>
      </c>
      <c r="F789" s="30" t="s">
        <v>1441</v>
      </c>
      <c r="G789" s="30" t="s">
        <v>2452</v>
      </c>
      <c r="H789" s="41" t="s">
        <v>1296</v>
      </c>
      <c r="I789" s="41">
        <v>20</v>
      </c>
      <c r="J789" s="41" t="s">
        <v>1406</v>
      </c>
      <c r="K789" s="41">
        <v>2019</v>
      </c>
      <c r="L789" s="41">
        <v>100</v>
      </c>
      <c r="M789" s="42">
        <v>25</v>
      </c>
      <c r="N789" s="42">
        <v>25</v>
      </c>
      <c r="O789" s="42">
        <v>25</v>
      </c>
      <c r="P789" s="42">
        <v>25</v>
      </c>
      <c r="Q789" s="42" t="s">
        <v>130</v>
      </c>
      <c r="R789" s="41" t="s">
        <v>113</v>
      </c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 t="s">
        <v>1264</v>
      </c>
      <c r="AI789" s="52" t="s">
        <v>1490</v>
      </c>
      <c r="AJ789" s="40">
        <v>4502</v>
      </c>
      <c r="AK789" s="17" t="s">
        <v>2272</v>
      </c>
      <c r="AL789" s="17" t="s">
        <v>1297</v>
      </c>
      <c r="AM789" s="42" t="s">
        <v>2587</v>
      </c>
      <c r="AN789" s="42">
        <v>1702037</v>
      </c>
      <c r="AO789" s="42" t="s">
        <v>2639</v>
      </c>
      <c r="AP789" s="41">
        <v>3</v>
      </c>
      <c r="AQ789" s="41">
        <v>25</v>
      </c>
      <c r="AR789" s="42" t="s">
        <v>2471</v>
      </c>
      <c r="AS789" s="42" t="s">
        <v>1263</v>
      </c>
      <c r="AT789" s="42">
        <v>5</v>
      </c>
      <c r="AU789" s="42">
        <v>8</v>
      </c>
      <c r="AV789" s="42">
        <v>6</v>
      </c>
      <c r="AW789" s="42">
        <v>6</v>
      </c>
      <c r="AX789" s="43">
        <v>0</v>
      </c>
      <c r="AY789" s="43">
        <v>0</v>
      </c>
      <c r="AZ789" s="43">
        <v>0</v>
      </c>
      <c r="BA789" s="43">
        <v>0</v>
      </c>
      <c r="BB789" s="43">
        <v>0</v>
      </c>
      <c r="BC789" s="55">
        <v>6037500</v>
      </c>
      <c r="BD789" s="43">
        <v>0</v>
      </c>
      <c r="BE789" s="43">
        <v>0</v>
      </c>
      <c r="BF789" s="43">
        <v>0</v>
      </c>
      <c r="BG789" s="43">
        <v>0</v>
      </c>
      <c r="BH789" s="43">
        <v>0</v>
      </c>
      <c r="BI789" s="43">
        <v>0</v>
      </c>
      <c r="BJ789" s="55">
        <v>0</v>
      </c>
      <c r="BK789" s="43">
        <v>0</v>
      </c>
      <c r="BL789" s="43">
        <v>0</v>
      </c>
      <c r="BM789" s="43">
        <v>0</v>
      </c>
      <c r="BN789" s="44">
        <f t="shared" si="91"/>
        <v>6037500</v>
      </c>
      <c r="BO789" s="43">
        <v>0</v>
      </c>
      <c r="BP789" s="43">
        <v>0</v>
      </c>
      <c r="BQ789" s="43">
        <v>0</v>
      </c>
      <c r="BR789" s="43">
        <v>0</v>
      </c>
      <c r="BS789" s="55">
        <v>6399750</v>
      </c>
      <c r="BT789" s="43">
        <v>0</v>
      </c>
      <c r="BU789" s="43">
        <v>0</v>
      </c>
      <c r="BV789" s="43">
        <v>0</v>
      </c>
      <c r="BW789" s="43">
        <v>0</v>
      </c>
      <c r="BX789" s="43">
        <v>0</v>
      </c>
      <c r="BY789" s="43">
        <v>0</v>
      </c>
      <c r="BZ789" s="55">
        <v>0</v>
      </c>
      <c r="CA789" s="43">
        <v>0</v>
      </c>
      <c r="CB789" s="43">
        <v>0</v>
      </c>
      <c r="CC789" s="43">
        <v>0</v>
      </c>
      <c r="CD789" s="44">
        <f t="shared" si="92"/>
        <v>6399750</v>
      </c>
      <c r="CE789" s="43">
        <v>0</v>
      </c>
      <c r="CF789" s="43">
        <v>0</v>
      </c>
      <c r="CG789" s="43">
        <v>0</v>
      </c>
      <c r="CH789" s="43">
        <v>0</v>
      </c>
      <c r="CI789" s="55">
        <v>7000000</v>
      </c>
      <c r="CJ789" s="43">
        <v>0</v>
      </c>
      <c r="CK789" s="43">
        <v>0</v>
      </c>
      <c r="CL789" s="43">
        <v>0</v>
      </c>
      <c r="CM789" s="43">
        <v>0</v>
      </c>
      <c r="CN789" s="43">
        <v>0</v>
      </c>
      <c r="CO789" s="43">
        <v>0</v>
      </c>
      <c r="CP789" s="55">
        <v>0</v>
      </c>
      <c r="CQ789" s="43">
        <v>0</v>
      </c>
      <c r="CR789" s="43">
        <v>0</v>
      </c>
      <c r="CS789" s="43">
        <v>0</v>
      </c>
      <c r="CT789" s="44">
        <f t="shared" si="93"/>
        <v>7000000</v>
      </c>
      <c r="CU789" s="43">
        <v>0</v>
      </c>
      <c r="CV789" s="43">
        <v>0</v>
      </c>
      <c r="CW789" s="43">
        <v>0</v>
      </c>
      <c r="CX789" s="43">
        <v>0</v>
      </c>
      <c r="CY789" s="55">
        <v>8000000</v>
      </c>
      <c r="CZ789" s="43">
        <v>0</v>
      </c>
      <c r="DA789" s="43">
        <v>0</v>
      </c>
      <c r="DB789" s="43">
        <v>0</v>
      </c>
      <c r="DC789" s="43">
        <v>0</v>
      </c>
      <c r="DD789" s="43">
        <v>0</v>
      </c>
      <c r="DE789" s="43">
        <v>0</v>
      </c>
      <c r="DF789" s="55">
        <v>0</v>
      </c>
      <c r="DG789" s="43">
        <v>0</v>
      </c>
      <c r="DH789" s="43">
        <v>0</v>
      </c>
      <c r="DI789" s="43">
        <v>0</v>
      </c>
      <c r="DJ789" s="44">
        <f t="shared" si="94"/>
        <v>8000000</v>
      </c>
      <c r="DK789" s="45">
        <f t="shared" si="95"/>
        <v>27437250</v>
      </c>
      <c r="DL789" s="78">
        <v>27437250</v>
      </c>
    </row>
    <row r="790" spans="1:117" x14ac:dyDescent="0.25">
      <c r="BC790"/>
      <c r="BJ790"/>
      <c r="BS790"/>
      <c r="BZ790"/>
      <c r="CI790"/>
      <c r="CP790"/>
      <c r="CY790"/>
      <c r="DF790"/>
      <c r="DK790" s="79"/>
      <c r="DL790" s="81"/>
      <c r="DM790" s="92"/>
    </row>
    <row r="791" spans="1:117" x14ac:dyDescent="0.25">
      <c r="BC791"/>
      <c r="BJ791"/>
      <c r="BS791"/>
      <c r="BZ791"/>
      <c r="CI791"/>
      <c r="CP791"/>
      <c r="CY791"/>
      <c r="DF791"/>
      <c r="DL791" s="59">
        <f>SUM(DL684:DL737)</f>
        <v>61381599684880</v>
      </c>
    </row>
    <row r="792" spans="1:117" x14ac:dyDescent="0.25"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  <c r="BT792" s="137"/>
      <c r="BU792" s="137"/>
      <c r="BV792" s="137"/>
      <c r="BW792" s="137"/>
      <c r="BX792" s="137"/>
      <c r="BY792" s="137"/>
      <c r="BZ792" s="137"/>
      <c r="CA792" s="137"/>
      <c r="CB792" s="137"/>
      <c r="CC792" s="137"/>
      <c r="CD792" s="137"/>
      <c r="CE792" s="137"/>
      <c r="CF792" s="137"/>
      <c r="CG792" s="137"/>
      <c r="CH792" s="137"/>
      <c r="CI792" s="137"/>
      <c r="CJ792" s="137"/>
      <c r="CK792" s="137"/>
      <c r="CL792" s="137"/>
      <c r="CM792" s="137"/>
      <c r="CN792" s="137"/>
      <c r="CO792" s="137"/>
      <c r="CP792" s="137"/>
      <c r="CQ792" s="137"/>
      <c r="CR792" s="137"/>
      <c r="CS792" s="137"/>
      <c r="CT792" s="137"/>
      <c r="CU792" s="137"/>
      <c r="CV792" s="137"/>
      <c r="CW792" s="137"/>
      <c r="CX792" s="137"/>
      <c r="CY792" s="137"/>
      <c r="CZ792" s="137"/>
      <c r="DA792" s="137"/>
      <c r="DB792" s="137"/>
      <c r="DC792" s="137"/>
      <c r="DD792" s="137"/>
      <c r="DE792" s="137"/>
      <c r="DF792" s="137"/>
      <c r="DG792" s="137"/>
      <c r="DH792" s="137"/>
      <c r="DI792" s="137"/>
      <c r="DJ792" s="137"/>
      <c r="DK792" s="137"/>
      <c r="DL792" s="59"/>
    </row>
    <row r="796" spans="1:117" x14ac:dyDescent="0.25">
      <c r="BC796" s="138"/>
    </row>
    <row r="797" spans="1:117" x14ac:dyDescent="0.25">
      <c r="BC797" s="136"/>
      <c r="BD797" s="59"/>
    </row>
  </sheetData>
  <sheetProtection autoFilter="0"/>
  <autoFilter ref="B2:DK791" xr:uid="{00000000-0009-0000-0000-000002000000}"/>
  <mergeCells count="1">
    <mergeCell ref="D1:F1"/>
  </mergeCells>
  <dataValidations disablePrompts="1" count="4">
    <dataValidation type="decimal" operator="greaterThanOrEqual" showInputMessage="1" showErrorMessage="1" error="Ingrese valores numéricos" sqref="AP500:AQ500 CU500:DI500 BO500:CC500 CE500:CS500 AY500:BM500" xr:uid="{00000000-0002-0000-0200-000000000000}">
      <formula1>0</formula1>
    </dataValidation>
    <dataValidation operator="lessThanOrEqual" allowBlank="1" showInputMessage="1" showErrorMessage="1" sqref="H499 S499 X499 AC499" xr:uid="{00000000-0002-0000-0200-000001000000}"/>
    <dataValidation type="decimal" operator="greaterThan" allowBlank="1" showInputMessage="1" showErrorMessage="1" sqref="CU499:DI499 BO499:CC499 CE499:CS499 AT499:AW499 AY499:BM499" xr:uid="{00000000-0002-0000-0200-000002000000}">
      <formula1>0</formula1>
    </dataValidation>
    <dataValidation type="decimal" operator="greaterThanOrEqual" allowBlank="1" showInputMessage="1" showErrorMessage="1" sqref="AD499:AH499 T499:W499 Y499:AB499 AK499:AL499 I499:P499 R499" xr:uid="{00000000-0002-0000-0200-000003000000}">
      <formula1>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7:N2276"/>
  <sheetViews>
    <sheetView topLeftCell="B2253" workbookViewId="0">
      <selection activeCell="E2269" sqref="E2269"/>
    </sheetView>
  </sheetViews>
  <sheetFormatPr baseColWidth="10" defaultRowHeight="15" x14ac:dyDescent="0.25"/>
  <cols>
    <col min="3" max="3" width="15.5703125" bestFit="1" customWidth="1"/>
    <col min="4" max="4" width="16.7109375" bestFit="1" customWidth="1"/>
    <col min="5" max="5" width="18.85546875" bestFit="1" customWidth="1"/>
    <col min="6" max="6" width="19.85546875" bestFit="1" customWidth="1"/>
    <col min="7" max="7" width="19" bestFit="1" customWidth="1"/>
    <col min="8" max="8" width="18.85546875" bestFit="1" customWidth="1"/>
    <col min="9" max="9" width="26.85546875" customWidth="1"/>
    <col min="10" max="10" width="26" customWidth="1"/>
    <col min="11" max="11" width="21.5703125" customWidth="1"/>
    <col min="12" max="12" width="26.5703125" customWidth="1"/>
    <col min="13" max="13" width="14.140625" bestFit="1" customWidth="1"/>
  </cols>
  <sheetData>
    <row r="7" spans="4:13" x14ac:dyDescent="0.25">
      <c r="D7" s="298">
        <v>2020</v>
      </c>
      <c r="E7" s="298"/>
      <c r="F7" s="298">
        <v>2021</v>
      </c>
      <c r="G7" s="298"/>
      <c r="H7" s="298">
        <v>2022</v>
      </c>
      <c r="I7" s="298"/>
      <c r="J7" s="298">
        <v>2023</v>
      </c>
      <c r="K7" s="298"/>
    </row>
    <row r="8" spans="4:13" x14ac:dyDescent="0.25">
      <c r="D8" s="201">
        <v>448200000</v>
      </c>
      <c r="E8" s="201">
        <v>33140000</v>
      </c>
      <c r="F8" s="201">
        <v>48200000</v>
      </c>
      <c r="G8" s="201">
        <v>33140000</v>
      </c>
      <c r="H8" s="201">
        <v>48200000</v>
      </c>
      <c r="I8" s="201">
        <v>33140000</v>
      </c>
      <c r="J8" s="201">
        <v>48200000</v>
      </c>
      <c r="K8" s="201">
        <v>33140000</v>
      </c>
      <c r="M8">
        <v>725360000</v>
      </c>
    </row>
    <row r="9" spans="4:13" x14ac:dyDescent="0.25">
      <c r="D9" s="201">
        <v>0</v>
      </c>
      <c r="E9" s="201">
        <v>58220000</v>
      </c>
      <c r="F9" s="201">
        <v>0</v>
      </c>
      <c r="G9" s="201">
        <v>58220000</v>
      </c>
      <c r="H9" s="201">
        <v>0</v>
      </c>
      <c r="I9" s="201">
        <v>58220000</v>
      </c>
      <c r="J9" s="201">
        <v>0</v>
      </c>
      <c r="K9" s="201">
        <v>58220000</v>
      </c>
      <c r="M9">
        <v>232880000</v>
      </c>
    </row>
    <row r="10" spans="4:13" x14ac:dyDescent="0.25">
      <c r="D10" s="201">
        <v>30000000</v>
      </c>
      <c r="E10" s="201">
        <v>10200000</v>
      </c>
      <c r="F10" s="201">
        <v>30000000</v>
      </c>
      <c r="G10" s="201">
        <v>10200000</v>
      </c>
      <c r="H10" s="201">
        <v>30000000</v>
      </c>
      <c r="I10" s="201">
        <v>10200000</v>
      </c>
      <c r="J10" s="201">
        <v>30000000</v>
      </c>
      <c r="K10" s="201">
        <v>10200000</v>
      </c>
      <c r="M10">
        <v>160800000</v>
      </c>
    </row>
    <row r="11" spans="4:13" x14ac:dyDescent="0.25">
      <c r="D11" s="201">
        <v>5000000</v>
      </c>
      <c r="E11" s="201">
        <v>81960000</v>
      </c>
      <c r="F11" s="201">
        <v>5000000</v>
      </c>
      <c r="G11" s="201">
        <v>81960000</v>
      </c>
      <c r="H11" s="201">
        <v>5000000</v>
      </c>
      <c r="I11" s="201">
        <v>81960000</v>
      </c>
      <c r="J11" s="201">
        <v>5000000</v>
      </c>
      <c r="K11" s="201">
        <v>81960000</v>
      </c>
      <c r="M11">
        <v>347840000</v>
      </c>
    </row>
    <row r="12" spans="4:13" x14ac:dyDescent="0.25">
      <c r="D12" s="201">
        <v>0</v>
      </c>
      <c r="E12" s="201">
        <v>8740000</v>
      </c>
      <c r="F12" s="201">
        <v>0</v>
      </c>
      <c r="G12" s="201">
        <v>8740000</v>
      </c>
      <c r="H12" s="201">
        <v>0</v>
      </c>
      <c r="I12" s="201">
        <v>8740000</v>
      </c>
      <c r="J12" s="201">
        <v>0</v>
      </c>
      <c r="K12" s="201">
        <v>8740000</v>
      </c>
      <c r="M12">
        <v>34960000</v>
      </c>
    </row>
    <row r="13" spans="4:13" x14ac:dyDescent="0.25">
      <c r="D13" s="201">
        <v>0</v>
      </c>
      <c r="E13" s="201">
        <v>32248970</v>
      </c>
      <c r="F13" s="201">
        <v>0</v>
      </c>
      <c r="G13" s="201">
        <v>32248970</v>
      </c>
      <c r="H13" s="201">
        <v>0</v>
      </c>
      <c r="I13" s="201">
        <v>32248970</v>
      </c>
      <c r="J13" s="201">
        <v>0</v>
      </c>
      <c r="K13" s="201">
        <v>32248970</v>
      </c>
      <c r="M13">
        <v>128995880</v>
      </c>
    </row>
    <row r="14" spans="4:13" x14ac:dyDescent="0.25">
      <c r="D14" s="201">
        <v>0</v>
      </c>
      <c r="E14" s="201">
        <v>12040000</v>
      </c>
      <c r="F14" s="201">
        <v>0</v>
      </c>
      <c r="G14" s="201">
        <v>12040000</v>
      </c>
      <c r="H14" s="201">
        <v>0</v>
      </c>
      <c r="I14" s="201">
        <v>12040000</v>
      </c>
      <c r="J14" s="201">
        <v>0</v>
      </c>
      <c r="K14" s="201">
        <v>12040000</v>
      </c>
      <c r="M14">
        <v>48160000</v>
      </c>
    </row>
    <row r="15" spans="4:13" x14ac:dyDescent="0.25">
      <c r="D15" s="205">
        <v>5000000</v>
      </c>
      <c r="E15" s="205">
        <v>75660000</v>
      </c>
      <c r="F15" s="205">
        <v>5000000</v>
      </c>
      <c r="G15" s="205">
        <v>75660000</v>
      </c>
      <c r="H15" s="205">
        <v>5000000</v>
      </c>
      <c r="I15" s="205">
        <v>75660000</v>
      </c>
      <c r="J15" s="205">
        <v>5000000</v>
      </c>
      <c r="K15" s="205">
        <v>75660000</v>
      </c>
      <c r="M15">
        <v>322640000</v>
      </c>
    </row>
    <row r="16" spans="4:13" x14ac:dyDescent="0.25">
      <c r="D16" s="136">
        <f>SUM(D8:D15)</f>
        <v>488200000</v>
      </c>
      <c r="E16" s="173">
        <f t="shared" ref="E16:K16" si="0">SUM(E8:E15)</f>
        <v>312208970</v>
      </c>
      <c r="F16" s="136">
        <f t="shared" si="0"/>
        <v>88200000</v>
      </c>
      <c r="G16" s="173">
        <f t="shared" si="0"/>
        <v>312208970</v>
      </c>
      <c r="H16" s="136">
        <f t="shared" si="0"/>
        <v>88200000</v>
      </c>
      <c r="I16" s="173">
        <f t="shared" si="0"/>
        <v>312208970</v>
      </c>
      <c r="J16" s="136">
        <f t="shared" si="0"/>
        <v>88200000</v>
      </c>
      <c r="K16" s="173">
        <f t="shared" si="0"/>
        <v>312208970</v>
      </c>
      <c r="M16" s="173">
        <f>M15+M14+M13+M12+M11+M10+M9+M8</f>
        <v>2001635880</v>
      </c>
    </row>
    <row r="19" spans="3:14" x14ac:dyDescent="0.25">
      <c r="C19" s="173">
        <f>D16+F16+H16+J16</f>
        <v>752800000</v>
      </c>
      <c r="E19" s="59">
        <f>E16+G16+I16+K16</f>
        <v>1248835880</v>
      </c>
    </row>
    <row r="20" spans="3:14" x14ac:dyDescent="0.25">
      <c r="C20" s="173">
        <v>488200000</v>
      </c>
    </row>
    <row r="21" spans="3:14" x14ac:dyDescent="0.25">
      <c r="C21" s="204">
        <f>C20/C19</f>
        <v>0.64851222104144524</v>
      </c>
      <c r="J21" s="173">
        <v>2001635880</v>
      </c>
      <c r="K21">
        <v>100</v>
      </c>
    </row>
    <row r="22" spans="3:14" x14ac:dyDescent="0.25">
      <c r="J22" s="173">
        <v>75660000</v>
      </c>
    </row>
    <row r="24" spans="3:14" x14ac:dyDescent="0.25">
      <c r="J24" s="204">
        <f>J22*K21/J21</f>
        <v>3.7799082618363138</v>
      </c>
    </row>
    <row r="26" spans="3:14" x14ac:dyDescent="0.25">
      <c r="C26" s="173">
        <v>2001635880</v>
      </c>
      <c r="D26">
        <v>100</v>
      </c>
      <c r="M26" s="59">
        <f>E16+G16+I16+K16</f>
        <v>1248835880</v>
      </c>
      <c r="N26">
        <v>100</v>
      </c>
    </row>
    <row r="27" spans="3:14" x14ac:dyDescent="0.25">
      <c r="C27">
        <v>488200000</v>
      </c>
      <c r="M27">
        <v>312208970</v>
      </c>
    </row>
    <row r="28" spans="3:14" x14ac:dyDescent="0.25">
      <c r="C28" s="59">
        <f>C27*D26/C26</f>
        <v>24.390050402174047</v>
      </c>
      <c r="M28" s="59">
        <f>M27*N26/M26</f>
        <v>25</v>
      </c>
    </row>
    <row r="30" spans="3:14" x14ac:dyDescent="0.25">
      <c r="M30">
        <v>1248835880</v>
      </c>
      <c r="N30">
        <v>100</v>
      </c>
    </row>
    <row r="31" spans="3:14" x14ac:dyDescent="0.25">
      <c r="C31">
        <v>2001635880</v>
      </c>
      <c r="D31">
        <v>100</v>
      </c>
      <c r="M31">
        <v>312208970</v>
      </c>
    </row>
    <row r="32" spans="3:14" x14ac:dyDescent="0.25">
      <c r="C32">
        <v>88200000</v>
      </c>
      <c r="M32">
        <f>M31*N30/M30</f>
        <v>25</v>
      </c>
    </row>
    <row r="33" spans="3:9" x14ac:dyDescent="0.25">
      <c r="C33">
        <f>C32*D31/C31</f>
        <v>4.4063958325926889</v>
      </c>
    </row>
    <row r="34" spans="3:9" x14ac:dyDescent="0.25">
      <c r="H34" s="136">
        <v>752800000</v>
      </c>
      <c r="I34" s="10">
        <v>100</v>
      </c>
    </row>
    <row r="35" spans="3:9" x14ac:dyDescent="0.25">
      <c r="H35" s="10">
        <v>488200000</v>
      </c>
      <c r="I35" s="10"/>
    </row>
    <row r="36" spans="3:9" x14ac:dyDescent="0.25">
      <c r="C36">
        <v>2001635880</v>
      </c>
      <c r="D36">
        <v>100</v>
      </c>
      <c r="H36" s="206">
        <f>H35*I34/H34</f>
        <v>64.851222104144526</v>
      </c>
      <c r="I36" s="10"/>
    </row>
    <row r="37" spans="3:9" x14ac:dyDescent="0.25">
      <c r="C37">
        <v>88200000</v>
      </c>
      <c r="H37" s="10"/>
      <c r="I37" s="10"/>
    </row>
    <row r="38" spans="3:9" x14ac:dyDescent="0.25">
      <c r="C38">
        <f>C37*D36/C36</f>
        <v>4.4063958325926889</v>
      </c>
      <c r="H38" s="10">
        <v>752800000</v>
      </c>
      <c r="I38" s="10">
        <v>100</v>
      </c>
    </row>
    <row r="39" spans="3:9" x14ac:dyDescent="0.25">
      <c r="H39" s="10">
        <v>88200000</v>
      </c>
      <c r="I39" s="10"/>
    </row>
    <row r="40" spans="3:9" x14ac:dyDescent="0.25">
      <c r="C40">
        <v>2001635880</v>
      </c>
      <c r="D40">
        <v>100</v>
      </c>
      <c r="H40" s="10">
        <f>H39*I38/H38</f>
        <v>11.716259298618491</v>
      </c>
      <c r="I40" s="10"/>
    </row>
    <row r="41" spans="3:9" x14ac:dyDescent="0.25">
      <c r="C41">
        <v>88200000</v>
      </c>
      <c r="H41" s="10"/>
      <c r="I41" s="10"/>
    </row>
    <row r="42" spans="3:9" x14ac:dyDescent="0.25">
      <c r="C42">
        <f>C41*D40/C40</f>
        <v>4.4063958325926889</v>
      </c>
      <c r="H42" s="10"/>
      <c r="I42" s="10"/>
    </row>
    <row r="43" spans="3:9" x14ac:dyDescent="0.25">
      <c r="H43" s="10">
        <v>11.716259298618491</v>
      </c>
      <c r="I43" s="10"/>
    </row>
    <row r="44" spans="3:9" x14ac:dyDescent="0.25">
      <c r="H44" s="10">
        <v>11.716259298618491</v>
      </c>
      <c r="I44" s="10"/>
    </row>
    <row r="50" spans="4:8" x14ac:dyDescent="0.25">
      <c r="D50">
        <v>7706000</v>
      </c>
      <c r="E50">
        <v>7706000</v>
      </c>
      <c r="F50">
        <v>14636360</v>
      </c>
      <c r="G50">
        <v>22000000</v>
      </c>
      <c r="H50">
        <v>52048360</v>
      </c>
    </row>
    <row r="51" spans="4:8" x14ac:dyDescent="0.25">
      <c r="D51">
        <v>0</v>
      </c>
      <c r="E51">
        <v>12706000</v>
      </c>
      <c r="F51">
        <v>0</v>
      </c>
      <c r="G51">
        <v>0</v>
      </c>
      <c r="H51">
        <v>12706000</v>
      </c>
    </row>
    <row r="52" spans="4:8" x14ac:dyDescent="0.25">
      <c r="D52">
        <v>5000000</v>
      </c>
      <c r="E52">
        <v>5000000</v>
      </c>
      <c r="F52">
        <v>5000000</v>
      </c>
      <c r="G52">
        <v>5000000</v>
      </c>
      <c r="H52">
        <v>20000000</v>
      </c>
    </row>
    <row r="53" spans="4:8" x14ac:dyDescent="0.25">
      <c r="D53">
        <v>12706000</v>
      </c>
      <c r="E53">
        <v>0</v>
      </c>
      <c r="F53">
        <v>0</v>
      </c>
      <c r="G53">
        <v>0</v>
      </c>
      <c r="H53">
        <v>12706000</v>
      </c>
    </row>
    <row r="54" spans="4:8" x14ac:dyDescent="0.25">
      <c r="D54">
        <v>12706000</v>
      </c>
      <c r="E54">
        <v>0</v>
      </c>
      <c r="F54">
        <v>0</v>
      </c>
      <c r="G54">
        <v>0</v>
      </c>
      <c r="H54">
        <v>12706000</v>
      </c>
    </row>
    <row r="55" spans="4:8" x14ac:dyDescent="0.25">
      <c r="D55">
        <v>12706000</v>
      </c>
      <c r="E55">
        <v>12706000</v>
      </c>
      <c r="F55">
        <v>19636364</v>
      </c>
      <c r="G55">
        <v>27000000</v>
      </c>
      <c r="H55">
        <v>72048364</v>
      </c>
    </row>
    <row r="56" spans="4:8" x14ac:dyDescent="0.25">
      <c r="D56">
        <v>12706000</v>
      </c>
      <c r="E56">
        <v>12706000</v>
      </c>
      <c r="F56">
        <v>19636364</v>
      </c>
      <c r="G56">
        <v>27000000</v>
      </c>
      <c r="H56">
        <v>72048364</v>
      </c>
    </row>
    <row r="57" spans="4:8" x14ac:dyDescent="0.25">
      <c r="D57">
        <v>0</v>
      </c>
      <c r="E57">
        <v>12706000</v>
      </c>
      <c r="F57">
        <v>0</v>
      </c>
      <c r="G57">
        <v>0</v>
      </c>
      <c r="H57">
        <v>12706000</v>
      </c>
    </row>
    <row r="58" spans="4:8" x14ac:dyDescent="0.25">
      <c r="D58">
        <v>12706000</v>
      </c>
      <c r="E58">
        <v>12706000</v>
      </c>
      <c r="F58">
        <v>0</v>
      </c>
      <c r="G58">
        <v>0</v>
      </c>
      <c r="H58">
        <v>25412000</v>
      </c>
    </row>
    <row r="59" spans="4:8" x14ac:dyDescent="0.25">
      <c r="D59">
        <v>0</v>
      </c>
      <c r="E59">
        <v>12706000</v>
      </c>
      <c r="F59">
        <v>19636364</v>
      </c>
      <c r="G59">
        <v>27000000</v>
      </c>
      <c r="H59">
        <v>59342364</v>
      </c>
    </row>
    <row r="60" spans="4:8" x14ac:dyDescent="0.25">
      <c r="D60">
        <v>0</v>
      </c>
      <c r="E60">
        <v>12706000</v>
      </c>
      <c r="F60">
        <v>19636364</v>
      </c>
      <c r="G60">
        <v>27000000</v>
      </c>
      <c r="H60">
        <v>59342364</v>
      </c>
    </row>
    <row r="61" spans="4:8" x14ac:dyDescent="0.25">
      <c r="D61">
        <v>0</v>
      </c>
      <c r="E61">
        <v>12706000</v>
      </c>
      <c r="F61">
        <v>0</v>
      </c>
      <c r="G61">
        <v>0</v>
      </c>
      <c r="H61">
        <v>12706000</v>
      </c>
    </row>
    <row r="62" spans="4:8" x14ac:dyDescent="0.25">
      <c r="D62">
        <v>12706000</v>
      </c>
      <c r="E62">
        <v>12706000</v>
      </c>
      <c r="F62">
        <v>19636364</v>
      </c>
      <c r="G62">
        <v>0</v>
      </c>
      <c r="H62">
        <v>45048364</v>
      </c>
    </row>
    <row r="63" spans="4:8" x14ac:dyDescent="0.25">
      <c r="D63">
        <v>12706000</v>
      </c>
      <c r="E63">
        <v>12706000</v>
      </c>
      <c r="F63">
        <v>0</v>
      </c>
      <c r="G63">
        <v>0</v>
      </c>
      <c r="H63">
        <v>25412000</v>
      </c>
    </row>
    <row r="64" spans="4:8" x14ac:dyDescent="0.25">
      <c r="D64">
        <v>12706000</v>
      </c>
      <c r="E64">
        <v>12706000</v>
      </c>
      <c r="F64">
        <v>19636364</v>
      </c>
      <c r="G64">
        <v>27000000</v>
      </c>
      <c r="H64">
        <v>72048364</v>
      </c>
    </row>
    <row r="65" spans="4:8" x14ac:dyDescent="0.25">
      <c r="D65">
        <v>0</v>
      </c>
      <c r="E65">
        <v>12706000</v>
      </c>
      <c r="F65">
        <v>0</v>
      </c>
      <c r="G65">
        <v>0</v>
      </c>
      <c r="H65">
        <v>12706000</v>
      </c>
    </row>
    <row r="66" spans="4:8" x14ac:dyDescent="0.25">
      <c r="D66">
        <v>12706000</v>
      </c>
      <c r="E66">
        <v>12706000</v>
      </c>
      <c r="F66">
        <v>0</v>
      </c>
      <c r="G66">
        <v>0</v>
      </c>
      <c r="H66">
        <v>25412000</v>
      </c>
    </row>
    <row r="67" spans="4:8" x14ac:dyDescent="0.25">
      <c r="D67">
        <v>0</v>
      </c>
      <c r="E67">
        <v>0</v>
      </c>
      <c r="F67">
        <v>19636364</v>
      </c>
      <c r="G67">
        <v>0</v>
      </c>
      <c r="H67">
        <v>19636364</v>
      </c>
    </row>
    <row r="68" spans="4:8" x14ac:dyDescent="0.25">
      <c r="D68">
        <v>12706000</v>
      </c>
      <c r="E68">
        <v>0</v>
      </c>
      <c r="F68">
        <v>0</v>
      </c>
      <c r="G68">
        <v>0</v>
      </c>
      <c r="H68">
        <v>12706000</v>
      </c>
    </row>
    <row r="69" spans="4:8" x14ac:dyDescent="0.25">
      <c r="D69">
        <v>12706000</v>
      </c>
      <c r="E69">
        <v>12706000</v>
      </c>
      <c r="F69">
        <v>19636364</v>
      </c>
      <c r="G69">
        <v>27000000</v>
      </c>
      <c r="H69">
        <v>72048364</v>
      </c>
    </row>
    <row r="70" spans="4:8" x14ac:dyDescent="0.25">
      <c r="D70">
        <v>12706000</v>
      </c>
      <c r="E70">
        <v>0</v>
      </c>
      <c r="F70">
        <v>0</v>
      </c>
      <c r="G70">
        <v>0</v>
      </c>
      <c r="H70">
        <v>12706000</v>
      </c>
    </row>
    <row r="71" spans="4:8" x14ac:dyDescent="0.25">
      <c r="D71">
        <v>0</v>
      </c>
      <c r="E71">
        <v>12706000</v>
      </c>
      <c r="F71">
        <v>0</v>
      </c>
      <c r="G71">
        <v>0</v>
      </c>
      <c r="H71">
        <v>12706000</v>
      </c>
    </row>
    <row r="72" spans="4:8" x14ac:dyDescent="0.25">
      <c r="D72">
        <v>12706000</v>
      </c>
      <c r="E72">
        <v>0</v>
      </c>
      <c r="F72">
        <v>0</v>
      </c>
      <c r="G72">
        <v>0</v>
      </c>
      <c r="H72">
        <v>12706000</v>
      </c>
    </row>
    <row r="73" spans="4:8" x14ac:dyDescent="0.25">
      <c r="D73">
        <v>12706000</v>
      </c>
      <c r="E73">
        <v>12704000</v>
      </c>
      <c r="F73">
        <v>19636364</v>
      </c>
      <c r="G73">
        <v>27000000</v>
      </c>
      <c r="H73">
        <v>72046364</v>
      </c>
    </row>
    <row r="74" spans="4:8" x14ac:dyDescent="0.25">
      <c r="D74">
        <v>12706000</v>
      </c>
      <c r="E74">
        <v>0</v>
      </c>
      <c r="F74">
        <v>0</v>
      </c>
      <c r="G74">
        <v>0</v>
      </c>
      <c r="H74">
        <v>12706000</v>
      </c>
    </row>
    <row r="75" spans="4:8" x14ac:dyDescent="0.25">
      <c r="D75">
        <v>0</v>
      </c>
      <c r="E75">
        <v>0</v>
      </c>
      <c r="F75">
        <v>19636364</v>
      </c>
      <c r="G75">
        <v>0</v>
      </c>
      <c r="H75">
        <v>19636364</v>
      </c>
    </row>
    <row r="76" spans="4:8" x14ac:dyDescent="0.25">
      <c r="D76">
        <v>12704000</v>
      </c>
      <c r="E76">
        <v>0</v>
      </c>
      <c r="F76">
        <v>0</v>
      </c>
      <c r="G76">
        <v>0</v>
      </c>
      <c r="H76">
        <v>12704000</v>
      </c>
    </row>
    <row r="77" spans="4:8" x14ac:dyDescent="0.25">
      <c r="D77">
        <f>SUM(D50:D76)</f>
        <v>216000000</v>
      </c>
      <c r="E77">
        <f>SUM(E50:E76)</f>
        <v>216000000</v>
      </c>
      <c r="F77">
        <f>SUM(F50:F76)</f>
        <v>216000000</v>
      </c>
      <c r="G77">
        <f>SUM(G50:G76)</f>
        <v>216000000</v>
      </c>
      <c r="H77">
        <f>SUM(H50:H76)</f>
        <v>864000000</v>
      </c>
    </row>
    <row r="82" spans="4:12" x14ac:dyDescent="0.25">
      <c r="D82">
        <v>864000000</v>
      </c>
      <c r="E82">
        <v>100</v>
      </c>
    </row>
    <row r="83" spans="4:12" x14ac:dyDescent="0.25">
      <c r="D83">
        <v>216000000</v>
      </c>
    </row>
    <row r="84" spans="4:12" x14ac:dyDescent="0.25">
      <c r="D84">
        <f>D83*E82/D82</f>
        <v>25</v>
      </c>
    </row>
    <row r="87" spans="4:12" x14ac:dyDescent="0.25">
      <c r="D87" s="299">
        <v>2020</v>
      </c>
      <c r="E87" s="299"/>
      <c r="F87" s="299">
        <v>2021</v>
      </c>
      <c r="G87" s="299"/>
      <c r="H87" s="299">
        <v>2022</v>
      </c>
      <c r="I87" s="299"/>
      <c r="J87" s="299">
        <v>2023</v>
      </c>
      <c r="K87" s="299"/>
    </row>
    <row r="88" spans="4:12" x14ac:dyDescent="0.25">
      <c r="D88">
        <v>0</v>
      </c>
      <c r="E88">
        <v>55150000</v>
      </c>
      <c r="F88">
        <v>58459000</v>
      </c>
      <c r="H88">
        <v>62000000</v>
      </c>
      <c r="J88">
        <v>66000000</v>
      </c>
      <c r="L88">
        <v>241609000</v>
      </c>
    </row>
    <row r="89" spans="4:12" x14ac:dyDescent="0.25">
      <c r="D89">
        <v>0</v>
      </c>
      <c r="E89">
        <v>39300000</v>
      </c>
      <c r="F89">
        <v>41658000</v>
      </c>
      <c r="H89">
        <v>45000000</v>
      </c>
      <c r="J89">
        <v>48000000</v>
      </c>
      <c r="L89">
        <v>173958000</v>
      </c>
    </row>
    <row r="90" spans="4:12" x14ac:dyDescent="0.25">
      <c r="D90">
        <v>0</v>
      </c>
      <c r="E90">
        <v>16800000</v>
      </c>
      <c r="F90">
        <v>17808000</v>
      </c>
      <c r="H90">
        <v>19000000</v>
      </c>
      <c r="J90">
        <v>20000000</v>
      </c>
      <c r="L90">
        <v>73608000</v>
      </c>
    </row>
    <row r="91" spans="4:12" x14ac:dyDescent="0.25">
      <c r="D91">
        <v>0</v>
      </c>
      <c r="E91">
        <v>14700000</v>
      </c>
      <c r="F91">
        <v>15582000</v>
      </c>
      <c r="H91">
        <v>17000000</v>
      </c>
      <c r="J91">
        <v>18000000</v>
      </c>
      <c r="L91">
        <v>65282000</v>
      </c>
    </row>
    <row r="92" spans="4:12" x14ac:dyDescent="0.25">
      <c r="D92">
        <v>0</v>
      </c>
      <c r="E92">
        <v>11500000</v>
      </c>
      <c r="F92">
        <v>12190000</v>
      </c>
      <c r="H92">
        <v>13000000</v>
      </c>
      <c r="J92">
        <v>14000000</v>
      </c>
      <c r="L92">
        <v>50690000</v>
      </c>
    </row>
    <row r="93" spans="4:12" x14ac:dyDescent="0.25">
      <c r="D93">
        <v>0</v>
      </c>
      <c r="E93">
        <v>24150000</v>
      </c>
      <c r="F93">
        <v>25599000</v>
      </c>
      <c r="H93">
        <v>28000000</v>
      </c>
      <c r="J93">
        <v>29000000</v>
      </c>
      <c r="L93">
        <v>106749000</v>
      </c>
    </row>
    <row r="94" spans="4:12" x14ac:dyDescent="0.25">
      <c r="D94">
        <v>0</v>
      </c>
      <c r="E94">
        <v>24150000</v>
      </c>
      <c r="F94">
        <v>25599000</v>
      </c>
      <c r="H94">
        <v>28000000</v>
      </c>
      <c r="J94">
        <v>29000000</v>
      </c>
      <c r="L94">
        <v>106749000</v>
      </c>
    </row>
    <row r="95" spans="4:12" x14ac:dyDescent="0.25">
      <c r="D95">
        <v>0</v>
      </c>
      <c r="E95">
        <v>24150000</v>
      </c>
      <c r="F95">
        <v>12799500</v>
      </c>
      <c r="H95">
        <v>14000000</v>
      </c>
      <c r="J95">
        <v>15000000</v>
      </c>
      <c r="L95">
        <v>65949500</v>
      </c>
    </row>
    <row r="96" spans="4:12" x14ac:dyDescent="0.25">
      <c r="D96">
        <v>0</v>
      </c>
      <c r="E96">
        <v>0</v>
      </c>
      <c r="F96">
        <v>12799500</v>
      </c>
      <c r="H96">
        <v>14000000</v>
      </c>
      <c r="J96">
        <v>15000000</v>
      </c>
      <c r="L96">
        <v>41799500</v>
      </c>
    </row>
    <row r="97" spans="4:12" x14ac:dyDescent="0.25">
      <c r="D97">
        <v>157350000</v>
      </c>
      <c r="E97">
        <v>26000000</v>
      </c>
      <c r="F97">
        <v>297633000</v>
      </c>
      <c r="H97">
        <v>342200000</v>
      </c>
      <c r="J97">
        <v>364000000</v>
      </c>
      <c r="L97">
        <v>1187183000</v>
      </c>
    </row>
    <row r="98" spans="4:12" x14ac:dyDescent="0.25">
      <c r="D98">
        <v>11500000</v>
      </c>
      <c r="E98">
        <v>0</v>
      </c>
      <c r="F98">
        <v>12190000</v>
      </c>
      <c r="H98">
        <v>13000000</v>
      </c>
      <c r="J98">
        <v>14000000</v>
      </c>
      <c r="L98">
        <v>50690000</v>
      </c>
    </row>
    <row r="99" spans="4:12" x14ac:dyDescent="0.25">
      <c r="D99">
        <v>16800000</v>
      </c>
      <c r="E99">
        <v>0</v>
      </c>
      <c r="F99">
        <v>17808000</v>
      </c>
      <c r="H99">
        <v>19000000</v>
      </c>
      <c r="J99">
        <v>20000000</v>
      </c>
      <c r="L99">
        <v>73608000</v>
      </c>
    </row>
    <row r="100" spans="4:12" x14ac:dyDescent="0.25">
      <c r="D100">
        <v>16800000</v>
      </c>
      <c r="E100">
        <v>0</v>
      </c>
      <c r="F100">
        <v>17808000</v>
      </c>
      <c r="H100">
        <v>19000000</v>
      </c>
      <c r="J100">
        <v>20000000</v>
      </c>
      <c r="L100">
        <v>73608000</v>
      </c>
    </row>
    <row r="101" spans="4:12" x14ac:dyDescent="0.25">
      <c r="D101">
        <v>0</v>
      </c>
      <c r="E101">
        <v>0</v>
      </c>
      <c r="F101">
        <v>13409000</v>
      </c>
      <c r="H101">
        <v>0</v>
      </c>
      <c r="J101">
        <v>0</v>
      </c>
      <c r="L101">
        <v>13409000</v>
      </c>
    </row>
    <row r="102" spans="4:12" x14ac:dyDescent="0.25">
      <c r="D102">
        <v>25300000</v>
      </c>
      <c r="E102">
        <v>0</v>
      </c>
      <c r="F102">
        <v>13409000</v>
      </c>
      <c r="H102">
        <v>29000000</v>
      </c>
      <c r="J102">
        <v>30000000</v>
      </c>
      <c r="L102">
        <v>97709000</v>
      </c>
    </row>
    <row r="103" spans="4:12" x14ac:dyDescent="0.25">
      <c r="D103">
        <v>14700000</v>
      </c>
      <c r="E103">
        <v>0</v>
      </c>
      <c r="F103">
        <v>15582000</v>
      </c>
      <c r="H103">
        <v>17000000</v>
      </c>
      <c r="J103">
        <v>18000000</v>
      </c>
      <c r="L103">
        <v>65282000</v>
      </c>
    </row>
    <row r="104" spans="4:12" x14ac:dyDescent="0.25">
      <c r="D104">
        <v>0</v>
      </c>
      <c r="E104">
        <v>0</v>
      </c>
      <c r="F104">
        <v>0</v>
      </c>
      <c r="H104">
        <v>0</v>
      </c>
      <c r="J104">
        <v>10000000</v>
      </c>
      <c r="L104">
        <v>10000000</v>
      </c>
    </row>
    <row r="105" spans="4:12" x14ac:dyDescent="0.25">
      <c r="D105">
        <v>0</v>
      </c>
      <c r="E105">
        <v>0</v>
      </c>
      <c r="F105">
        <v>0</v>
      </c>
      <c r="H105">
        <v>16800000</v>
      </c>
      <c r="J105">
        <v>17000000</v>
      </c>
      <c r="L105">
        <v>33800000</v>
      </c>
    </row>
    <row r="106" spans="4:12" x14ac:dyDescent="0.25">
      <c r="D106">
        <v>26000000</v>
      </c>
      <c r="F106">
        <v>24000000</v>
      </c>
      <c r="H106">
        <v>32000000</v>
      </c>
      <c r="J106">
        <v>33000000</v>
      </c>
      <c r="L106">
        <v>115000000</v>
      </c>
    </row>
    <row r="107" spans="4:12" x14ac:dyDescent="0.25">
      <c r="D107">
        <v>8400000</v>
      </c>
      <c r="E107">
        <v>0</v>
      </c>
      <c r="F107">
        <v>8904000</v>
      </c>
      <c r="H107">
        <v>10000000</v>
      </c>
      <c r="J107">
        <v>11000000</v>
      </c>
      <c r="L107">
        <v>38304000</v>
      </c>
    </row>
    <row r="108" spans="4:12" x14ac:dyDescent="0.25">
      <c r="D108">
        <v>27037500</v>
      </c>
      <c r="E108">
        <v>0</v>
      </c>
      <c r="F108">
        <v>28659750</v>
      </c>
      <c r="H108">
        <v>31000000</v>
      </c>
      <c r="J108">
        <v>32000000</v>
      </c>
      <c r="L108">
        <v>118697250</v>
      </c>
    </row>
    <row r="109" spans="4:12" x14ac:dyDescent="0.25">
      <c r="D109">
        <v>0</v>
      </c>
      <c r="E109">
        <v>8400000</v>
      </c>
      <c r="F109">
        <v>8904000</v>
      </c>
      <c r="H109">
        <v>10000000</v>
      </c>
      <c r="J109">
        <v>11000000</v>
      </c>
      <c r="L109">
        <v>38304000</v>
      </c>
    </row>
    <row r="110" spans="4:12" x14ac:dyDescent="0.25">
      <c r="D110">
        <v>337500</v>
      </c>
      <c r="E110">
        <v>5700000</v>
      </c>
      <c r="F110">
        <v>6399750</v>
      </c>
      <c r="H110">
        <v>7000000</v>
      </c>
      <c r="J110">
        <v>0</v>
      </c>
      <c r="L110">
        <v>19437250</v>
      </c>
    </row>
    <row r="111" spans="4:12" x14ac:dyDescent="0.25">
      <c r="D111">
        <v>6037500</v>
      </c>
      <c r="E111">
        <v>0</v>
      </c>
      <c r="F111">
        <v>6399750</v>
      </c>
      <c r="H111">
        <v>7000000</v>
      </c>
      <c r="J111">
        <v>8000000</v>
      </c>
      <c r="L111">
        <v>27437250</v>
      </c>
    </row>
    <row r="112" spans="4:12" x14ac:dyDescent="0.25">
      <c r="D112">
        <v>6037500</v>
      </c>
      <c r="E112">
        <v>0</v>
      </c>
      <c r="F112">
        <v>6399750</v>
      </c>
      <c r="H112">
        <v>7000000</v>
      </c>
      <c r="J112">
        <v>8000000</v>
      </c>
      <c r="L112">
        <v>27437250</v>
      </c>
    </row>
    <row r="113" spans="4:12" x14ac:dyDescent="0.25">
      <c r="D113">
        <f>SUM(D88:D112)</f>
        <v>316300000</v>
      </c>
      <c r="E113">
        <f t="shared" ref="E113:J113" si="1">SUM(E88:E112)</f>
        <v>250000000</v>
      </c>
      <c r="F113">
        <f t="shared" si="1"/>
        <v>700000000</v>
      </c>
      <c r="G113">
        <f t="shared" si="1"/>
        <v>0</v>
      </c>
      <c r="H113">
        <f t="shared" si="1"/>
        <v>800000000</v>
      </c>
      <c r="I113">
        <f t="shared" si="1"/>
        <v>0</v>
      </c>
      <c r="J113">
        <f t="shared" si="1"/>
        <v>850000000</v>
      </c>
      <c r="L113" s="173">
        <f>SUM(L88:L112)</f>
        <v>2916300000</v>
      </c>
    </row>
    <row r="117" spans="4:12" x14ac:dyDescent="0.25">
      <c r="D117">
        <f>D113+F113+H113+J113</f>
        <v>2666300000</v>
      </c>
      <c r="E117">
        <v>100</v>
      </c>
    </row>
    <row r="118" spans="4:12" x14ac:dyDescent="0.25">
      <c r="D118">
        <v>316300000</v>
      </c>
    </row>
    <row r="119" spans="4:12" x14ac:dyDescent="0.25">
      <c r="D119">
        <f>D118*E117/D117</f>
        <v>11.862881146157596</v>
      </c>
    </row>
    <row r="122" spans="4:12" x14ac:dyDescent="0.25">
      <c r="D122">
        <v>2666300000</v>
      </c>
      <c r="E122">
        <v>100</v>
      </c>
    </row>
    <row r="123" spans="4:12" x14ac:dyDescent="0.25">
      <c r="D123">
        <v>700000000</v>
      </c>
    </row>
    <row r="124" spans="4:12" x14ac:dyDescent="0.25">
      <c r="D124">
        <f>D123*E122/D122</f>
        <v>26.253609871357312</v>
      </c>
    </row>
    <row r="126" spans="4:12" x14ac:dyDescent="0.25">
      <c r="D126">
        <v>2666300000</v>
      </c>
      <c r="E126">
        <v>100</v>
      </c>
    </row>
    <row r="127" spans="4:12" x14ac:dyDescent="0.25">
      <c r="D127">
        <v>800000000</v>
      </c>
    </row>
    <row r="128" spans="4:12" x14ac:dyDescent="0.25">
      <c r="D128">
        <f>D127*E126/D126</f>
        <v>30.004125567265501</v>
      </c>
    </row>
    <row r="130" spans="4:12" x14ac:dyDescent="0.25">
      <c r="D130">
        <v>2666300000</v>
      </c>
      <c r="E130">
        <v>100</v>
      </c>
    </row>
    <row r="131" spans="4:12" x14ac:dyDescent="0.25">
      <c r="D131">
        <v>850000000</v>
      </c>
    </row>
    <row r="132" spans="4:12" x14ac:dyDescent="0.25">
      <c r="D132">
        <f>D131*E130/D130</f>
        <v>31.879383415219593</v>
      </c>
    </row>
    <row r="136" spans="4:12" x14ac:dyDescent="0.25">
      <c r="D136" s="299">
        <v>2020</v>
      </c>
      <c r="E136" s="299"/>
      <c r="F136" s="299">
        <v>2021</v>
      </c>
      <c r="G136" s="299"/>
      <c r="H136" s="299">
        <v>2022</v>
      </c>
      <c r="I136" s="299"/>
      <c r="J136" s="299">
        <v>2023</v>
      </c>
      <c r="K136" s="299"/>
    </row>
    <row r="137" spans="4:12" x14ac:dyDescent="0.25">
      <c r="E137" t="s">
        <v>3045</v>
      </c>
      <c r="G137" t="s">
        <v>3044</v>
      </c>
    </row>
    <row r="138" spans="4:12" x14ac:dyDescent="0.25">
      <c r="E138" s="173">
        <v>388000000</v>
      </c>
      <c r="F138" s="173"/>
      <c r="G138" s="173">
        <v>300000000</v>
      </c>
      <c r="H138" s="173"/>
      <c r="I138" s="173">
        <v>0</v>
      </c>
      <c r="J138" s="173"/>
      <c r="K138" s="173">
        <v>0</v>
      </c>
      <c r="L138" s="59"/>
    </row>
    <row r="139" spans="4:12" x14ac:dyDescent="0.25">
      <c r="E139" s="173"/>
      <c r="F139" s="173"/>
      <c r="G139" s="173">
        <v>30000000</v>
      </c>
      <c r="H139" s="173"/>
      <c r="I139" s="173">
        <v>100000000</v>
      </c>
      <c r="J139" s="173"/>
      <c r="K139" s="173">
        <v>100000000</v>
      </c>
      <c r="L139" s="59"/>
    </row>
    <row r="140" spans="4:12" x14ac:dyDescent="0.25">
      <c r="E140" s="173"/>
      <c r="F140" s="173"/>
      <c r="G140" s="173">
        <v>100000000</v>
      </c>
      <c r="H140" s="173"/>
      <c r="I140" s="173">
        <v>30000000</v>
      </c>
      <c r="J140" s="173"/>
      <c r="K140" s="173">
        <v>30000000</v>
      </c>
      <c r="L140" s="59"/>
    </row>
    <row r="141" spans="4:12" x14ac:dyDescent="0.25">
      <c r="E141" s="173"/>
      <c r="F141" s="173"/>
      <c r="G141" s="173">
        <v>100000000</v>
      </c>
      <c r="H141" s="173"/>
      <c r="I141" s="173">
        <v>130000000</v>
      </c>
      <c r="J141" s="173"/>
      <c r="K141" s="173">
        <v>100000000</v>
      </c>
      <c r="L141" s="59"/>
    </row>
    <row r="142" spans="4:12" x14ac:dyDescent="0.25">
      <c r="E142" s="173"/>
      <c r="F142" s="173"/>
      <c r="G142" s="173"/>
      <c r="H142" s="173"/>
      <c r="I142" s="173">
        <v>100000000</v>
      </c>
      <c r="J142" s="173"/>
      <c r="K142" s="173">
        <v>100000000</v>
      </c>
      <c r="L142" s="59"/>
    </row>
    <row r="143" spans="4:12" x14ac:dyDescent="0.25">
      <c r="E143" s="173"/>
      <c r="F143" s="173"/>
      <c r="G143" s="173"/>
      <c r="H143" s="173"/>
      <c r="I143" s="173"/>
      <c r="J143" s="173"/>
      <c r="K143" s="173"/>
      <c r="L143" s="59"/>
    </row>
    <row r="144" spans="4:12" x14ac:dyDescent="0.25">
      <c r="E144" s="173">
        <f>SUM(E138:E143)</f>
        <v>388000000</v>
      </c>
      <c r="F144" s="173">
        <f t="shared" ref="F144:K144" si="2">SUM(F138:F143)</f>
        <v>0</v>
      </c>
      <c r="G144" s="173">
        <f>SUM(G138:G143)</f>
        <v>530000000</v>
      </c>
      <c r="H144" s="173">
        <f t="shared" si="2"/>
        <v>0</v>
      </c>
      <c r="I144" s="173">
        <f>SUM(I138:I143)</f>
        <v>360000000</v>
      </c>
      <c r="J144" s="173">
        <f t="shared" si="2"/>
        <v>0</v>
      </c>
      <c r="K144" s="173">
        <f t="shared" si="2"/>
        <v>330000000</v>
      </c>
      <c r="L144" s="59">
        <f>SUM(E144+G144+I144+K144)</f>
        <v>1608000000</v>
      </c>
    </row>
    <row r="145" spans="5:12" x14ac:dyDescent="0.25">
      <c r="E145" s="173"/>
      <c r="F145" s="173"/>
      <c r="G145" s="173"/>
      <c r="H145" s="173"/>
      <c r="I145" s="173"/>
      <c r="J145" s="173"/>
      <c r="K145" s="173"/>
      <c r="L145" s="59"/>
    </row>
    <row r="146" spans="5:12" x14ac:dyDescent="0.25">
      <c r="E146" s="173"/>
      <c r="F146" s="173"/>
      <c r="G146" s="173"/>
      <c r="H146" s="173"/>
      <c r="I146" s="173"/>
      <c r="J146" s="173"/>
      <c r="K146" s="173"/>
      <c r="L146" s="59"/>
    </row>
    <row r="147" spans="5:12" x14ac:dyDescent="0.25">
      <c r="E147" s="173"/>
      <c r="F147" s="173"/>
      <c r="G147" s="173"/>
      <c r="H147" s="173"/>
      <c r="I147" s="173"/>
      <c r="J147" s="173"/>
      <c r="K147" s="173"/>
      <c r="L147" s="59"/>
    </row>
    <row r="148" spans="5:12" x14ac:dyDescent="0.25">
      <c r="E148" s="173"/>
      <c r="F148" s="173"/>
      <c r="G148" s="173"/>
      <c r="H148" s="173"/>
      <c r="I148" s="173"/>
      <c r="J148" s="173"/>
      <c r="K148" s="173"/>
      <c r="L148" s="59"/>
    </row>
    <row r="149" spans="5:12" x14ac:dyDescent="0.25">
      <c r="E149" s="173"/>
      <c r="F149" s="173"/>
      <c r="G149" s="173"/>
      <c r="H149" s="173"/>
      <c r="I149" s="173"/>
      <c r="J149" s="173"/>
      <c r="K149" s="173"/>
      <c r="L149" s="59"/>
    </row>
    <row r="150" spans="5:12" x14ac:dyDescent="0.25">
      <c r="E150" s="173"/>
      <c r="F150" s="173"/>
      <c r="G150" s="173"/>
      <c r="H150" s="173"/>
      <c r="I150" s="173"/>
      <c r="J150" s="173"/>
      <c r="K150" s="173"/>
      <c r="L150" s="59"/>
    </row>
    <row r="154" spans="5:12" x14ac:dyDescent="0.25">
      <c r="E154" s="173">
        <v>1608000000</v>
      </c>
      <c r="F154">
        <v>100</v>
      </c>
    </row>
    <row r="155" spans="5:12" x14ac:dyDescent="0.25">
      <c r="E155" s="173">
        <v>388000000</v>
      </c>
    </row>
    <row r="156" spans="5:12" x14ac:dyDescent="0.25">
      <c r="E156">
        <f>E155*F154/E154</f>
        <v>24.129353233830845</v>
      </c>
    </row>
    <row r="159" spans="5:12" x14ac:dyDescent="0.25">
      <c r="E159">
        <v>1608000000</v>
      </c>
      <c r="F159">
        <v>100</v>
      </c>
    </row>
    <row r="160" spans="5:12" x14ac:dyDescent="0.25">
      <c r="E160">
        <v>530000000</v>
      </c>
    </row>
    <row r="161" spans="5:6" x14ac:dyDescent="0.25">
      <c r="E161">
        <f>E160*F159/E159</f>
        <v>32.960199004975124</v>
      </c>
    </row>
    <row r="164" spans="5:6" x14ac:dyDescent="0.25">
      <c r="E164">
        <v>1608000000</v>
      </c>
      <c r="F164">
        <v>100</v>
      </c>
    </row>
    <row r="165" spans="5:6" x14ac:dyDescent="0.25">
      <c r="E165">
        <v>360000000</v>
      </c>
    </row>
    <row r="166" spans="5:6" x14ac:dyDescent="0.25">
      <c r="E166">
        <f>E165*F164/E164</f>
        <v>22.388059701492537</v>
      </c>
    </row>
    <row r="168" spans="5:6" x14ac:dyDescent="0.25">
      <c r="E168">
        <v>1608000000</v>
      </c>
      <c r="F168">
        <v>100</v>
      </c>
    </row>
    <row r="169" spans="5:6" x14ac:dyDescent="0.25">
      <c r="E169">
        <v>330000000</v>
      </c>
    </row>
    <row r="170" spans="5:6" x14ac:dyDescent="0.25">
      <c r="E170">
        <f>E169*F168/E168</f>
        <v>20.522388059701491</v>
      </c>
    </row>
    <row r="175" spans="5:6" x14ac:dyDescent="0.25">
      <c r="E175">
        <v>2021</v>
      </c>
    </row>
    <row r="176" spans="5:6" x14ac:dyDescent="0.25">
      <c r="E176">
        <v>0</v>
      </c>
    </row>
    <row r="177" spans="5:7" x14ac:dyDescent="0.25">
      <c r="E177">
        <v>0</v>
      </c>
    </row>
    <row r="178" spans="5:7" x14ac:dyDescent="0.25">
      <c r="E178">
        <v>0</v>
      </c>
    </row>
    <row r="179" spans="5:7" x14ac:dyDescent="0.25">
      <c r="E179">
        <v>0</v>
      </c>
    </row>
    <row r="180" spans="5:7" x14ac:dyDescent="0.25">
      <c r="E180">
        <v>0</v>
      </c>
    </row>
    <row r="181" spans="5:7" x14ac:dyDescent="0.25">
      <c r="E181">
        <v>0</v>
      </c>
    </row>
    <row r="182" spans="5:7" x14ac:dyDescent="0.25">
      <c r="E182">
        <v>0</v>
      </c>
    </row>
    <row r="183" spans="5:7" x14ac:dyDescent="0.25">
      <c r="E183">
        <v>0</v>
      </c>
    </row>
    <row r="184" spans="5:7" x14ac:dyDescent="0.25">
      <c r="E184" s="173">
        <v>17000000</v>
      </c>
    </row>
    <row r="185" spans="5:7" x14ac:dyDescent="0.25">
      <c r="E185">
        <v>0</v>
      </c>
    </row>
    <row r="186" spans="5:7" x14ac:dyDescent="0.25">
      <c r="E186">
        <v>0</v>
      </c>
    </row>
    <row r="188" spans="5:7" x14ac:dyDescent="0.25">
      <c r="E188">
        <v>2020</v>
      </c>
      <c r="F188">
        <v>2023</v>
      </c>
    </row>
    <row r="189" spans="5:7" x14ac:dyDescent="0.25">
      <c r="E189" s="173">
        <v>1200000000</v>
      </c>
      <c r="F189">
        <v>0</v>
      </c>
    </row>
    <row r="190" spans="5:7" x14ac:dyDescent="0.25">
      <c r="E190">
        <v>0</v>
      </c>
      <c r="F190">
        <v>0</v>
      </c>
    </row>
    <row r="191" spans="5:7" x14ac:dyDescent="0.25">
      <c r="E191">
        <v>0</v>
      </c>
      <c r="F191">
        <v>0</v>
      </c>
    </row>
    <row r="192" spans="5:7" x14ac:dyDescent="0.25">
      <c r="E192" s="173">
        <v>3400000000</v>
      </c>
      <c r="F192" s="173">
        <v>3000000000</v>
      </c>
      <c r="G192" s="173">
        <f>E189+E192+F192</f>
        <v>7600000000</v>
      </c>
    </row>
    <row r="193" spans="5:8" x14ac:dyDescent="0.25">
      <c r="E193" s="59">
        <f>SUM(E189:E192)</f>
        <v>4600000000</v>
      </c>
      <c r="F193" s="59">
        <f>SUM(F189:F192)</f>
        <v>3000000000</v>
      </c>
    </row>
    <row r="195" spans="5:8" x14ac:dyDescent="0.25">
      <c r="E195" s="173">
        <v>7600000000</v>
      </c>
      <c r="F195">
        <v>100</v>
      </c>
    </row>
    <row r="196" spans="5:8" x14ac:dyDescent="0.25">
      <c r="E196" s="173">
        <v>4600000000</v>
      </c>
    </row>
    <row r="197" spans="5:8" x14ac:dyDescent="0.25">
      <c r="E197">
        <f>E196*F195/E195</f>
        <v>60.526315789473685</v>
      </c>
    </row>
    <row r="199" spans="5:8" x14ac:dyDescent="0.25">
      <c r="E199" s="173">
        <v>7600000000</v>
      </c>
      <c r="F199">
        <v>100</v>
      </c>
    </row>
    <row r="200" spans="5:8" x14ac:dyDescent="0.25">
      <c r="E200" s="173">
        <v>3000000000</v>
      </c>
    </row>
    <row r="201" spans="5:8" x14ac:dyDescent="0.25">
      <c r="E201">
        <f>E200*F199/E199</f>
        <v>39.473684210526315</v>
      </c>
    </row>
    <row r="203" spans="5:8" x14ac:dyDescent="0.25">
      <c r="E203">
        <v>2020</v>
      </c>
      <c r="F203">
        <v>2021</v>
      </c>
      <c r="G203">
        <v>2022</v>
      </c>
      <c r="H203">
        <v>2023</v>
      </c>
    </row>
    <row r="204" spans="5:8" x14ac:dyDescent="0.25">
      <c r="E204">
        <v>740180500</v>
      </c>
      <c r="F204">
        <v>740180500</v>
      </c>
      <c r="G204">
        <v>740180500</v>
      </c>
      <c r="H204">
        <v>740180500</v>
      </c>
    </row>
    <row r="205" spans="5:8" x14ac:dyDescent="0.25">
      <c r="E205">
        <v>15080000</v>
      </c>
    </row>
    <row r="206" spans="5:8" x14ac:dyDescent="0.25">
      <c r="E206">
        <v>0</v>
      </c>
      <c r="F206">
        <v>17280000</v>
      </c>
      <c r="G206">
        <v>12960000</v>
      </c>
      <c r="H206">
        <v>25920000</v>
      </c>
    </row>
    <row r="207" spans="5:8" x14ac:dyDescent="0.25">
      <c r="E207">
        <v>86759500</v>
      </c>
      <c r="F207">
        <v>80159500</v>
      </c>
      <c r="G207">
        <v>80159500</v>
      </c>
      <c r="H207">
        <v>80159500</v>
      </c>
    </row>
    <row r="208" spans="5:8" x14ac:dyDescent="0.25">
      <c r="E208">
        <v>15080000</v>
      </c>
      <c r="F208">
        <v>17280000</v>
      </c>
      <c r="G208">
        <v>12960000</v>
      </c>
    </row>
    <row r="209" spans="5:9" x14ac:dyDescent="0.25">
      <c r="E209">
        <v>0</v>
      </c>
      <c r="G209">
        <v>12960000</v>
      </c>
      <c r="H209">
        <v>25920000</v>
      </c>
    </row>
    <row r="210" spans="5:9" x14ac:dyDescent="0.25">
      <c r="E210">
        <v>15080000</v>
      </c>
      <c r="F210">
        <v>17280000</v>
      </c>
      <c r="G210">
        <v>12960000</v>
      </c>
    </row>
    <row r="211" spans="5:9" x14ac:dyDescent="0.25">
      <c r="E211">
        <v>27820000</v>
      </c>
      <c r="F211">
        <v>27820000</v>
      </c>
      <c r="G211">
        <v>27820000</v>
      </c>
      <c r="H211">
        <v>27820000</v>
      </c>
    </row>
    <row r="212" spans="5:9" x14ac:dyDescent="0.25">
      <c r="E212" s="173">
        <f>SUM(E204:E211)</f>
        <v>900000000</v>
      </c>
      <c r="F212" s="173">
        <f>SUM(F204:F211)</f>
        <v>900000000</v>
      </c>
      <c r="G212" s="173">
        <f>SUM(G204:G211)</f>
        <v>900000000</v>
      </c>
      <c r="H212" s="173">
        <f>SUM(H204:H211)</f>
        <v>900000000</v>
      </c>
      <c r="I212" s="59">
        <f>E212+F212+G212+H212</f>
        <v>3600000000</v>
      </c>
    </row>
    <row r="216" spans="5:9" x14ac:dyDescent="0.25">
      <c r="E216" s="173">
        <v>3600000000</v>
      </c>
      <c r="F216">
        <v>100</v>
      </c>
    </row>
    <row r="217" spans="5:9" x14ac:dyDescent="0.25">
      <c r="E217">
        <v>900000000</v>
      </c>
    </row>
    <row r="218" spans="5:9" x14ac:dyDescent="0.25">
      <c r="E218" s="59">
        <f>E217*F216/E216</f>
        <v>25</v>
      </c>
    </row>
    <row r="222" spans="5:9" x14ac:dyDescent="0.25">
      <c r="E222">
        <v>103200000</v>
      </c>
      <c r="F222">
        <v>105949248</v>
      </c>
      <c r="G222">
        <v>110889237.63724799</v>
      </c>
      <c r="H222">
        <v>0</v>
      </c>
    </row>
    <row r="223" spans="5:9" x14ac:dyDescent="0.25">
      <c r="E223">
        <v>93600000</v>
      </c>
      <c r="F223">
        <v>96093504</v>
      </c>
      <c r="G223">
        <v>100573959.71750399</v>
      </c>
      <c r="H223">
        <v>86510279574.007462</v>
      </c>
    </row>
    <row r="224" spans="5:9" x14ac:dyDescent="0.25">
      <c r="E224">
        <v>110400000</v>
      </c>
      <c r="F224">
        <v>113341056</v>
      </c>
      <c r="G224">
        <v>118625696.07705601</v>
      </c>
      <c r="H224">
        <v>0</v>
      </c>
    </row>
    <row r="225" spans="5:8" x14ac:dyDescent="0.25">
      <c r="E225">
        <v>2275325487</v>
      </c>
      <c r="F225">
        <v>2335940157.97368</v>
      </c>
      <c r="G225">
        <v>2444855703.7793608</v>
      </c>
      <c r="H225">
        <v>413617835.26382929</v>
      </c>
    </row>
    <row r="226" spans="5:8" x14ac:dyDescent="0.25">
      <c r="E226">
        <v>26400000</v>
      </c>
      <c r="F226">
        <v>27103296</v>
      </c>
      <c r="G226">
        <v>28367014.279296</v>
      </c>
      <c r="H226">
        <v>0</v>
      </c>
    </row>
    <row r="227" spans="5:8" x14ac:dyDescent="0.25">
      <c r="E227">
        <v>0</v>
      </c>
      <c r="F227">
        <v>0</v>
      </c>
      <c r="G227">
        <v>0</v>
      </c>
      <c r="H227">
        <v>27850341.349442121</v>
      </c>
    </row>
    <row r="228" spans="5:8" x14ac:dyDescent="0.25">
      <c r="E228">
        <v>0</v>
      </c>
      <c r="F228">
        <v>0</v>
      </c>
      <c r="G228">
        <v>0</v>
      </c>
      <c r="H228">
        <v>32593412.513243962</v>
      </c>
    </row>
    <row r="229" spans="5:8" x14ac:dyDescent="0.25">
      <c r="E229">
        <v>0</v>
      </c>
      <c r="F229">
        <v>0</v>
      </c>
      <c r="G229">
        <v>0</v>
      </c>
      <c r="H229">
        <v>65186826.100996032</v>
      </c>
    </row>
    <row r="230" spans="5:8" x14ac:dyDescent="0.25">
      <c r="E230">
        <v>54989823</v>
      </c>
      <c r="F230">
        <v>56454751.884719998</v>
      </c>
      <c r="G230">
        <v>59087011.146096952</v>
      </c>
      <c r="H230">
        <v>0</v>
      </c>
    </row>
    <row r="231" spans="5:8" x14ac:dyDescent="0.25">
      <c r="E231">
        <v>12300000</v>
      </c>
      <c r="F231">
        <v>12627672</v>
      </c>
      <c r="G231">
        <v>13216449.834672</v>
      </c>
      <c r="H231">
        <v>0</v>
      </c>
    </row>
    <row r="232" spans="5:8" x14ac:dyDescent="0.25">
      <c r="E232">
        <v>0</v>
      </c>
      <c r="F232">
        <v>0</v>
      </c>
      <c r="G232">
        <v>0</v>
      </c>
      <c r="H232">
        <v>82930156.356519103</v>
      </c>
    </row>
    <row r="233" spans="5:8" x14ac:dyDescent="0.25">
      <c r="E233">
        <v>38589823.119999997</v>
      </c>
      <c r="F233">
        <v>39617856.007916801</v>
      </c>
      <c r="G233">
        <v>41465078.162141927</v>
      </c>
      <c r="H233">
        <v>0</v>
      </c>
    </row>
    <row r="234" spans="5:8" x14ac:dyDescent="0.25">
      <c r="E234">
        <v>16400000</v>
      </c>
      <c r="F234">
        <v>16836896</v>
      </c>
      <c r="G234">
        <v>17621933.112895999</v>
      </c>
      <c r="H234">
        <v>22027416.391120002</v>
      </c>
    </row>
    <row r="235" spans="5:8" x14ac:dyDescent="0.25">
      <c r="E235">
        <v>0</v>
      </c>
      <c r="F235">
        <v>0</v>
      </c>
      <c r="G235">
        <v>0</v>
      </c>
      <c r="H235">
        <v>8810966.5564479996</v>
      </c>
    </row>
    <row r="236" spans="5:8" x14ac:dyDescent="0.25">
      <c r="E236">
        <v>0</v>
      </c>
      <c r="F236">
        <v>30799200</v>
      </c>
      <c r="G236">
        <v>32235243.499200001</v>
      </c>
      <c r="H236">
        <v>0</v>
      </c>
    </row>
    <row r="237" spans="5:8" x14ac:dyDescent="0.25">
      <c r="E237">
        <v>68979646.239999995</v>
      </c>
      <c r="F237">
        <v>70817264.015833601</v>
      </c>
      <c r="G237">
        <v>74119189.767835855</v>
      </c>
      <c r="H237">
        <v>74119189.767835855</v>
      </c>
    </row>
    <row r="238" spans="5:8" x14ac:dyDescent="0.25">
      <c r="E238">
        <v>4100000</v>
      </c>
      <c r="F238">
        <v>4209224</v>
      </c>
      <c r="G238">
        <v>4405483.2782239998</v>
      </c>
      <c r="H238">
        <v>4405483.2782239998</v>
      </c>
    </row>
    <row r="239" spans="5:8" x14ac:dyDescent="0.25">
      <c r="E239">
        <v>0</v>
      </c>
      <c r="F239">
        <v>0</v>
      </c>
      <c r="G239">
        <v>0</v>
      </c>
      <c r="H239">
        <v>161820922.36598399</v>
      </c>
    </row>
    <row r="240" spans="5:8" x14ac:dyDescent="0.25">
      <c r="E240">
        <v>0</v>
      </c>
      <c r="F240">
        <v>0</v>
      </c>
      <c r="G240">
        <v>0</v>
      </c>
      <c r="H240">
        <v>161820922.36598399</v>
      </c>
    </row>
    <row r="241" spans="5:8" x14ac:dyDescent="0.25">
      <c r="E241">
        <v>0</v>
      </c>
      <c r="F241">
        <v>0</v>
      </c>
      <c r="G241">
        <v>0</v>
      </c>
      <c r="H241">
        <v>90151230.986095995</v>
      </c>
    </row>
    <row r="242" spans="5:8" x14ac:dyDescent="0.25">
      <c r="E242">
        <v>0</v>
      </c>
      <c r="F242">
        <v>0</v>
      </c>
      <c r="G242">
        <v>0</v>
      </c>
      <c r="H242">
        <v>203752000.60076621</v>
      </c>
    </row>
    <row r="243" spans="5:8" x14ac:dyDescent="0.25">
      <c r="E243">
        <v>0</v>
      </c>
      <c r="F243">
        <v>0</v>
      </c>
      <c r="G243">
        <v>0</v>
      </c>
      <c r="H243">
        <v>22693611.423436802</v>
      </c>
    </row>
    <row r="244" spans="5:8" x14ac:dyDescent="0.25">
      <c r="E244">
        <v>0</v>
      </c>
      <c r="F244">
        <v>0</v>
      </c>
      <c r="G244">
        <v>0</v>
      </c>
      <c r="H244">
        <v>11346805.711718401</v>
      </c>
    </row>
    <row r="245" spans="5:8" x14ac:dyDescent="0.25">
      <c r="E245">
        <v>0</v>
      </c>
      <c r="F245">
        <v>0</v>
      </c>
      <c r="G245">
        <v>0</v>
      </c>
      <c r="H245">
        <v>11346805.711718401</v>
      </c>
    </row>
    <row r="246" spans="5:8" x14ac:dyDescent="0.25">
      <c r="E246">
        <v>0</v>
      </c>
      <c r="F246">
        <v>0</v>
      </c>
      <c r="G246">
        <v>0</v>
      </c>
      <c r="H246">
        <v>48887789.773523122</v>
      </c>
    </row>
    <row r="247" spans="5:8" x14ac:dyDescent="0.25">
      <c r="E247">
        <v>0</v>
      </c>
      <c r="F247">
        <v>0</v>
      </c>
      <c r="G247">
        <v>0</v>
      </c>
      <c r="H247">
        <v>39703074.909847997</v>
      </c>
    </row>
    <row r="248" spans="5:8" x14ac:dyDescent="0.25">
      <c r="E248">
        <v>0</v>
      </c>
      <c r="F248">
        <v>0</v>
      </c>
      <c r="G248">
        <v>0</v>
      </c>
      <c r="H248">
        <v>5673402.8558592005</v>
      </c>
    </row>
    <row r="249" spans="5:8" x14ac:dyDescent="0.25">
      <c r="E249">
        <v>0</v>
      </c>
      <c r="F249">
        <v>0</v>
      </c>
      <c r="G249">
        <v>0</v>
      </c>
      <c r="H249">
        <v>5673402.8558592005</v>
      </c>
    </row>
    <row r="250" spans="5:8" x14ac:dyDescent="0.25">
      <c r="E250">
        <v>0</v>
      </c>
      <c r="F250">
        <v>0</v>
      </c>
      <c r="G250">
        <v>0</v>
      </c>
      <c r="H250">
        <v>138289067.81961024</v>
      </c>
    </row>
    <row r="251" spans="5:8" x14ac:dyDescent="0.25">
      <c r="E251">
        <v>0</v>
      </c>
      <c r="F251">
        <v>0</v>
      </c>
      <c r="G251">
        <v>0</v>
      </c>
      <c r="H251">
        <v>206305558.39488</v>
      </c>
    </row>
    <row r="252" spans="5:8" x14ac:dyDescent="0.25">
      <c r="E252">
        <v>30000000</v>
      </c>
      <c r="F252">
        <v>30799200</v>
      </c>
      <c r="G252">
        <v>32235243.499200001</v>
      </c>
      <c r="H252">
        <v>143039901.23004669</v>
      </c>
    </row>
    <row r="253" spans="5:8" x14ac:dyDescent="0.25">
      <c r="E253">
        <v>0</v>
      </c>
      <c r="F253">
        <v>0</v>
      </c>
      <c r="G253">
        <v>0</v>
      </c>
      <c r="H253">
        <v>143039901.23004669</v>
      </c>
    </row>
    <row r="254" spans="5:8" x14ac:dyDescent="0.25">
      <c r="E254">
        <v>0</v>
      </c>
      <c r="F254">
        <v>0</v>
      </c>
      <c r="G254">
        <v>0</v>
      </c>
      <c r="H254">
        <v>10466260</v>
      </c>
    </row>
    <row r="255" spans="5:8" x14ac:dyDescent="0.25">
      <c r="E255">
        <v>0</v>
      </c>
      <c r="F255">
        <v>0</v>
      </c>
      <c r="G255">
        <v>0</v>
      </c>
      <c r="H255">
        <v>13968605.516319999</v>
      </c>
    </row>
    <row r="256" spans="5:8" x14ac:dyDescent="0.25">
      <c r="E256">
        <v>0</v>
      </c>
      <c r="F256">
        <v>0</v>
      </c>
      <c r="G256">
        <v>0</v>
      </c>
      <c r="H256">
        <v>205307222.15862861</v>
      </c>
    </row>
    <row r="257" spans="5:8" x14ac:dyDescent="0.25">
      <c r="E257">
        <v>0</v>
      </c>
      <c r="F257">
        <v>0</v>
      </c>
      <c r="G257">
        <v>0</v>
      </c>
      <c r="H257">
        <v>4298032.4665599996</v>
      </c>
    </row>
    <row r="258" spans="5:8" x14ac:dyDescent="0.25">
      <c r="E258">
        <v>0</v>
      </c>
      <c r="F258">
        <v>0</v>
      </c>
      <c r="G258">
        <v>0</v>
      </c>
      <c r="H258">
        <v>4298032.4665599996</v>
      </c>
    </row>
    <row r="259" spans="5:8" x14ac:dyDescent="0.25">
      <c r="E259">
        <v>0</v>
      </c>
      <c r="F259">
        <v>0</v>
      </c>
      <c r="G259">
        <v>0</v>
      </c>
      <c r="H259">
        <v>5372540.5832000002</v>
      </c>
    </row>
    <row r="260" spans="5:8" x14ac:dyDescent="0.25">
      <c r="E260">
        <v>0</v>
      </c>
      <c r="F260">
        <v>0</v>
      </c>
      <c r="G260">
        <v>0</v>
      </c>
      <c r="H260">
        <v>12894097.39968</v>
      </c>
    </row>
    <row r="261" spans="5:8" x14ac:dyDescent="0.25">
      <c r="E261">
        <v>0</v>
      </c>
      <c r="F261">
        <v>0</v>
      </c>
      <c r="G261">
        <v>0</v>
      </c>
      <c r="H261">
        <v>42443070.607280001</v>
      </c>
    </row>
    <row r="262" spans="5:8" x14ac:dyDescent="0.25">
      <c r="E262">
        <v>0</v>
      </c>
      <c r="F262">
        <v>0</v>
      </c>
      <c r="G262">
        <v>0</v>
      </c>
      <c r="H262">
        <v>6447048.6998399999</v>
      </c>
    </row>
    <row r="263" spans="5:8" x14ac:dyDescent="0.25">
      <c r="E263">
        <v>89065817</v>
      </c>
      <c r="F263">
        <v>91438530.364879996</v>
      </c>
      <c r="G263">
        <v>95701943.281672895</v>
      </c>
      <c r="H263">
        <v>0</v>
      </c>
    </row>
    <row r="264" spans="5:8" x14ac:dyDescent="0.25">
      <c r="E264">
        <v>94804170</v>
      </c>
      <c r="F264">
        <v>97329753.088799998</v>
      </c>
      <c r="G264">
        <v>101867850.15631838</v>
      </c>
      <c r="H264">
        <v>0</v>
      </c>
    </row>
    <row r="265" spans="5:8" x14ac:dyDescent="0.25">
      <c r="E265">
        <v>321715727</v>
      </c>
      <c r="F265">
        <v>330286233.96728003</v>
      </c>
      <c r="G265">
        <v>345686159.91223842</v>
      </c>
      <c r="H265">
        <v>0</v>
      </c>
    </row>
    <row r="266" spans="5:8" x14ac:dyDescent="0.25">
      <c r="E266">
        <v>90000000</v>
      </c>
      <c r="F266">
        <v>92397600</v>
      </c>
      <c r="G266">
        <v>96705730.497600004</v>
      </c>
      <c r="H266">
        <v>0</v>
      </c>
    </row>
    <row r="267" spans="5:8" x14ac:dyDescent="0.25">
      <c r="E267">
        <v>104414286</v>
      </c>
      <c r="F267">
        <v>107195882.57904001</v>
      </c>
      <c r="G267">
        <v>112193997.80017033</v>
      </c>
      <c r="H267">
        <v>0</v>
      </c>
    </row>
    <row r="268" spans="5:8" x14ac:dyDescent="0.25">
      <c r="E268">
        <v>0</v>
      </c>
      <c r="F268">
        <v>0</v>
      </c>
      <c r="G268">
        <v>0</v>
      </c>
      <c r="H268">
        <v>22430189.311593805</v>
      </c>
    </row>
    <row r="269" spans="5:8" x14ac:dyDescent="0.25">
      <c r="E269">
        <v>0</v>
      </c>
      <c r="F269">
        <v>0</v>
      </c>
      <c r="G269">
        <v>0</v>
      </c>
      <c r="H269">
        <v>82486314.371202007</v>
      </c>
    </row>
    <row r="270" spans="5:8" x14ac:dyDescent="0.25">
      <c r="E270">
        <v>0</v>
      </c>
      <c r="F270">
        <v>0</v>
      </c>
      <c r="G270">
        <v>0</v>
      </c>
      <c r="H270">
        <v>78548409.746982604</v>
      </c>
    </row>
    <row r="271" spans="5:8" x14ac:dyDescent="0.25">
      <c r="E271">
        <v>0</v>
      </c>
      <c r="F271">
        <v>0</v>
      </c>
      <c r="G271">
        <v>0</v>
      </c>
      <c r="H271">
        <v>188576174.47031999</v>
      </c>
    </row>
    <row r="272" spans="5:8" x14ac:dyDescent="0.25">
      <c r="E272">
        <v>98393708</v>
      </c>
      <c r="F272">
        <v>101014916.38112</v>
      </c>
      <c r="G272">
        <v>105724837.87230609</v>
      </c>
      <c r="H272">
        <v>11487906.894071214</v>
      </c>
    </row>
    <row r="273" spans="5:8" x14ac:dyDescent="0.25">
      <c r="E273">
        <v>0</v>
      </c>
      <c r="F273">
        <v>0</v>
      </c>
      <c r="G273">
        <v>0</v>
      </c>
      <c r="H273">
        <v>45645788.182029381</v>
      </c>
    </row>
    <row r="274" spans="5:8" x14ac:dyDescent="0.25">
      <c r="E274">
        <v>1200000000</v>
      </c>
      <c r="F274">
        <v>1231968000</v>
      </c>
      <c r="G274">
        <v>1289409739.9679999</v>
      </c>
      <c r="H274">
        <v>153108190.56508359</v>
      </c>
    </row>
    <row r="275" spans="5:8" x14ac:dyDescent="0.25">
      <c r="E275">
        <v>73912967</v>
      </c>
      <c r="F275">
        <v>75882008.440880001</v>
      </c>
      <c r="G275">
        <v>79420082.966444477</v>
      </c>
      <c r="H275">
        <v>9129157.4215042517</v>
      </c>
    </row>
    <row r="276" spans="5:8" x14ac:dyDescent="0.25">
      <c r="E276">
        <v>15255960</v>
      </c>
      <c r="F276">
        <v>15662378.7744</v>
      </c>
      <c r="G276">
        <v>16392652.847135173</v>
      </c>
      <c r="H276">
        <v>55776492.470037542</v>
      </c>
    </row>
    <row r="277" spans="5:8" x14ac:dyDescent="0.25">
      <c r="E277">
        <v>11865746</v>
      </c>
      <c r="F277">
        <v>12181849.473440001</v>
      </c>
      <c r="G277">
        <v>12749840.386988614</v>
      </c>
      <c r="H277">
        <v>102173169.4886454</v>
      </c>
    </row>
    <row r="278" spans="5:8" x14ac:dyDescent="0.25">
      <c r="E278">
        <v>23371493</v>
      </c>
      <c r="F278">
        <v>23994109.573520001</v>
      </c>
      <c r="G278">
        <v>25112858.926494945</v>
      </c>
      <c r="H278">
        <v>204346338.97729081</v>
      </c>
    </row>
    <row r="279" spans="5:8" x14ac:dyDescent="0.25">
      <c r="E279">
        <v>23731493</v>
      </c>
      <c r="F279">
        <v>24363699.97352</v>
      </c>
      <c r="G279">
        <v>25499681.848485343</v>
      </c>
      <c r="H279">
        <v>328009670.79873621</v>
      </c>
    </row>
    <row r="280" spans="5:8" x14ac:dyDescent="0.25">
      <c r="E280">
        <v>23731493</v>
      </c>
      <c r="F280">
        <v>24363699.97352</v>
      </c>
      <c r="G280">
        <v>25499681.848485343</v>
      </c>
      <c r="H280">
        <v>204346338.97729081</v>
      </c>
    </row>
    <row r="281" spans="5:8" x14ac:dyDescent="0.25">
      <c r="E281">
        <v>23731493</v>
      </c>
      <c r="F281">
        <v>24363699.97352</v>
      </c>
      <c r="G281">
        <v>25499681.848485343</v>
      </c>
      <c r="H281">
        <v>204346338.97729081</v>
      </c>
    </row>
    <row r="282" spans="5:8" x14ac:dyDescent="0.25">
      <c r="E282">
        <v>7267980</v>
      </c>
      <c r="F282">
        <v>7461598.9872000003</v>
      </c>
      <c r="G282">
        <v>7809503.5015771873</v>
      </c>
      <c r="H282">
        <v>0</v>
      </c>
    </row>
    <row r="283" spans="5:8" x14ac:dyDescent="0.25">
      <c r="E283">
        <v>7267980</v>
      </c>
      <c r="F283">
        <v>7461598.9872000003</v>
      </c>
      <c r="G283">
        <v>7809503.5015771873</v>
      </c>
      <c r="H283">
        <v>0</v>
      </c>
    </row>
    <row r="284" spans="5:8" x14ac:dyDescent="0.25">
      <c r="E284">
        <v>5085320</v>
      </c>
      <c r="F284">
        <v>5220792.9248000002</v>
      </c>
      <c r="G284">
        <v>5464217.6157117253</v>
      </c>
      <c r="H284">
        <v>0</v>
      </c>
    </row>
    <row r="285" spans="5:8" x14ac:dyDescent="0.25">
      <c r="E285">
        <v>3390213</v>
      </c>
      <c r="F285">
        <v>3480528.2743199999</v>
      </c>
      <c r="G285">
        <v>3642811.3856384442</v>
      </c>
      <c r="H285">
        <v>0</v>
      </c>
    </row>
    <row r="286" spans="5:8" x14ac:dyDescent="0.25">
      <c r="E286">
        <v>5085320</v>
      </c>
      <c r="F286">
        <v>5220792.9248000002</v>
      </c>
      <c r="G286">
        <v>5464217.6157117253</v>
      </c>
      <c r="H286">
        <v>0</v>
      </c>
    </row>
    <row r="287" spans="5:8" x14ac:dyDescent="0.25">
      <c r="E287">
        <v>1695107</v>
      </c>
      <c r="F287">
        <v>1740264.6504800001</v>
      </c>
      <c r="G287">
        <v>1821406.2300732806</v>
      </c>
      <c r="H287">
        <v>0</v>
      </c>
    </row>
    <row r="288" spans="5:8" x14ac:dyDescent="0.25">
      <c r="E288">
        <v>0</v>
      </c>
      <c r="F288">
        <v>0</v>
      </c>
      <c r="G288">
        <v>0</v>
      </c>
      <c r="H288">
        <v>53725405.832000002</v>
      </c>
    </row>
    <row r="289" spans="5:8" x14ac:dyDescent="0.25">
      <c r="E289">
        <v>8489300</v>
      </c>
      <c r="F289">
        <v>8715454.9519999996</v>
      </c>
      <c r="G289">
        <v>9121821.7545919511</v>
      </c>
      <c r="H289">
        <v>41025645.044803627</v>
      </c>
    </row>
    <row r="290" spans="5:8" x14ac:dyDescent="0.25">
      <c r="E290">
        <v>8489300</v>
      </c>
      <c r="F290">
        <v>8715454.9519999996</v>
      </c>
      <c r="G290">
        <v>9121821.7545919511</v>
      </c>
      <c r="H290">
        <v>55776492.470037542</v>
      </c>
    </row>
    <row r="291" spans="5:8" x14ac:dyDescent="0.25">
      <c r="E291">
        <v>0</v>
      </c>
      <c r="F291">
        <v>0</v>
      </c>
      <c r="G291">
        <v>0</v>
      </c>
      <c r="H291">
        <v>0</v>
      </c>
    </row>
    <row r="292" spans="5:8" x14ac:dyDescent="0.25">
      <c r="E292">
        <v>0</v>
      </c>
      <c r="F292">
        <v>0</v>
      </c>
      <c r="G292">
        <v>0</v>
      </c>
      <c r="H292">
        <v>16117621.749600001</v>
      </c>
    </row>
    <row r="293" spans="5:8" x14ac:dyDescent="0.25">
      <c r="E293">
        <v>3000000</v>
      </c>
      <c r="F293">
        <v>3079920</v>
      </c>
      <c r="G293">
        <v>3223524.3499199999</v>
      </c>
      <c r="H293">
        <v>26003096.422688</v>
      </c>
    </row>
    <row r="294" spans="5:8" x14ac:dyDescent="0.25">
      <c r="E294">
        <v>0</v>
      </c>
      <c r="F294">
        <v>0</v>
      </c>
      <c r="G294">
        <v>0</v>
      </c>
      <c r="H294">
        <v>108196851.24544808</v>
      </c>
    </row>
    <row r="295" spans="5:8" x14ac:dyDescent="0.25">
      <c r="E295">
        <v>228512500</v>
      </c>
      <c r="F295">
        <v>234600073</v>
      </c>
      <c r="G295">
        <v>245538536.00369799</v>
      </c>
      <c r="H295">
        <v>23639178.56608</v>
      </c>
    </row>
    <row r="296" spans="5:8" x14ac:dyDescent="0.25">
      <c r="E296">
        <v>3000000</v>
      </c>
      <c r="F296">
        <v>3079920</v>
      </c>
      <c r="G296">
        <v>3223524.3499199999</v>
      </c>
      <c r="H296">
        <v>0</v>
      </c>
    </row>
    <row r="297" spans="5:8" x14ac:dyDescent="0.25">
      <c r="E297">
        <v>11000000</v>
      </c>
      <c r="F297">
        <v>11293040</v>
      </c>
      <c r="G297">
        <v>11819589.28304</v>
      </c>
      <c r="H297">
        <v>23639178.56608</v>
      </c>
    </row>
    <row r="298" spans="5:8" x14ac:dyDescent="0.25">
      <c r="E298">
        <v>27087500</v>
      </c>
      <c r="F298">
        <v>27809111</v>
      </c>
      <c r="G298">
        <v>29105738.609485999</v>
      </c>
      <c r="H298">
        <v>0</v>
      </c>
    </row>
    <row r="299" spans="5:8" x14ac:dyDescent="0.25">
      <c r="E299">
        <v>81822614</v>
      </c>
      <c r="F299">
        <v>84002368.436959997</v>
      </c>
      <c r="G299">
        <v>87919062.867701694</v>
      </c>
      <c r="H299">
        <v>0</v>
      </c>
    </row>
    <row r="300" spans="5:8" x14ac:dyDescent="0.25">
      <c r="E300">
        <v>81822614</v>
      </c>
      <c r="F300">
        <v>84002368.436959997</v>
      </c>
      <c r="G300">
        <v>87919062.867701694</v>
      </c>
      <c r="H300">
        <v>0</v>
      </c>
    </row>
    <row r="301" spans="5:8" x14ac:dyDescent="0.25">
      <c r="E301">
        <v>81822614</v>
      </c>
      <c r="F301">
        <v>84002368.436959997</v>
      </c>
      <c r="G301">
        <v>87919062.867701694</v>
      </c>
      <c r="H301">
        <v>0</v>
      </c>
    </row>
    <row r="302" spans="5:8" x14ac:dyDescent="0.25">
      <c r="E302">
        <v>81822614</v>
      </c>
      <c r="F302">
        <v>84002368.436959997</v>
      </c>
      <c r="G302">
        <v>87919062.867701694</v>
      </c>
      <c r="H302">
        <v>0</v>
      </c>
    </row>
    <row r="303" spans="5:8" x14ac:dyDescent="0.25">
      <c r="E303">
        <v>81822614</v>
      </c>
      <c r="F303">
        <v>84002368.436959997</v>
      </c>
      <c r="G303">
        <v>87919062.867701694</v>
      </c>
      <c r="H303">
        <v>0</v>
      </c>
    </row>
    <row r="304" spans="5:8" x14ac:dyDescent="0.25">
      <c r="E304">
        <v>81822614</v>
      </c>
      <c r="F304">
        <v>84002368.436959997</v>
      </c>
      <c r="G304">
        <v>87919062.867701694</v>
      </c>
      <c r="H304">
        <v>0</v>
      </c>
    </row>
    <row r="305" spans="5:8" x14ac:dyDescent="0.25">
      <c r="E305">
        <v>81822614</v>
      </c>
      <c r="F305">
        <v>84002368.436959997</v>
      </c>
      <c r="G305">
        <v>87919062.867701694</v>
      </c>
      <c r="H305">
        <v>0</v>
      </c>
    </row>
    <row r="306" spans="5:8" x14ac:dyDescent="0.25">
      <c r="E306">
        <v>0</v>
      </c>
      <c r="F306">
        <v>0</v>
      </c>
      <c r="G306">
        <v>0</v>
      </c>
      <c r="H306">
        <v>1</v>
      </c>
    </row>
    <row r="307" spans="5:8" x14ac:dyDescent="0.25">
      <c r="E307">
        <v>0</v>
      </c>
      <c r="F307">
        <v>0</v>
      </c>
      <c r="G307">
        <v>0</v>
      </c>
      <c r="H307">
        <v>1</v>
      </c>
    </row>
    <row r="308" spans="5:8" x14ac:dyDescent="0.25">
      <c r="E308">
        <v>0</v>
      </c>
      <c r="F308">
        <v>0</v>
      </c>
      <c r="G308">
        <v>0</v>
      </c>
      <c r="H308">
        <v>1</v>
      </c>
    </row>
    <row r="309" spans="5:8" x14ac:dyDescent="0.25">
      <c r="E309">
        <v>0</v>
      </c>
      <c r="F309">
        <v>0</v>
      </c>
      <c r="G309">
        <v>0</v>
      </c>
      <c r="H309">
        <v>1</v>
      </c>
    </row>
    <row r="310" spans="5:8" x14ac:dyDescent="0.25">
      <c r="E310">
        <v>0</v>
      </c>
      <c r="F310">
        <v>0</v>
      </c>
      <c r="G310">
        <v>0</v>
      </c>
      <c r="H310">
        <v>1</v>
      </c>
    </row>
    <row r="311" spans="5:8" x14ac:dyDescent="0.25">
      <c r="E311">
        <v>0</v>
      </c>
      <c r="F311">
        <v>0</v>
      </c>
      <c r="G311">
        <v>0</v>
      </c>
      <c r="H311">
        <v>1</v>
      </c>
    </row>
    <row r="312" spans="5:8" x14ac:dyDescent="0.25">
      <c r="E312">
        <v>0</v>
      </c>
      <c r="F312">
        <v>0</v>
      </c>
      <c r="G312">
        <v>0</v>
      </c>
      <c r="H312">
        <v>1</v>
      </c>
    </row>
    <row r="313" spans="5:8" x14ac:dyDescent="0.25">
      <c r="E313">
        <v>0</v>
      </c>
      <c r="F313">
        <v>0</v>
      </c>
      <c r="G313">
        <v>0</v>
      </c>
      <c r="H313">
        <v>1</v>
      </c>
    </row>
    <row r="314" spans="5:8" x14ac:dyDescent="0.25">
      <c r="E314">
        <v>0</v>
      </c>
      <c r="F314">
        <v>0</v>
      </c>
      <c r="G314">
        <v>0</v>
      </c>
      <c r="H314">
        <v>1</v>
      </c>
    </row>
    <row r="315" spans="5:8" x14ac:dyDescent="0.25">
      <c r="E315">
        <v>0</v>
      </c>
      <c r="F315">
        <v>0</v>
      </c>
      <c r="G315">
        <v>0</v>
      </c>
      <c r="H315">
        <v>1</v>
      </c>
    </row>
    <row r="316" spans="5:8" x14ac:dyDescent="0.25">
      <c r="E316">
        <v>0</v>
      </c>
      <c r="F316">
        <v>0</v>
      </c>
      <c r="G316">
        <v>0</v>
      </c>
      <c r="H316">
        <v>1</v>
      </c>
    </row>
    <row r="317" spans="5:8" x14ac:dyDescent="0.25">
      <c r="E317">
        <v>0</v>
      </c>
      <c r="F317">
        <v>0</v>
      </c>
      <c r="G317">
        <v>0</v>
      </c>
      <c r="H317">
        <v>1</v>
      </c>
    </row>
    <row r="318" spans="5:8" x14ac:dyDescent="0.25">
      <c r="E318">
        <v>0</v>
      </c>
      <c r="F318">
        <v>0</v>
      </c>
      <c r="G318">
        <v>0</v>
      </c>
      <c r="H318">
        <v>0</v>
      </c>
    </row>
    <row r="323" spans="5:12" x14ac:dyDescent="0.25">
      <c r="E323" t="s">
        <v>163</v>
      </c>
      <c r="F323" t="s">
        <v>151</v>
      </c>
    </row>
    <row r="324" spans="5:12" x14ac:dyDescent="0.25">
      <c r="E324">
        <v>3200000000</v>
      </c>
      <c r="F324">
        <v>1000000000</v>
      </c>
    </row>
    <row r="325" spans="5:12" x14ac:dyDescent="0.25">
      <c r="E325">
        <v>1000000000</v>
      </c>
    </row>
    <row r="326" spans="5:12" x14ac:dyDescent="0.25">
      <c r="E326" s="92">
        <f>SUM(E324+E325)</f>
        <v>4200000000</v>
      </c>
      <c r="F326" s="92">
        <f>SUM(F324+F325)</f>
        <v>1000000000</v>
      </c>
    </row>
    <row r="332" spans="5:12" x14ac:dyDescent="0.25">
      <c r="J332">
        <v>16.27</v>
      </c>
    </row>
    <row r="333" spans="5:12" x14ac:dyDescent="0.25">
      <c r="F333">
        <v>10000</v>
      </c>
      <c r="G333">
        <v>100</v>
      </c>
      <c r="K333" s="172">
        <v>15524520200005</v>
      </c>
      <c r="L333">
        <v>100</v>
      </c>
    </row>
    <row r="334" spans="5:12" x14ac:dyDescent="0.25">
      <c r="G334">
        <v>80</v>
      </c>
      <c r="L334">
        <v>16.27</v>
      </c>
    </row>
    <row r="335" spans="5:12" x14ac:dyDescent="0.25">
      <c r="F335">
        <f>F333*G334/G333</f>
        <v>8000</v>
      </c>
    </row>
    <row r="336" spans="5:12" x14ac:dyDescent="0.25">
      <c r="J336" t="s">
        <v>3046</v>
      </c>
      <c r="K336" s="173">
        <f>K333*L334/100</f>
        <v>2525839436540.8135</v>
      </c>
    </row>
    <row r="337" spans="7:10" x14ac:dyDescent="0.25">
      <c r="J337" t="s">
        <v>3047</v>
      </c>
    </row>
    <row r="341" spans="7:10" x14ac:dyDescent="0.25">
      <c r="I341" t="s">
        <v>3049</v>
      </c>
      <c r="J341" t="s">
        <v>3050</v>
      </c>
    </row>
    <row r="342" spans="7:10" x14ac:dyDescent="0.25">
      <c r="I342" s="191" t="s">
        <v>3048</v>
      </c>
      <c r="J342" s="207">
        <v>12998680763464</v>
      </c>
    </row>
    <row r="346" spans="7:10" x14ac:dyDescent="0.25">
      <c r="H346" s="173">
        <v>1244673413063.4775</v>
      </c>
      <c r="I346" s="173">
        <v>5188755020.0803213</v>
      </c>
      <c r="J346" s="173">
        <v>0</v>
      </c>
    </row>
    <row r="347" spans="7:10" x14ac:dyDescent="0.25">
      <c r="G347" s="173">
        <v>1789200000</v>
      </c>
      <c r="H347" s="173">
        <v>1333578656853.7258</v>
      </c>
      <c r="I347" s="173">
        <v>1037751004016.0642</v>
      </c>
      <c r="J347" s="173">
        <v>557575757575.75757</v>
      </c>
    </row>
    <row r="348" spans="7:10" x14ac:dyDescent="0.25">
      <c r="G348" s="173">
        <v>1986000000</v>
      </c>
      <c r="H348" s="173">
        <v>222263109475.62097</v>
      </c>
      <c r="I348" s="173">
        <v>1556626506024.0964</v>
      </c>
      <c r="J348" s="173">
        <v>929292929292.92932</v>
      </c>
    </row>
    <row r="349" spans="7:10" x14ac:dyDescent="0.25">
      <c r="G349" s="173">
        <v>497000000</v>
      </c>
      <c r="H349" s="173">
        <v>111131554737.81049</v>
      </c>
      <c r="I349" s="173">
        <v>259437751004.01605</v>
      </c>
      <c r="J349" s="173">
        <v>278787878787.87878</v>
      </c>
    </row>
    <row r="350" spans="7:10" x14ac:dyDescent="0.25">
      <c r="G350" s="173">
        <v>0</v>
      </c>
      <c r="H350" s="173">
        <v>44452621895.124199</v>
      </c>
      <c r="I350" s="173">
        <v>129718875502.00803</v>
      </c>
      <c r="J350" s="173">
        <v>269494949494.94949</v>
      </c>
    </row>
    <row r="351" spans="7:10" x14ac:dyDescent="0.25">
      <c r="G351" s="173">
        <v>248000000</v>
      </c>
      <c r="H351" s="173">
        <v>1333578656853.7258</v>
      </c>
      <c r="I351" s="173">
        <v>51887550200.803215</v>
      </c>
      <c r="J351" s="173">
        <v>46464646464.646461</v>
      </c>
    </row>
    <row r="352" spans="7:10" x14ac:dyDescent="0.25">
      <c r="G352" s="173">
        <v>0</v>
      </c>
      <c r="H352" s="173">
        <v>177810487580.4968</v>
      </c>
      <c r="I352" s="173">
        <v>1556626506024.0964</v>
      </c>
      <c r="J352" s="173">
        <v>2787878787878.7876</v>
      </c>
    </row>
    <row r="353" spans="7:11" x14ac:dyDescent="0.25">
      <c r="G353" s="173">
        <v>0</v>
      </c>
      <c r="H353" s="173">
        <v>88905243790.248398</v>
      </c>
      <c r="I353" s="173">
        <v>207550200803.21286</v>
      </c>
      <c r="J353" s="173">
        <v>185858585858.58585</v>
      </c>
    </row>
    <row r="354" spans="7:11" x14ac:dyDescent="0.25">
      <c r="G354" s="173">
        <v>0</v>
      </c>
      <c r="H354" s="173">
        <v>177810487580.4968</v>
      </c>
      <c r="I354" s="173">
        <v>103775100401.60643</v>
      </c>
      <c r="J354" s="173">
        <v>92929292929.292923</v>
      </c>
    </row>
    <row r="355" spans="7:11" x14ac:dyDescent="0.25">
      <c r="G355" s="173">
        <v>0</v>
      </c>
      <c r="H355" s="173">
        <v>4445262189.5124197</v>
      </c>
      <c r="I355" s="173">
        <v>155662650602.40964</v>
      </c>
      <c r="J355" s="173">
        <v>278787878787.87878</v>
      </c>
    </row>
    <row r="356" spans="7:11" x14ac:dyDescent="0.25">
      <c r="G356" s="173">
        <v>0</v>
      </c>
      <c r="H356" s="173">
        <v>4445262189.5124197</v>
      </c>
      <c r="I356" s="173">
        <v>0</v>
      </c>
      <c r="J356" s="173">
        <v>0</v>
      </c>
    </row>
    <row r="357" spans="7:11" x14ac:dyDescent="0.25">
      <c r="G357" s="173">
        <v>0</v>
      </c>
      <c r="H357" s="173">
        <v>88905243790.248398</v>
      </c>
      <c r="I357" s="173">
        <v>0</v>
      </c>
      <c r="J357" s="173">
        <v>0</v>
      </c>
    </row>
    <row r="358" spans="7:11" x14ac:dyDescent="0.25">
      <c r="G358" s="173">
        <v>0</v>
      </c>
      <c r="H358" s="173"/>
      <c r="I358" s="173">
        <v>103775100401.60643</v>
      </c>
      <c r="J358" s="173">
        <v>92929292929.292923</v>
      </c>
    </row>
    <row r="360" spans="7:11" x14ac:dyDescent="0.25">
      <c r="G360" s="173">
        <f>SUM(G346:G359)</f>
        <v>4520200000</v>
      </c>
      <c r="H360" s="173">
        <f>SUM(H346:H359)</f>
        <v>4832000000000</v>
      </c>
      <c r="I360" s="173">
        <f>SUM(I346:I359)</f>
        <v>5168000000000</v>
      </c>
      <c r="J360" s="173">
        <f>SUM(J346:J359)</f>
        <v>5520000000000</v>
      </c>
      <c r="K360" s="59">
        <f>SUM(G360:J360)</f>
        <v>15524520200000</v>
      </c>
    </row>
    <row r="364" spans="7:11" x14ac:dyDescent="0.25">
      <c r="G364" s="173">
        <v>15524520200000</v>
      </c>
      <c r="H364">
        <v>100</v>
      </c>
      <c r="I364" s="173"/>
    </row>
    <row r="365" spans="7:11" x14ac:dyDescent="0.25">
      <c r="G365" s="173">
        <v>4520200000</v>
      </c>
      <c r="J365" s="190">
        <v>2525839436540</v>
      </c>
      <c r="K365">
        <v>100</v>
      </c>
    </row>
    <row r="367" spans="7:11" x14ac:dyDescent="0.25">
      <c r="G367" s="208">
        <f>G365*H364/G364</f>
        <v>2.9116519813604289E-2</v>
      </c>
      <c r="J367" s="173">
        <v>15524520200000</v>
      </c>
      <c r="K367">
        <v>100</v>
      </c>
    </row>
    <row r="368" spans="7:11" x14ac:dyDescent="0.25">
      <c r="J368" s="173">
        <v>2525839436540</v>
      </c>
    </row>
    <row r="369" spans="7:11" x14ac:dyDescent="0.25">
      <c r="G369" s="173">
        <v>15524520200000</v>
      </c>
      <c r="H369" s="173">
        <v>100</v>
      </c>
      <c r="J369">
        <f>J368*K367/J367</f>
        <v>16.27</v>
      </c>
    </row>
    <row r="370" spans="7:11" x14ac:dyDescent="0.25">
      <c r="G370" s="173">
        <v>4832000000000</v>
      </c>
      <c r="H370" s="173"/>
    </row>
    <row r="371" spans="7:11" x14ac:dyDescent="0.25">
      <c r="J371" s="173"/>
    </row>
    <row r="372" spans="7:11" x14ac:dyDescent="0.25">
      <c r="G372" s="59">
        <f>G370*H369/G369</f>
        <v>31.124955475274529</v>
      </c>
      <c r="J372" s="209">
        <v>16.27</v>
      </c>
      <c r="K372">
        <v>100</v>
      </c>
    </row>
    <row r="373" spans="7:11" x14ac:dyDescent="0.25">
      <c r="J373">
        <v>4520200000</v>
      </c>
    </row>
    <row r="374" spans="7:11" x14ac:dyDescent="0.25">
      <c r="G374" s="173">
        <v>15524520200000</v>
      </c>
      <c r="H374" s="173">
        <v>100</v>
      </c>
      <c r="J374" s="199">
        <f>J373*K372/J372</f>
        <v>27782421634.910881</v>
      </c>
    </row>
    <row r="375" spans="7:11" x14ac:dyDescent="0.25">
      <c r="G375" s="173">
        <v>5168000000000</v>
      </c>
      <c r="H375" s="173"/>
    </row>
    <row r="376" spans="7:11" x14ac:dyDescent="0.25">
      <c r="G376" s="173"/>
      <c r="H376" s="173"/>
      <c r="J376" s="209">
        <v>16.27</v>
      </c>
      <c r="K376" s="209">
        <v>100</v>
      </c>
    </row>
    <row r="377" spans="7:11" x14ac:dyDescent="0.25">
      <c r="G377" s="173">
        <f>G375*H374/G374</f>
        <v>33.289273571237324</v>
      </c>
      <c r="H377" s="173"/>
      <c r="J377" s="173">
        <v>4832000000000</v>
      </c>
    </row>
    <row r="378" spans="7:11" x14ac:dyDescent="0.25">
      <c r="J378" s="173">
        <f>J377*K376/J376</f>
        <v>29698832206515.059</v>
      </c>
    </row>
    <row r="379" spans="7:11" x14ac:dyDescent="0.25">
      <c r="G379" s="173">
        <v>15524520200000</v>
      </c>
      <c r="H379" s="173">
        <v>100</v>
      </c>
    </row>
    <row r="380" spans="7:11" x14ac:dyDescent="0.25">
      <c r="G380" s="173">
        <v>5520000000000</v>
      </c>
      <c r="H380" s="173"/>
      <c r="J380" s="173"/>
    </row>
    <row r="381" spans="7:11" x14ac:dyDescent="0.25">
      <c r="G381" s="173"/>
      <c r="H381" s="173"/>
      <c r="J381" s="173"/>
    </row>
    <row r="382" spans="7:11" x14ac:dyDescent="0.25">
      <c r="G382" s="173">
        <f>G380*H379/G379</f>
        <v>35.556654433674545</v>
      </c>
      <c r="H382" s="173"/>
      <c r="J382" s="204"/>
    </row>
    <row r="387" spans="7:11" x14ac:dyDescent="0.25">
      <c r="G387">
        <v>20000000</v>
      </c>
      <c r="H387">
        <v>200000000</v>
      </c>
      <c r="I387">
        <v>100000000</v>
      </c>
      <c r="J387">
        <v>100000000</v>
      </c>
    </row>
    <row r="388" spans="7:11" x14ac:dyDescent="0.25">
      <c r="G388">
        <v>450000000</v>
      </c>
      <c r="H388">
        <v>464000000</v>
      </c>
      <c r="I388">
        <v>478000000</v>
      </c>
      <c r="J388">
        <v>492000000</v>
      </c>
    </row>
    <row r="389" spans="7:11" x14ac:dyDescent="0.25">
      <c r="G389">
        <v>504000000</v>
      </c>
      <c r="H389">
        <v>520000000</v>
      </c>
      <c r="I389">
        <v>536000000</v>
      </c>
      <c r="J389">
        <v>552000000</v>
      </c>
    </row>
    <row r="390" spans="7:11" x14ac:dyDescent="0.25">
      <c r="G390">
        <v>4100000000</v>
      </c>
      <c r="H390">
        <v>4200000000</v>
      </c>
      <c r="I390">
        <v>4300000000</v>
      </c>
      <c r="J390">
        <v>4400000000</v>
      </c>
    </row>
    <row r="391" spans="7:11" x14ac:dyDescent="0.25">
      <c r="G391">
        <v>6800000000</v>
      </c>
      <c r="H391">
        <v>7000000000</v>
      </c>
      <c r="I391">
        <v>7200000000</v>
      </c>
      <c r="J391">
        <v>7400000000</v>
      </c>
    </row>
    <row r="392" spans="7:11" x14ac:dyDescent="0.25">
      <c r="G392">
        <v>50000000</v>
      </c>
      <c r="H392">
        <v>60000000</v>
      </c>
      <c r="I392">
        <v>70000000</v>
      </c>
      <c r="J392">
        <v>80000000</v>
      </c>
    </row>
    <row r="393" spans="7:11" x14ac:dyDescent="0.25">
      <c r="G393">
        <v>100000000</v>
      </c>
      <c r="H393">
        <v>100000000</v>
      </c>
      <c r="I393">
        <v>100000000</v>
      </c>
      <c r="J393">
        <v>100000000</v>
      </c>
    </row>
    <row r="394" spans="7:11" x14ac:dyDescent="0.25">
      <c r="G394">
        <v>40000000</v>
      </c>
      <c r="H394">
        <v>50000000</v>
      </c>
      <c r="I394">
        <v>55000000</v>
      </c>
      <c r="J394">
        <v>60000000</v>
      </c>
    </row>
    <row r="395" spans="7:11" x14ac:dyDescent="0.25">
      <c r="G395">
        <f>SUM(G387:G394)</f>
        <v>12064000000</v>
      </c>
      <c r="H395">
        <f>SUM(H387:H394)</f>
        <v>12594000000</v>
      </c>
      <c r="I395">
        <f>SUM(I387:I394)</f>
        <v>12839000000</v>
      </c>
      <c r="J395">
        <f>SUM(J387:J394)</f>
        <v>13184000000</v>
      </c>
      <c r="K395" s="173">
        <f>SUM(G395:J395)</f>
        <v>50681000000</v>
      </c>
    </row>
    <row r="399" spans="7:11" x14ac:dyDescent="0.25">
      <c r="G399">
        <v>50681000000</v>
      </c>
      <c r="H399">
        <v>100</v>
      </c>
    </row>
    <row r="400" spans="7:11" x14ac:dyDescent="0.25">
      <c r="G400">
        <v>12064000000</v>
      </c>
    </row>
    <row r="401" spans="7:8" x14ac:dyDescent="0.25">
      <c r="G401">
        <f>G400*H399/G399</f>
        <v>23.803792348217282</v>
      </c>
    </row>
    <row r="403" spans="7:8" x14ac:dyDescent="0.25">
      <c r="G403">
        <v>50681000000</v>
      </c>
      <c r="H403">
        <v>100</v>
      </c>
    </row>
    <row r="404" spans="7:8" x14ac:dyDescent="0.25">
      <c r="G404">
        <v>12594000000</v>
      </c>
    </row>
    <row r="405" spans="7:8" x14ac:dyDescent="0.25">
      <c r="G405">
        <f>G404*H403/G403</f>
        <v>24.849549140703616</v>
      </c>
    </row>
    <row r="408" spans="7:8" x14ac:dyDescent="0.25">
      <c r="G408">
        <v>50681000000</v>
      </c>
      <c r="H408">
        <v>100</v>
      </c>
    </row>
    <row r="409" spans="7:8" x14ac:dyDescent="0.25">
      <c r="G409">
        <v>12839000000</v>
      </c>
    </row>
    <row r="410" spans="7:8" x14ac:dyDescent="0.25">
      <c r="G410">
        <f>G409*H408/G408</f>
        <v>25.332965016475601</v>
      </c>
    </row>
    <row r="413" spans="7:8" x14ac:dyDescent="0.25">
      <c r="G413">
        <v>50681000000</v>
      </c>
      <c r="H413">
        <v>100</v>
      </c>
    </row>
    <row r="414" spans="7:8" x14ac:dyDescent="0.25">
      <c r="G414">
        <v>13184000000</v>
      </c>
    </row>
    <row r="415" spans="7:8" x14ac:dyDescent="0.25">
      <c r="G415">
        <f>G414*H413/G413</f>
        <v>26.013693494603501</v>
      </c>
    </row>
    <row r="424" spans="7:12" x14ac:dyDescent="0.25">
      <c r="G424">
        <v>250000000</v>
      </c>
      <c r="H424">
        <v>250000000</v>
      </c>
      <c r="I424">
        <v>300000000</v>
      </c>
      <c r="J424">
        <v>400000000</v>
      </c>
      <c r="K424">
        <f>G424+H424+I424+J424</f>
        <v>1200000000</v>
      </c>
      <c r="L424">
        <v>100</v>
      </c>
    </row>
    <row r="425" spans="7:12" x14ac:dyDescent="0.25">
      <c r="K425">
        <v>250000000</v>
      </c>
    </row>
    <row r="426" spans="7:12" x14ac:dyDescent="0.25">
      <c r="K426">
        <f>K425*L424/K424</f>
        <v>20.833333333333332</v>
      </c>
    </row>
    <row r="429" spans="7:12" x14ac:dyDescent="0.25">
      <c r="K429">
        <v>1200000000</v>
      </c>
      <c r="L429">
        <v>100</v>
      </c>
    </row>
    <row r="430" spans="7:12" x14ac:dyDescent="0.25">
      <c r="K430">
        <v>250000000</v>
      </c>
    </row>
    <row r="431" spans="7:12" x14ac:dyDescent="0.25">
      <c r="K431">
        <v>20.833333333333332</v>
      </c>
    </row>
    <row r="433" spans="8:12" x14ac:dyDescent="0.25">
      <c r="K433">
        <v>1200000000</v>
      </c>
      <c r="L433">
        <v>100</v>
      </c>
    </row>
    <row r="434" spans="8:12" x14ac:dyDescent="0.25">
      <c r="K434">
        <v>300000000</v>
      </c>
    </row>
    <row r="435" spans="8:12" x14ac:dyDescent="0.25">
      <c r="K435">
        <f>K434*L433/K433</f>
        <v>25</v>
      </c>
    </row>
    <row r="437" spans="8:12" x14ac:dyDescent="0.25">
      <c r="K437">
        <v>1200000000</v>
      </c>
      <c r="L437">
        <v>100</v>
      </c>
    </row>
    <row r="438" spans="8:12" x14ac:dyDescent="0.25">
      <c r="K438">
        <v>400000000</v>
      </c>
    </row>
    <row r="439" spans="8:12" x14ac:dyDescent="0.25">
      <c r="K439">
        <f>K438*L437/K437</f>
        <v>33.333333333333336</v>
      </c>
    </row>
    <row r="446" spans="8:12" x14ac:dyDescent="0.25">
      <c r="H446">
        <v>2021</v>
      </c>
      <c r="I446">
        <v>2022</v>
      </c>
      <c r="J446">
        <v>2023</v>
      </c>
    </row>
    <row r="447" spans="8:12" x14ac:dyDescent="0.25">
      <c r="H447">
        <v>231000000</v>
      </c>
      <c r="I447">
        <v>232000000</v>
      </c>
      <c r="J447">
        <v>233000000</v>
      </c>
      <c r="K447" s="173">
        <f>H447+I447+J447</f>
        <v>696000000</v>
      </c>
    </row>
    <row r="451" spans="8:11" x14ac:dyDescent="0.25">
      <c r="J451">
        <f>100/3</f>
        <v>33.333333333333336</v>
      </c>
    </row>
    <row r="459" spans="8:11" x14ac:dyDescent="0.25">
      <c r="H459">
        <v>19800000</v>
      </c>
      <c r="I459">
        <v>0</v>
      </c>
      <c r="J459">
        <v>0</v>
      </c>
      <c r="K459">
        <v>0</v>
      </c>
    </row>
    <row r="460" spans="8:11" x14ac:dyDescent="0.25">
      <c r="H460">
        <v>0</v>
      </c>
      <c r="I460">
        <v>0</v>
      </c>
      <c r="J460">
        <v>0</v>
      </c>
      <c r="K460">
        <v>0</v>
      </c>
    </row>
    <row r="461" spans="8:11" x14ac:dyDescent="0.25">
      <c r="H461">
        <v>144974197</v>
      </c>
      <c r="I461">
        <v>0</v>
      </c>
      <c r="J461">
        <v>0</v>
      </c>
      <c r="K461">
        <v>0</v>
      </c>
    </row>
    <row r="462" spans="8:11" x14ac:dyDescent="0.25">
      <c r="H462">
        <v>0</v>
      </c>
      <c r="I462">
        <v>200000000</v>
      </c>
      <c r="J462">
        <v>200000000</v>
      </c>
      <c r="K462">
        <v>200000000</v>
      </c>
    </row>
    <row r="463" spans="8:11" x14ac:dyDescent="0.25">
      <c r="H463">
        <v>0</v>
      </c>
      <c r="I463">
        <v>250000000</v>
      </c>
      <c r="J463">
        <v>250000000</v>
      </c>
      <c r="K463">
        <v>250000000</v>
      </c>
    </row>
    <row r="464" spans="8:11" x14ac:dyDescent="0.25">
      <c r="H464">
        <v>0</v>
      </c>
      <c r="I464">
        <v>1600000000</v>
      </c>
      <c r="J464">
        <v>1600000000</v>
      </c>
      <c r="K464">
        <v>1600000000</v>
      </c>
    </row>
    <row r="465" spans="8:11" x14ac:dyDescent="0.25">
      <c r="H465">
        <v>15400000</v>
      </c>
      <c r="I465">
        <v>195600000</v>
      </c>
      <c r="J465">
        <v>195600000</v>
      </c>
      <c r="K465">
        <v>195600000</v>
      </c>
    </row>
    <row r="466" spans="8:11" x14ac:dyDescent="0.25">
      <c r="H466">
        <v>433000000</v>
      </c>
      <c r="I466">
        <v>500000000</v>
      </c>
      <c r="J466">
        <v>600000000</v>
      </c>
      <c r="K466">
        <v>638000000</v>
      </c>
    </row>
    <row r="467" spans="8:11" x14ac:dyDescent="0.25">
      <c r="H467">
        <v>2200000</v>
      </c>
      <c r="I467">
        <v>2200000</v>
      </c>
      <c r="J467">
        <v>2200000</v>
      </c>
      <c r="K467">
        <v>2200000</v>
      </c>
    </row>
    <row r="468" spans="8:11" x14ac:dyDescent="0.25">
      <c r="H468">
        <v>36000000</v>
      </c>
      <c r="K468">
        <v>0</v>
      </c>
    </row>
    <row r="469" spans="8:11" x14ac:dyDescent="0.25">
      <c r="J469">
        <v>0</v>
      </c>
      <c r="K469">
        <v>0</v>
      </c>
    </row>
    <row r="470" spans="8:11" x14ac:dyDescent="0.25">
      <c r="H470">
        <v>0</v>
      </c>
      <c r="I470">
        <v>250000000</v>
      </c>
      <c r="J470">
        <v>300000000</v>
      </c>
      <c r="K470">
        <v>338000000</v>
      </c>
    </row>
    <row r="471" spans="8:11" x14ac:dyDescent="0.25">
      <c r="H471">
        <v>0</v>
      </c>
      <c r="I471">
        <v>250000000</v>
      </c>
      <c r="J471">
        <v>300000000</v>
      </c>
      <c r="K471">
        <v>338000000</v>
      </c>
    </row>
    <row r="472" spans="8:11" x14ac:dyDescent="0.25">
      <c r="H472">
        <v>352800000</v>
      </c>
      <c r="I472">
        <v>505000000</v>
      </c>
      <c r="J472">
        <v>616000000</v>
      </c>
      <c r="K472">
        <v>616000000</v>
      </c>
    </row>
    <row r="473" spans="8:11" x14ac:dyDescent="0.25">
      <c r="H473">
        <v>0</v>
      </c>
      <c r="I473">
        <v>100000000</v>
      </c>
      <c r="J473">
        <v>100000000</v>
      </c>
      <c r="K473">
        <v>100000000</v>
      </c>
    </row>
    <row r="474" spans="8:11" x14ac:dyDescent="0.25">
      <c r="H474">
        <v>0</v>
      </c>
      <c r="I474">
        <v>100000000</v>
      </c>
      <c r="J474">
        <v>100000000</v>
      </c>
      <c r="K474">
        <v>100000000</v>
      </c>
    </row>
    <row r="475" spans="8:11" x14ac:dyDescent="0.25">
      <c r="H475">
        <v>0</v>
      </c>
      <c r="I475">
        <v>20000000</v>
      </c>
      <c r="J475">
        <v>20000000</v>
      </c>
      <c r="K475">
        <v>20000000</v>
      </c>
    </row>
    <row r="476" spans="8:11" x14ac:dyDescent="0.25">
      <c r="H476">
        <v>26400000</v>
      </c>
      <c r="I476">
        <v>0</v>
      </c>
      <c r="J476">
        <v>0</v>
      </c>
      <c r="K476">
        <v>0</v>
      </c>
    </row>
    <row r="477" spans="8:11" x14ac:dyDescent="0.25">
      <c r="H477">
        <v>0</v>
      </c>
      <c r="I477">
        <v>200000000</v>
      </c>
      <c r="J477">
        <v>237000000</v>
      </c>
      <c r="K477">
        <v>256000000</v>
      </c>
    </row>
    <row r="478" spans="8:11" x14ac:dyDescent="0.25">
      <c r="H478">
        <v>0</v>
      </c>
      <c r="I478">
        <v>30000000</v>
      </c>
      <c r="J478">
        <v>30000000</v>
      </c>
      <c r="K478">
        <v>30000000</v>
      </c>
    </row>
    <row r="479" spans="8:11" x14ac:dyDescent="0.25">
      <c r="H479">
        <v>0</v>
      </c>
      <c r="I479">
        <v>100000000</v>
      </c>
      <c r="J479">
        <v>100000000</v>
      </c>
      <c r="K479">
        <v>100000000</v>
      </c>
    </row>
    <row r="480" spans="8:11" x14ac:dyDescent="0.25">
      <c r="H480">
        <v>2200000</v>
      </c>
      <c r="I480">
        <v>2200000</v>
      </c>
      <c r="J480">
        <v>2200000</v>
      </c>
      <c r="K480">
        <v>2200000</v>
      </c>
    </row>
    <row r="481" spans="8:13" x14ac:dyDescent="0.25">
      <c r="I481">
        <v>5000000</v>
      </c>
      <c r="J481">
        <v>5000000</v>
      </c>
      <c r="K481">
        <v>5000000</v>
      </c>
    </row>
    <row r="482" spans="8:13" x14ac:dyDescent="0.25">
      <c r="H482" s="173">
        <f>SUM(H459:H480)</f>
        <v>1032774197</v>
      </c>
      <c r="I482" s="173">
        <f>SUM(I459:I480)</f>
        <v>4305000000</v>
      </c>
      <c r="J482" s="173">
        <f>SUM(J459:J480)</f>
        <v>4653000000</v>
      </c>
      <c r="K482" s="173">
        <f>SUM(K459:K480)</f>
        <v>4786000000</v>
      </c>
      <c r="L482" s="59">
        <f>SUM(H482+I482+J482+K482)</f>
        <v>14776774197</v>
      </c>
      <c r="M482">
        <v>100</v>
      </c>
    </row>
    <row r="483" spans="8:13" x14ac:dyDescent="0.25">
      <c r="L483">
        <v>1032774197</v>
      </c>
    </row>
    <row r="484" spans="8:13" x14ac:dyDescent="0.25">
      <c r="L484" s="59">
        <f>L483*M482/L482</f>
        <v>6.9891722187219667</v>
      </c>
    </row>
    <row r="487" spans="8:13" x14ac:dyDescent="0.25">
      <c r="H487">
        <v>2021</v>
      </c>
      <c r="I487">
        <v>22</v>
      </c>
      <c r="J487">
        <v>23</v>
      </c>
      <c r="L487">
        <v>14776774197</v>
      </c>
      <c r="M487">
        <v>100</v>
      </c>
    </row>
    <row r="488" spans="8:13" x14ac:dyDescent="0.25">
      <c r="H488">
        <v>200000000</v>
      </c>
      <c r="I488">
        <v>200000000</v>
      </c>
      <c r="J488">
        <v>200000000</v>
      </c>
      <c r="L488">
        <v>4305000000</v>
      </c>
    </row>
    <row r="489" spans="8:13" x14ac:dyDescent="0.25">
      <c r="H489">
        <v>100000000</v>
      </c>
      <c r="I489">
        <v>100000000</v>
      </c>
      <c r="J489">
        <v>100000000</v>
      </c>
      <c r="L489">
        <f>L488*M487/L487</f>
        <v>29.13355745040759</v>
      </c>
    </row>
    <row r="490" spans="8:13" x14ac:dyDescent="0.25">
      <c r="H490">
        <v>300000000</v>
      </c>
      <c r="I490">
        <v>300000000</v>
      </c>
      <c r="J490">
        <v>350000000</v>
      </c>
    </row>
    <row r="491" spans="8:13" x14ac:dyDescent="0.25">
      <c r="H491">
        <v>100000000</v>
      </c>
      <c r="I491">
        <v>100000000</v>
      </c>
      <c r="J491">
        <v>100000000</v>
      </c>
    </row>
    <row r="492" spans="8:13" x14ac:dyDescent="0.25">
      <c r="H492">
        <v>100000000</v>
      </c>
      <c r="I492">
        <v>100000000</v>
      </c>
      <c r="J492">
        <v>100000000</v>
      </c>
      <c r="L492">
        <v>14776774197</v>
      </c>
      <c r="M492">
        <v>100</v>
      </c>
    </row>
    <row r="493" spans="8:13" x14ac:dyDescent="0.25">
      <c r="H493">
        <v>250000000</v>
      </c>
      <c r="I493">
        <v>300000000</v>
      </c>
      <c r="J493">
        <v>350000000</v>
      </c>
      <c r="L493">
        <v>4653000000</v>
      </c>
    </row>
    <row r="494" spans="8:13" x14ac:dyDescent="0.25">
      <c r="H494" s="173">
        <f>SUM(H488:H493)</f>
        <v>1050000000</v>
      </c>
      <c r="I494" s="173">
        <f>SUM(I488:I493)</f>
        <v>1100000000</v>
      </c>
      <c r="J494" s="173">
        <f>SUM(J488:J493)</f>
        <v>1200000000</v>
      </c>
      <c r="K494" s="59">
        <f>SUM(H494+I494+J494)</f>
        <v>3350000000</v>
      </c>
      <c r="L494">
        <f>L493*M492/L492</f>
        <v>31.488604603193153</v>
      </c>
    </row>
    <row r="495" spans="8:13" x14ac:dyDescent="0.25">
      <c r="K495">
        <v>1050000000</v>
      </c>
    </row>
    <row r="496" spans="8:13" x14ac:dyDescent="0.25">
      <c r="K496" s="59">
        <f>K495*L494/K494</f>
        <v>9.8695626368217351</v>
      </c>
    </row>
    <row r="497" spans="8:13" x14ac:dyDescent="0.25">
      <c r="L497">
        <v>14776774197</v>
      </c>
      <c r="M497">
        <v>100</v>
      </c>
    </row>
    <row r="498" spans="8:13" x14ac:dyDescent="0.25">
      <c r="K498">
        <v>3350000000</v>
      </c>
      <c r="L498">
        <v>4786000000</v>
      </c>
    </row>
    <row r="499" spans="8:13" x14ac:dyDescent="0.25">
      <c r="K499">
        <v>1100000000</v>
      </c>
      <c r="L499">
        <f>L498*M497/L497</f>
        <v>32.388665727677292</v>
      </c>
    </row>
    <row r="500" spans="8:13" x14ac:dyDescent="0.25">
      <c r="K500">
        <f>K499*L498/K498</f>
        <v>1571522388.0597014</v>
      </c>
    </row>
    <row r="502" spans="8:13" x14ac:dyDescent="0.25">
      <c r="K502">
        <v>3350000000</v>
      </c>
    </row>
    <row r="503" spans="8:13" x14ac:dyDescent="0.25">
      <c r="K503">
        <v>1200000000</v>
      </c>
    </row>
    <row r="504" spans="8:13" x14ac:dyDescent="0.25">
      <c r="K504">
        <f>K503*L502/K502</f>
        <v>0</v>
      </c>
    </row>
    <row r="511" spans="8:13" x14ac:dyDescent="0.25">
      <c r="H511">
        <v>2020</v>
      </c>
      <c r="I511">
        <v>20000000</v>
      </c>
      <c r="J511">
        <v>20000000</v>
      </c>
      <c r="K511">
        <v>20000000</v>
      </c>
    </row>
    <row r="512" spans="8:13" x14ac:dyDescent="0.25">
      <c r="H512">
        <v>107000000</v>
      </c>
      <c r="I512">
        <v>25000000</v>
      </c>
      <c r="J512">
        <v>20000000</v>
      </c>
      <c r="K512">
        <v>20000000</v>
      </c>
    </row>
    <row r="513" spans="8:11" x14ac:dyDescent="0.25">
      <c r="H513">
        <v>29000000</v>
      </c>
      <c r="I513">
        <v>20000000</v>
      </c>
      <c r="J513">
        <v>20000000</v>
      </c>
      <c r="K513">
        <v>20000000</v>
      </c>
    </row>
    <row r="514" spans="8:11" x14ac:dyDescent="0.25">
      <c r="H514">
        <v>18000000</v>
      </c>
      <c r="I514">
        <v>11000000</v>
      </c>
      <c r="J514">
        <v>7000000</v>
      </c>
      <c r="K514">
        <v>0</v>
      </c>
    </row>
    <row r="515" spans="8:11" x14ac:dyDescent="0.25">
      <c r="H515">
        <v>116000000</v>
      </c>
      <c r="I515">
        <v>11000000</v>
      </c>
      <c r="J515">
        <v>11000000</v>
      </c>
      <c r="K515">
        <v>0</v>
      </c>
    </row>
    <row r="516" spans="8:11" x14ac:dyDescent="0.25">
      <c r="H516">
        <v>80000000</v>
      </c>
      <c r="I516">
        <v>12000000</v>
      </c>
      <c r="J516">
        <v>7000000</v>
      </c>
      <c r="K516">
        <v>5000000</v>
      </c>
    </row>
    <row r="517" spans="8:11" x14ac:dyDescent="0.25">
      <c r="I517">
        <v>18000000</v>
      </c>
      <c r="J517">
        <v>12000000</v>
      </c>
      <c r="K517">
        <v>8000000</v>
      </c>
    </row>
    <row r="518" spans="8:11" x14ac:dyDescent="0.25">
      <c r="I518">
        <v>35000000</v>
      </c>
      <c r="J518">
        <v>48000000</v>
      </c>
      <c r="K518">
        <v>56500000</v>
      </c>
    </row>
    <row r="519" spans="8:11" x14ac:dyDescent="0.25">
      <c r="I519">
        <v>10000000</v>
      </c>
      <c r="J519">
        <v>15000000</v>
      </c>
      <c r="K519">
        <v>15000000</v>
      </c>
    </row>
    <row r="520" spans="8:11" x14ac:dyDescent="0.25">
      <c r="I520">
        <v>15000000</v>
      </c>
      <c r="J520">
        <v>20000000</v>
      </c>
      <c r="K520">
        <v>20000000</v>
      </c>
    </row>
    <row r="521" spans="8:11" x14ac:dyDescent="0.25">
      <c r="I521">
        <v>20000000</v>
      </c>
      <c r="J521">
        <v>35000000</v>
      </c>
      <c r="K521">
        <v>56500000</v>
      </c>
    </row>
    <row r="522" spans="8:11" x14ac:dyDescent="0.25">
      <c r="I522">
        <v>10000000</v>
      </c>
      <c r="J522">
        <v>15000000</v>
      </c>
      <c r="K522">
        <v>0</v>
      </c>
    </row>
    <row r="523" spans="8:11" x14ac:dyDescent="0.25">
      <c r="I523">
        <v>25000000</v>
      </c>
      <c r="J523">
        <v>25000000</v>
      </c>
      <c r="K523">
        <v>30000000</v>
      </c>
    </row>
    <row r="524" spans="8:11" x14ac:dyDescent="0.25">
      <c r="I524">
        <v>15000000</v>
      </c>
      <c r="J524">
        <v>20000000</v>
      </c>
      <c r="K524">
        <v>29500000</v>
      </c>
    </row>
    <row r="525" spans="8:11" x14ac:dyDescent="0.25">
      <c r="I525">
        <v>15000000</v>
      </c>
      <c r="J525">
        <v>24000000</v>
      </c>
      <c r="K525">
        <v>29500000</v>
      </c>
    </row>
    <row r="526" spans="8:11" x14ac:dyDescent="0.25">
      <c r="I526">
        <v>27500000</v>
      </c>
      <c r="J526">
        <v>27500000</v>
      </c>
      <c r="K526">
        <v>40000000</v>
      </c>
    </row>
    <row r="527" spans="8:11" x14ac:dyDescent="0.25">
      <c r="I527">
        <v>25000000</v>
      </c>
      <c r="J527">
        <v>25000000</v>
      </c>
      <c r="K527">
        <v>30000000</v>
      </c>
    </row>
    <row r="528" spans="8:11" x14ac:dyDescent="0.25">
      <c r="I528">
        <v>7000000</v>
      </c>
      <c r="J528">
        <v>10000000</v>
      </c>
      <c r="K528">
        <v>20000000</v>
      </c>
    </row>
    <row r="529" spans="8:13" x14ac:dyDescent="0.25">
      <c r="I529">
        <v>25000000</v>
      </c>
      <c r="J529">
        <v>35000000</v>
      </c>
      <c r="K529">
        <v>25000000</v>
      </c>
    </row>
    <row r="530" spans="8:13" x14ac:dyDescent="0.25">
      <c r="I530">
        <v>50000000</v>
      </c>
      <c r="J530">
        <v>50000000</v>
      </c>
      <c r="K530">
        <v>50000000</v>
      </c>
    </row>
    <row r="531" spans="8:13" x14ac:dyDescent="0.25">
      <c r="I531">
        <v>15000000</v>
      </c>
      <c r="J531">
        <v>25000000</v>
      </c>
      <c r="K531">
        <v>25000000</v>
      </c>
    </row>
    <row r="532" spans="8:13" x14ac:dyDescent="0.25">
      <c r="I532">
        <v>8500000</v>
      </c>
      <c r="J532">
        <v>5000000</v>
      </c>
    </row>
    <row r="533" spans="8:13" x14ac:dyDescent="0.25">
      <c r="I533">
        <v>5000000</v>
      </c>
      <c r="J533">
        <v>5000000</v>
      </c>
    </row>
    <row r="534" spans="8:13" x14ac:dyDescent="0.25">
      <c r="I534">
        <v>7000000</v>
      </c>
      <c r="J534">
        <v>3500000</v>
      </c>
    </row>
    <row r="535" spans="8:13" x14ac:dyDescent="0.25">
      <c r="I535">
        <v>8000000</v>
      </c>
      <c r="J535">
        <v>5000000</v>
      </c>
    </row>
    <row r="536" spans="8:13" x14ac:dyDescent="0.25">
      <c r="I536">
        <v>10000000</v>
      </c>
      <c r="J536">
        <v>10000000</v>
      </c>
    </row>
    <row r="537" spans="8:13" x14ac:dyDescent="0.25">
      <c r="H537" s="173">
        <f>SUM(H511:H536)</f>
        <v>350002020</v>
      </c>
      <c r="I537" s="173">
        <f>SUM(I511:I536)</f>
        <v>450000000</v>
      </c>
      <c r="J537" s="173">
        <f>SUM(J511:J536)</f>
        <v>500000000</v>
      </c>
      <c r="K537" s="173">
        <f>SUM(K511:K536)</f>
        <v>500000000</v>
      </c>
      <c r="L537" s="59">
        <f>SUM(H537+I537+J537+K537)</f>
        <v>1800002020</v>
      </c>
      <c r="M537">
        <v>100</v>
      </c>
    </row>
    <row r="538" spans="8:13" x14ac:dyDescent="0.25">
      <c r="L538">
        <v>350002020</v>
      </c>
    </row>
    <row r="539" spans="8:13" x14ac:dyDescent="0.25">
      <c r="L539" s="59">
        <f>L538*M537/L537</f>
        <v>19.444534845577561</v>
      </c>
    </row>
    <row r="541" spans="8:13" x14ac:dyDescent="0.25">
      <c r="L541">
        <v>1800002020</v>
      </c>
      <c r="M541">
        <v>100</v>
      </c>
    </row>
    <row r="542" spans="8:13" x14ac:dyDescent="0.25">
      <c r="L542">
        <v>450000000</v>
      </c>
    </row>
    <row r="543" spans="8:13" x14ac:dyDescent="0.25">
      <c r="L543">
        <f>L542*M541/L541</f>
        <v>24.999971944475931</v>
      </c>
    </row>
    <row r="545" spans="6:13" x14ac:dyDescent="0.25">
      <c r="L545">
        <v>1800002020</v>
      </c>
      <c r="M545">
        <v>100</v>
      </c>
    </row>
    <row r="546" spans="6:13" x14ac:dyDescent="0.25">
      <c r="L546">
        <v>500000000</v>
      </c>
    </row>
    <row r="547" spans="6:13" x14ac:dyDescent="0.25">
      <c r="L547">
        <f>L546*M545/L545</f>
        <v>27.777746604973256</v>
      </c>
    </row>
    <row r="549" spans="6:13" x14ac:dyDescent="0.25">
      <c r="L549">
        <v>27.777746604973256</v>
      </c>
    </row>
    <row r="558" spans="6:13" x14ac:dyDescent="0.25">
      <c r="F558">
        <v>944080000</v>
      </c>
      <c r="G558">
        <v>1030000000</v>
      </c>
      <c r="H558">
        <v>1133000000</v>
      </c>
      <c r="I558">
        <v>1246000000</v>
      </c>
    </row>
    <row r="559" spans="6:13" x14ac:dyDescent="0.25">
      <c r="F559">
        <v>50800000</v>
      </c>
      <c r="G559">
        <v>56000000</v>
      </c>
      <c r="H559">
        <v>62000000</v>
      </c>
      <c r="I559">
        <v>68000000</v>
      </c>
    </row>
    <row r="560" spans="6:13" x14ac:dyDescent="0.25">
      <c r="F560">
        <v>12000000</v>
      </c>
      <c r="G560">
        <v>14000000</v>
      </c>
      <c r="H560">
        <v>16000000</v>
      </c>
      <c r="I560">
        <v>18000000</v>
      </c>
    </row>
    <row r="561" spans="6:9" x14ac:dyDescent="0.25">
      <c r="F561">
        <v>43823000</v>
      </c>
      <c r="G561">
        <v>48000000</v>
      </c>
      <c r="H561">
        <v>53000000</v>
      </c>
      <c r="I561">
        <v>58000000</v>
      </c>
    </row>
    <row r="562" spans="6:9" x14ac:dyDescent="0.25">
      <c r="F562">
        <v>263297000</v>
      </c>
      <c r="G562">
        <v>289000000</v>
      </c>
      <c r="H562">
        <v>318000000</v>
      </c>
      <c r="I562">
        <v>350000000</v>
      </c>
    </row>
    <row r="563" spans="6:9" x14ac:dyDescent="0.25">
      <c r="F563">
        <v>4000000</v>
      </c>
      <c r="G563">
        <v>5000000</v>
      </c>
      <c r="H563">
        <v>6000000</v>
      </c>
      <c r="I563">
        <v>7000000</v>
      </c>
    </row>
    <row r="564" spans="6:9" x14ac:dyDescent="0.25">
      <c r="F564">
        <v>8000000</v>
      </c>
      <c r="G564">
        <v>9000000</v>
      </c>
      <c r="H564">
        <v>10000000</v>
      </c>
      <c r="I564">
        <v>11000000</v>
      </c>
    </row>
    <row r="565" spans="6:9" x14ac:dyDescent="0.25">
      <c r="F565">
        <v>4000000</v>
      </c>
      <c r="G565">
        <v>5000000</v>
      </c>
      <c r="H565">
        <v>6000000</v>
      </c>
      <c r="I565">
        <v>7000000</v>
      </c>
    </row>
    <row r="566" spans="6:9" x14ac:dyDescent="0.25">
      <c r="F566">
        <v>32000000</v>
      </c>
      <c r="G566">
        <v>35000000</v>
      </c>
      <c r="H566">
        <v>39000000</v>
      </c>
      <c r="I566">
        <v>43000000</v>
      </c>
    </row>
    <row r="567" spans="6:9" x14ac:dyDescent="0.25">
      <c r="F567">
        <v>16000000</v>
      </c>
      <c r="G567">
        <v>18000000</v>
      </c>
      <c r="H567">
        <v>20000000</v>
      </c>
      <c r="I567">
        <v>22000000</v>
      </c>
    </row>
    <row r="568" spans="6:9" x14ac:dyDescent="0.25">
      <c r="F568">
        <v>23714000</v>
      </c>
      <c r="G568">
        <v>26000000</v>
      </c>
      <c r="H568">
        <v>29000000</v>
      </c>
      <c r="I568">
        <v>32000000</v>
      </c>
    </row>
    <row r="569" spans="6:9" x14ac:dyDescent="0.25">
      <c r="F569">
        <v>19714000</v>
      </c>
      <c r="G569">
        <v>22000000</v>
      </c>
      <c r="H569">
        <v>24000000</v>
      </c>
      <c r="I569">
        <v>26000000</v>
      </c>
    </row>
    <row r="570" spans="6:9" x14ac:dyDescent="0.25">
      <c r="F570">
        <v>19714000</v>
      </c>
      <c r="G570">
        <v>22000000</v>
      </c>
      <c r="H570">
        <v>24000000</v>
      </c>
      <c r="I570">
        <v>26000000</v>
      </c>
    </row>
    <row r="571" spans="6:9" x14ac:dyDescent="0.25">
      <c r="F571">
        <v>205140000</v>
      </c>
      <c r="G571">
        <v>225000000</v>
      </c>
      <c r="H571">
        <v>248000000</v>
      </c>
      <c r="I571">
        <v>273000000</v>
      </c>
    </row>
    <row r="572" spans="6:9" x14ac:dyDescent="0.25">
      <c r="F572">
        <v>22114000</v>
      </c>
      <c r="G572">
        <v>24000000</v>
      </c>
      <c r="H572">
        <v>26000000</v>
      </c>
      <c r="I572">
        <v>29000000</v>
      </c>
    </row>
    <row r="573" spans="6:9" x14ac:dyDescent="0.25">
      <c r="F573">
        <v>19714000</v>
      </c>
      <c r="G573">
        <v>22000000</v>
      </c>
      <c r="H573">
        <v>24000000</v>
      </c>
      <c r="I573">
        <v>26000000</v>
      </c>
    </row>
    <row r="574" spans="6:9" x14ac:dyDescent="0.25">
      <c r="F574">
        <v>19714000</v>
      </c>
      <c r="G574">
        <v>22000000</v>
      </c>
      <c r="H574">
        <v>24000000</v>
      </c>
      <c r="I574">
        <v>26000000</v>
      </c>
    </row>
    <row r="575" spans="6:9" x14ac:dyDescent="0.25">
      <c r="F575">
        <v>104000000</v>
      </c>
      <c r="G575">
        <v>115000000</v>
      </c>
      <c r="H575">
        <v>126000000</v>
      </c>
      <c r="I575">
        <v>139000000</v>
      </c>
    </row>
    <row r="576" spans="6:9" x14ac:dyDescent="0.25">
      <c r="F576">
        <v>64000000</v>
      </c>
      <c r="G576">
        <v>70000000</v>
      </c>
      <c r="H576">
        <v>77000000</v>
      </c>
      <c r="I576">
        <v>84000000</v>
      </c>
    </row>
    <row r="577" spans="6:11" x14ac:dyDescent="0.25">
      <c r="F577">
        <v>5600000</v>
      </c>
      <c r="G577">
        <v>6000000</v>
      </c>
      <c r="H577">
        <v>7000000</v>
      </c>
      <c r="I577">
        <v>8000000</v>
      </c>
    </row>
    <row r="578" spans="6:11" x14ac:dyDescent="0.25">
      <c r="F578">
        <v>6000000</v>
      </c>
      <c r="G578">
        <v>6000000</v>
      </c>
      <c r="H578">
        <v>7000000</v>
      </c>
      <c r="I578">
        <v>8000000</v>
      </c>
    </row>
    <row r="579" spans="6:11" x14ac:dyDescent="0.25">
      <c r="F579" s="173">
        <f>SUM(F558:F578)</f>
        <v>1887424000</v>
      </c>
      <c r="G579" s="173">
        <f>SUM(G558:G578)</f>
        <v>2069000000</v>
      </c>
      <c r="H579" s="173">
        <f>SUM(H558:H578)</f>
        <v>2279000000</v>
      </c>
      <c r="I579" s="173">
        <f>SUM(I558:I578)</f>
        <v>2507000000</v>
      </c>
      <c r="J579" s="59">
        <f>SUM(F579:I579)</f>
        <v>8742424000</v>
      </c>
      <c r="K579">
        <v>100</v>
      </c>
    </row>
    <row r="580" spans="6:11" x14ac:dyDescent="0.25">
      <c r="J580">
        <v>1887424000</v>
      </c>
    </row>
    <row r="581" spans="6:11" x14ac:dyDescent="0.25">
      <c r="J581" s="59">
        <f>SUM(J580*K579/J579)</f>
        <v>21.589252591729707</v>
      </c>
    </row>
    <row r="583" spans="6:11" x14ac:dyDescent="0.25">
      <c r="J583">
        <v>8742424000</v>
      </c>
      <c r="K583">
        <v>100</v>
      </c>
    </row>
    <row r="584" spans="6:11" x14ac:dyDescent="0.25">
      <c r="J584">
        <v>2069000000</v>
      </c>
    </row>
    <row r="585" spans="6:11" x14ac:dyDescent="0.25">
      <c r="J585">
        <f>J584*K583/J583</f>
        <v>23.666205162321113</v>
      </c>
    </row>
    <row r="587" spans="6:11" x14ac:dyDescent="0.25">
      <c r="J587">
        <v>8742424000</v>
      </c>
      <c r="K587">
        <v>100</v>
      </c>
    </row>
    <row r="588" spans="6:11" x14ac:dyDescent="0.25">
      <c r="J588">
        <v>2279000000</v>
      </c>
    </row>
    <row r="589" spans="6:11" x14ac:dyDescent="0.25">
      <c r="J589">
        <f>SUM(J588*K587/J587)</f>
        <v>26.068284951633551</v>
      </c>
    </row>
    <row r="591" spans="6:11" x14ac:dyDescent="0.25">
      <c r="J591">
        <v>8742424000</v>
      </c>
      <c r="K591">
        <v>100</v>
      </c>
    </row>
    <row r="592" spans="6:11" x14ac:dyDescent="0.25">
      <c r="J592">
        <v>2507000000</v>
      </c>
    </row>
    <row r="593" spans="7:10" x14ac:dyDescent="0.25">
      <c r="J593">
        <f>J592*K591/J591</f>
        <v>28.676257294315626</v>
      </c>
    </row>
    <row r="599" spans="7:10" x14ac:dyDescent="0.25">
      <c r="G599">
        <v>2000000000</v>
      </c>
    </row>
    <row r="600" spans="7:10" x14ac:dyDescent="0.25">
      <c r="G600">
        <v>1200000000</v>
      </c>
      <c r="I600">
        <v>62103404842</v>
      </c>
    </row>
    <row r="601" spans="7:10" x14ac:dyDescent="0.25">
      <c r="G601">
        <v>1000000000</v>
      </c>
    </row>
    <row r="602" spans="7:10" x14ac:dyDescent="0.25">
      <c r="G602">
        <v>5200000000</v>
      </c>
    </row>
    <row r="603" spans="7:10" x14ac:dyDescent="0.25">
      <c r="G603">
        <v>63600000</v>
      </c>
    </row>
    <row r="604" spans="7:10" x14ac:dyDescent="0.25">
      <c r="G604">
        <v>178990000</v>
      </c>
    </row>
    <row r="605" spans="7:10" x14ac:dyDescent="0.25">
      <c r="G605">
        <v>63600000</v>
      </c>
    </row>
    <row r="606" spans="7:10" x14ac:dyDescent="0.25">
      <c r="G606">
        <v>63600000</v>
      </c>
    </row>
    <row r="607" spans="7:10" x14ac:dyDescent="0.25">
      <c r="G607">
        <v>2679666293</v>
      </c>
    </row>
    <row r="608" spans="7:10" x14ac:dyDescent="0.25">
      <c r="G608">
        <v>161980217</v>
      </c>
    </row>
    <row r="609" spans="7:7" x14ac:dyDescent="0.25">
      <c r="G609">
        <v>1064616256</v>
      </c>
    </row>
    <row r="610" spans="7:7" x14ac:dyDescent="0.25">
      <c r="G610">
        <v>941201912</v>
      </c>
    </row>
    <row r="611" spans="7:7" x14ac:dyDescent="0.25">
      <c r="G611">
        <v>559291430</v>
      </c>
    </row>
    <row r="612" spans="7:7" x14ac:dyDescent="0.25">
      <c r="G612">
        <v>226837183</v>
      </c>
    </row>
    <row r="613" spans="7:7" x14ac:dyDescent="0.25">
      <c r="G613">
        <v>6000000</v>
      </c>
    </row>
    <row r="614" spans="7:7" x14ac:dyDescent="0.25">
      <c r="G614">
        <v>186435102</v>
      </c>
    </row>
    <row r="615" spans="7:7" x14ac:dyDescent="0.25">
      <c r="G615">
        <v>17219462</v>
      </c>
    </row>
    <row r="616" spans="7:7" x14ac:dyDescent="0.25">
      <c r="G616">
        <v>55102276</v>
      </c>
    </row>
    <row r="617" spans="7:7" x14ac:dyDescent="0.25">
      <c r="G617">
        <v>94020000</v>
      </c>
    </row>
    <row r="618" spans="7:7" x14ac:dyDescent="0.25">
      <c r="G618">
        <v>141640000</v>
      </c>
    </row>
    <row r="619" spans="7:7" x14ac:dyDescent="0.25">
      <c r="G619">
        <v>94300003</v>
      </c>
    </row>
    <row r="620" spans="7:7" x14ac:dyDescent="0.25">
      <c r="G620">
        <v>87650000</v>
      </c>
    </row>
    <row r="621" spans="7:7" x14ac:dyDescent="0.25">
      <c r="G621">
        <v>87650000</v>
      </c>
    </row>
    <row r="622" spans="7:7" x14ac:dyDescent="0.25">
      <c r="G622">
        <v>55904000</v>
      </c>
    </row>
    <row r="623" spans="7:7" x14ac:dyDescent="0.25">
      <c r="G623">
        <v>273357600</v>
      </c>
    </row>
    <row r="624" spans="7:7" x14ac:dyDescent="0.25">
      <c r="G624">
        <v>105600000</v>
      </c>
    </row>
    <row r="625" spans="7:7" x14ac:dyDescent="0.25">
      <c r="G625">
        <v>87600000</v>
      </c>
    </row>
    <row r="626" spans="7:7" x14ac:dyDescent="0.25">
      <c r="G626">
        <v>1934400</v>
      </c>
    </row>
    <row r="627" spans="7:7" x14ac:dyDescent="0.25">
      <c r="G627">
        <v>14400000</v>
      </c>
    </row>
    <row r="628" spans="7:7" x14ac:dyDescent="0.25">
      <c r="G628">
        <v>1035200000</v>
      </c>
    </row>
    <row r="629" spans="7:7" x14ac:dyDescent="0.25">
      <c r="G629">
        <v>2040000000</v>
      </c>
    </row>
    <row r="630" spans="7:7" x14ac:dyDescent="0.25">
      <c r="G630">
        <v>3073600000</v>
      </c>
    </row>
    <row r="631" spans="7:7" x14ac:dyDescent="0.25">
      <c r="G631">
        <v>255200000</v>
      </c>
    </row>
    <row r="632" spans="7:7" x14ac:dyDescent="0.25">
      <c r="G632">
        <v>111200000</v>
      </c>
    </row>
    <row r="633" spans="7:7" x14ac:dyDescent="0.25">
      <c r="G633">
        <v>180880000</v>
      </c>
    </row>
    <row r="634" spans="7:7" x14ac:dyDescent="0.25">
      <c r="G634">
        <v>9434032864</v>
      </c>
    </row>
    <row r="635" spans="7:7" x14ac:dyDescent="0.25">
      <c r="G635">
        <v>868800000</v>
      </c>
    </row>
    <row r="636" spans="7:7" x14ac:dyDescent="0.25">
      <c r="G636">
        <v>117200000</v>
      </c>
    </row>
    <row r="637" spans="7:7" x14ac:dyDescent="0.25">
      <c r="G637">
        <v>13208927136</v>
      </c>
    </row>
    <row r="638" spans="7:7" x14ac:dyDescent="0.25">
      <c r="G638">
        <v>4686200000</v>
      </c>
    </row>
    <row r="639" spans="7:7" x14ac:dyDescent="0.25">
      <c r="G639">
        <v>126000000</v>
      </c>
    </row>
    <row r="640" spans="7:7" x14ac:dyDescent="0.25">
      <c r="G640">
        <v>280160000</v>
      </c>
    </row>
    <row r="641" spans="7:7" x14ac:dyDescent="0.25">
      <c r="G641">
        <v>167800000</v>
      </c>
    </row>
    <row r="642" spans="7:7" x14ac:dyDescent="0.25">
      <c r="G642">
        <v>32000000</v>
      </c>
    </row>
    <row r="643" spans="7:7" x14ac:dyDescent="0.25">
      <c r="G643">
        <v>117766664</v>
      </c>
    </row>
    <row r="644" spans="7:7" x14ac:dyDescent="0.25">
      <c r="G644">
        <v>31600000</v>
      </c>
    </row>
    <row r="645" spans="7:7" x14ac:dyDescent="0.25">
      <c r="G645">
        <v>60000000</v>
      </c>
    </row>
    <row r="646" spans="7:7" x14ac:dyDescent="0.25">
      <c r="G646">
        <v>32266668</v>
      </c>
    </row>
    <row r="647" spans="7:7" x14ac:dyDescent="0.25">
      <c r="G647">
        <v>24900000</v>
      </c>
    </row>
    <row r="648" spans="7:7" x14ac:dyDescent="0.25">
      <c r="G648">
        <v>1369200000</v>
      </c>
    </row>
    <row r="649" spans="7:7" x14ac:dyDescent="0.25">
      <c r="G649">
        <v>32266668</v>
      </c>
    </row>
    <row r="650" spans="7:7" x14ac:dyDescent="0.25">
      <c r="G650">
        <v>500000000</v>
      </c>
    </row>
    <row r="651" spans="7:7" x14ac:dyDescent="0.25">
      <c r="G651">
        <v>55600000</v>
      </c>
    </row>
    <row r="652" spans="7:7" x14ac:dyDescent="0.25">
      <c r="G652">
        <v>406000000</v>
      </c>
    </row>
    <row r="653" spans="7:7" x14ac:dyDescent="0.25">
      <c r="G653">
        <v>27600000</v>
      </c>
    </row>
    <row r="654" spans="7:7" x14ac:dyDescent="0.25">
      <c r="G654">
        <v>35200000</v>
      </c>
    </row>
    <row r="655" spans="7:7" x14ac:dyDescent="0.25">
      <c r="G655">
        <v>564800000</v>
      </c>
    </row>
    <row r="656" spans="7:7" x14ac:dyDescent="0.25">
      <c r="G656">
        <v>138000000</v>
      </c>
    </row>
    <row r="657" spans="7:10" x14ac:dyDescent="0.25">
      <c r="G657">
        <v>12000000</v>
      </c>
    </row>
    <row r="658" spans="7:10" x14ac:dyDescent="0.25">
      <c r="G658">
        <v>260800000</v>
      </c>
    </row>
    <row r="659" spans="7:10" x14ac:dyDescent="0.25">
      <c r="G659">
        <v>477136796</v>
      </c>
    </row>
    <row r="660" spans="7:10" x14ac:dyDescent="0.25">
      <c r="G660">
        <v>1300000000</v>
      </c>
    </row>
    <row r="661" spans="7:10" x14ac:dyDescent="0.25">
      <c r="G661">
        <v>600000000</v>
      </c>
    </row>
    <row r="662" spans="7:10" x14ac:dyDescent="0.25">
      <c r="G662">
        <v>200000000</v>
      </c>
    </row>
    <row r="663" spans="7:10" x14ac:dyDescent="0.25">
      <c r="G663">
        <v>288873592</v>
      </c>
    </row>
    <row r="664" spans="7:10" x14ac:dyDescent="0.25">
      <c r="G664" s="173">
        <f>SUM(G599:G663)</f>
        <v>58863406522</v>
      </c>
      <c r="H664" s="173">
        <v>62103404842</v>
      </c>
      <c r="I664" s="59">
        <f>H664-G664</f>
        <v>3239998320</v>
      </c>
    </row>
    <row r="670" spans="7:10" x14ac:dyDescent="0.25">
      <c r="G670">
        <v>40000000</v>
      </c>
      <c r="H670">
        <v>30000000</v>
      </c>
      <c r="I670">
        <v>30000000</v>
      </c>
      <c r="J670">
        <v>30000000</v>
      </c>
    </row>
    <row r="671" spans="7:10" x14ac:dyDescent="0.25">
      <c r="G671">
        <v>15000000</v>
      </c>
      <c r="H671">
        <v>60000000</v>
      </c>
      <c r="I671">
        <v>100000000</v>
      </c>
      <c r="J671">
        <v>150000000</v>
      </c>
    </row>
    <row r="672" spans="7:10" x14ac:dyDescent="0.25">
      <c r="G672">
        <v>55000000</v>
      </c>
      <c r="H672">
        <v>35000000</v>
      </c>
      <c r="I672">
        <v>35000000</v>
      </c>
      <c r="J672">
        <v>35000000</v>
      </c>
    </row>
    <row r="673" spans="7:10" x14ac:dyDescent="0.25">
      <c r="G673">
        <v>0</v>
      </c>
      <c r="H673">
        <v>10000000</v>
      </c>
      <c r="I673">
        <v>20000000</v>
      </c>
      <c r="J673">
        <v>0</v>
      </c>
    </row>
    <row r="674" spans="7:10" x14ac:dyDescent="0.25">
      <c r="G674">
        <v>0</v>
      </c>
      <c r="H674">
        <v>20000000</v>
      </c>
      <c r="I674">
        <v>20000000</v>
      </c>
      <c r="J674">
        <v>30000000</v>
      </c>
    </row>
    <row r="675" spans="7:10" x14ac:dyDescent="0.25">
      <c r="G675">
        <v>48000000</v>
      </c>
      <c r="H675">
        <v>30000000</v>
      </c>
      <c r="I675">
        <v>50000000</v>
      </c>
      <c r="J675">
        <v>60000000</v>
      </c>
    </row>
    <row r="676" spans="7:10" x14ac:dyDescent="0.25">
      <c r="G676">
        <v>0</v>
      </c>
      <c r="H676">
        <v>15000000</v>
      </c>
      <c r="I676">
        <v>10000000</v>
      </c>
      <c r="J676">
        <v>15000000</v>
      </c>
    </row>
    <row r="677" spans="7:10" x14ac:dyDescent="0.25">
      <c r="G677">
        <v>0</v>
      </c>
      <c r="H677">
        <v>10000000</v>
      </c>
      <c r="I677">
        <v>20000000</v>
      </c>
      <c r="J677">
        <v>0</v>
      </c>
    </row>
    <row r="678" spans="7:10" x14ac:dyDescent="0.25">
      <c r="G678">
        <v>0</v>
      </c>
      <c r="H678">
        <v>30000000</v>
      </c>
      <c r="I678">
        <v>60000000</v>
      </c>
      <c r="J678">
        <v>30000000</v>
      </c>
    </row>
    <row r="679" spans="7:10" x14ac:dyDescent="0.25">
      <c r="G679">
        <v>15000000</v>
      </c>
      <c r="H679">
        <v>55000000</v>
      </c>
      <c r="I679">
        <v>70000000</v>
      </c>
      <c r="J679">
        <v>70000000</v>
      </c>
    </row>
    <row r="680" spans="7:10" x14ac:dyDescent="0.25">
      <c r="G680">
        <v>0</v>
      </c>
      <c r="H680">
        <v>10000000</v>
      </c>
      <c r="I680">
        <v>20000000</v>
      </c>
      <c r="J680">
        <v>15000000</v>
      </c>
    </row>
    <row r="681" spans="7:10" x14ac:dyDescent="0.25">
      <c r="G681">
        <v>12000000</v>
      </c>
      <c r="H681">
        <v>70000000</v>
      </c>
      <c r="I681">
        <v>110000000</v>
      </c>
      <c r="J681">
        <v>155000000</v>
      </c>
    </row>
    <row r="682" spans="7:10" x14ac:dyDescent="0.25">
      <c r="G682">
        <v>25000000</v>
      </c>
      <c r="H682">
        <v>25000000</v>
      </c>
      <c r="I682">
        <v>40000000</v>
      </c>
      <c r="J682">
        <v>60000000</v>
      </c>
    </row>
    <row r="683" spans="7:10" x14ac:dyDescent="0.25">
      <c r="G683">
        <v>0</v>
      </c>
      <c r="H683">
        <v>10000000</v>
      </c>
      <c r="I683">
        <v>10000000</v>
      </c>
      <c r="J683">
        <v>50000000</v>
      </c>
    </row>
    <row r="684" spans="7:10" x14ac:dyDescent="0.25">
      <c r="G684">
        <v>40000000</v>
      </c>
      <c r="H684">
        <v>40000000</v>
      </c>
      <c r="I684">
        <v>5000000</v>
      </c>
      <c r="J684">
        <v>0</v>
      </c>
    </row>
    <row r="685" spans="7:10" x14ac:dyDescent="0.25">
      <c r="G685">
        <v>23000000</v>
      </c>
      <c r="H685">
        <v>20000000</v>
      </c>
      <c r="I685">
        <v>20000000</v>
      </c>
      <c r="J685">
        <v>20000000</v>
      </c>
    </row>
    <row r="686" spans="7:10" x14ac:dyDescent="0.25">
      <c r="G686">
        <v>0</v>
      </c>
      <c r="H686">
        <v>35000000</v>
      </c>
      <c r="I686">
        <v>75000000</v>
      </c>
      <c r="J686">
        <v>100000000</v>
      </c>
    </row>
    <row r="687" spans="7:10" x14ac:dyDescent="0.25">
      <c r="G687">
        <v>25000000</v>
      </c>
      <c r="H687">
        <v>15000000</v>
      </c>
      <c r="I687">
        <v>15000000</v>
      </c>
      <c r="J687">
        <v>20000000</v>
      </c>
    </row>
    <row r="688" spans="7:10" x14ac:dyDescent="0.25">
      <c r="G688">
        <v>21000000</v>
      </c>
      <c r="H688">
        <v>30000000</v>
      </c>
      <c r="I688">
        <v>40000000</v>
      </c>
      <c r="J688">
        <v>45000000</v>
      </c>
    </row>
    <row r="689" spans="7:12" x14ac:dyDescent="0.25">
      <c r="G689">
        <v>26000000</v>
      </c>
      <c r="H689">
        <v>15000000</v>
      </c>
      <c r="I689">
        <v>15000000</v>
      </c>
      <c r="J689">
        <v>20000000</v>
      </c>
    </row>
    <row r="690" spans="7:12" x14ac:dyDescent="0.25">
      <c r="G690">
        <v>0</v>
      </c>
      <c r="H690">
        <v>35000000</v>
      </c>
      <c r="I690">
        <v>60000000</v>
      </c>
      <c r="J690">
        <v>60000000</v>
      </c>
    </row>
    <row r="691" spans="7:12" x14ac:dyDescent="0.25">
      <c r="G691">
        <v>17000000</v>
      </c>
      <c r="H691">
        <v>15000000</v>
      </c>
      <c r="I691">
        <v>20000000</v>
      </c>
      <c r="J691">
        <v>35000000</v>
      </c>
    </row>
    <row r="692" spans="7:12" x14ac:dyDescent="0.25">
      <c r="G692">
        <v>38000000</v>
      </c>
      <c r="H692">
        <v>35000000</v>
      </c>
      <c r="I692">
        <v>5000000</v>
      </c>
    </row>
    <row r="694" spans="7:12" x14ac:dyDescent="0.25">
      <c r="G694">
        <f>SUM(G670:G692)</f>
        <v>400000000</v>
      </c>
      <c r="H694">
        <f>SUM(H670:H692)</f>
        <v>650000000</v>
      </c>
      <c r="I694">
        <f>SUM(I670:I692)</f>
        <v>850000000</v>
      </c>
      <c r="J694">
        <f>SUM(J670:J692)</f>
        <v>1000000000</v>
      </c>
      <c r="K694">
        <f>SUM(G694:J694)</f>
        <v>2900000000</v>
      </c>
      <c r="L694">
        <v>100</v>
      </c>
    </row>
    <row r="695" spans="7:12" x14ac:dyDescent="0.25">
      <c r="K695">
        <v>400000000</v>
      </c>
    </row>
    <row r="696" spans="7:12" x14ac:dyDescent="0.25">
      <c r="K696">
        <f>K695*L694/K694</f>
        <v>13.793103448275861</v>
      </c>
    </row>
    <row r="698" spans="7:12" x14ac:dyDescent="0.25">
      <c r="K698">
        <v>2900000000</v>
      </c>
      <c r="L698">
        <v>100</v>
      </c>
    </row>
    <row r="699" spans="7:12" x14ac:dyDescent="0.25">
      <c r="K699">
        <v>650000000</v>
      </c>
    </row>
    <row r="700" spans="7:12" x14ac:dyDescent="0.25">
      <c r="K700">
        <f>K699*L698/K698</f>
        <v>22.413793103448278</v>
      </c>
    </row>
    <row r="702" spans="7:12" x14ac:dyDescent="0.25">
      <c r="K702">
        <v>2900000000</v>
      </c>
      <c r="L702">
        <v>100</v>
      </c>
    </row>
    <row r="703" spans="7:12" x14ac:dyDescent="0.25">
      <c r="K703">
        <v>850000000</v>
      </c>
    </row>
    <row r="704" spans="7:12" x14ac:dyDescent="0.25">
      <c r="K704">
        <f>K703*L702/K702</f>
        <v>29.310344827586206</v>
      </c>
    </row>
    <row r="706" spans="7:12" x14ac:dyDescent="0.25">
      <c r="K706">
        <v>2900000000</v>
      </c>
      <c r="L706">
        <v>100</v>
      </c>
    </row>
    <row r="707" spans="7:12" x14ac:dyDescent="0.25">
      <c r="K707">
        <v>1000000000</v>
      </c>
    </row>
    <row r="708" spans="7:12" x14ac:dyDescent="0.25">
      <c r="K708">
        <f>K707*L706/K706</f>
        <v>34.482758620689658</v>
      </c>
    </row>
    <row r="711" spans="7:12" x14ac:dyDescent="0.25">
      <c r="G711">
        <v>0</v>
      </c>
      <c r="H711">
        <v>0</v>
      </c>
      <c r="I711">
        <v>0</v>
      </c>
      <c r="J711">
        <v>0</v>
      </c>
    </row>
    <row r="712" spans="7:12" x14ac:dyDescent="0.25">
      <c r="G712">
        <v>52000000</v>
      </c>
      <c r="H712">
        <v>0</v>
      </c>
      <c r="I712">
        <v>0</v>
      </c>
      <c r="J712">
        <v>0</v>
      </c>
    </row>
    <row r="713" spans="7:12" x14ac:dyDescent="0.25">
      <c r="G713">
        <v>0</v>
      </c>
      <c r="H713">
        <v>0</v>
      </c>
      <c r="I713">
        <v>0</v>
      </c>
      <c r="J713">
        <v>0</v>
      </c>
    </row>
    <row r="714" spans="7:12" x14ac:dyDescent="0.25">
      <c r="G714">
        <v>0</v>
      </c>
      <c r="H714">
        <v>0</v>
      </c>
      <c r="I714">
        <v>0</v>
      </c>
      <c r="J714">
        <v>55000000</v>
      </c>
    </row>
    <row r="715" spans="7:12" x14ac:dyDescent="0.25">
      <c r="G715">
        <v>0</v>
      </c>
      <c r="H715">
        <v>0</v>
      </c>
      <c r="I715">
        <v>53000000</v>
      </c>
      <c r="J715">
        <v>0</v>
      </c>
    </row>
    <row r="716" spans="7:12" x14ac:dyDescent="0.25">
      <c r="G716">
        <v>0</v>
      </c>
      <c r="H716">
        <v>52000000</v>
      </c>
      <c r="I716">
        <v>0</v>
      </c>
      <c r="J716">
        <v>0</v>
      </c>
    </row>
    <row r="717" spans="7:12" x14ac:dyDescent="0.25">
      <c r="G717">
        <v>0</v>
      </c>
      <c r="H717">
        <v>0</v>
      </c>
      <c r="I717">
        <v>0</v>
      </c>
      <c r="J717">
        <v>0</v>
      </c>
    </row>
    <row r="718" spans="7:12" x14ac:dyDescent="0.25">
      <c r="G718">
        <v>0</v>
      </c>
      <c r="H718">
        <v>0</v>
      </c>
      <c r="I718">
        <v>0</v>
      </c>
    </row>
    <row r="719" spans="7:12" x14ac:dyDescent="0.25">
      <c r="G719">
        <v>0</v>
      </c>
      <c r="H719">
        <v>0</v>
      </c>
    </row>
    <row r="720" spans="7:12" x14ac:dyDescent="0.25">
      <c r="G720">
        <v>0</v>
      </c>
    </row>
    <row r="721" spans="7:12" x14ac:dyDescent="0.25">
      <c r="G721">
        <v>0</v>
      </c>
    </row>
    <row r="722" spans="7:12" x14ac:dyDescent="0.25">
      <c r="G722">
        <v>150000000</v>
      </c>
    </row>
    <row r="723" spans="7:12" x14ac:dyDescent="0.25">
      <c r="G723">
        <v>0</v>
      </c>
    </row>
    <row r="724" spans="7:12" x14ac:dyDescent="0.25">
      <c r="G724">
        <v>0</v>
      </c>
    </row>
    <row r="725" spans="7:12" x14ac:dyDescent="0.25">
      <c r="G725">
        <v>0</v>
      </c>
    </row>
    <row r="726" spans="7:12" x14ac:dyDescent="0.25">
      <c r="G726">
        <v>0</v>
      </c>
    </row>
    <row r="727" spans="7:12" x14ac:dyDescent="0.25">
      <c r="G727">
        <v>0</v>
      </c>
    </row>
    <row r="729" spans="7:12" x14ac:dyDescent="0.25">
      <c r="G729">
        <f>SUM(G711:G727)</f>
        <v>202000000</v>
      </c>
      <c r="H729">
        <f>SUM(H711:H727)</f>
        <v>52000000</v>
      </c>
      <c r="I729">
        <f>SUM(I711:I727)</f>
        <v>53000000</v>
      </c>
      <c r="J729">
        <f>SUM(J711:J727)</f>
        <v>55000000</v>
      </c>
      <c r="K729">
        <f>SUM(G729:J730)</f>
        <v>362000000</v>
      </c>
      <c r="L729">
        <v>100</v>
      </c>
    </row>
    <row r="730" spans="7:12" x14ac:dyDescent="0.25">
      <c r="K730">
        <v>202000000</v>
      </c>
    </row>
    <row r="731" spans="7:12" x14ac:dyDescent="0.25">
      <c r="K731">
        <f>SUM(K730*L729/K729)</f>
        <v>55.80110497237569</v>
      </c>
    </row>
    <row r="733" spans="7:12" x14ac:dyDescent="0.25">
      <c r="K733">
        <v>362000000</v>
      </c>
      <c r="L733">
        <v>100</v>
      </c>
    </row>
    <row r="734" spans="7:12" x14ac:dyDescent="0.25">
      <c r="K734">
        <v>52000000</v>
      </c>
    </row>
    <row r="735" spans="7:12" x14ac:dyDescent="0.25">
      <c r="K735">
        <f>K734*L733/K733</f>
        <v>14.3646408839779</v>
      </c>
    </row>
    <row r="737" spans="11:12" x14ac:dyDescent="0.25">
      <c r="K737">
        <v>362000000</v>
      </c>
      <c r="L737">
        <v>100</v>
      </c>
    </row>
    <row r="738" spans="11:12" x14ac:dyDescent="0.25">
      <c r="K738">
        <v>53000000</v>
      </c>
    </row>
    <row r="739" spans="11:12" x14ac:dyDescent="0.25">
      <c r="K739">
        <f>K738*L737/K737</f>
        <v>14.640883977900552</v>
      </c>
    </row>
    <row r="741" spans="11:12" x14ac:dyDescent="0.25">
      <c r="K741">
        <v>362000000</v>
      </c>
      <c r="L741">
        <v>100</v>
      </c>
    </row>
    <row r="742" spans="11:12" x14ac:dyDescent="0.25">
      <c r="K742">
        <v>55000000</v>
      </c>
    </row>
    <row r="743" spans="11:12" x14ac:dyDescent="0.25">
      <c r="K743">
        <f>K742*L741/K741</f>
        <v>15.193370165745856</v>
      </c>
    </row>
    <row r="755" spans="7:12" x14ac:dyDescent="0.25">
      <c r="G755">
        <v>477136796</v>
      </c>
      <c r="H755">
        <v>300000000</v>
      </c>
      <c r="I755">
        <v>0</v>
      </c>
      <c r="J755">
        <v>0</v>
      </c>
    </row>
    <row r="756" spans="7:12" x14ac:dyDescent="0.25">
      <c r="G756">
        <v>300000000</v>
      </c>
      <c r="I756">
        <v>350000000</v>
      </c>
      <c r="J756">
        <v>350000000</v>
      </c>
    </row>
    <row r="757" spans="7:12" x14ac:dyDescent="0.25">
      <c r="I757">
        <v>50000000</v>
      </c>
      <c r="J757">
        <v>50000000</v>
      </c>
    </row>
    <row r="758" spans="7:12" x14ac:dyDescent="0.25">
      <c r="G758">
        <f>SUM(G755:G757)</f>
        <v>777136796</v>
      </c>
      <c r="H758">
        <f>SUM(H755:H757)</f>
        <v>300000000</v>
      </c>
      <c r="I758">
        <f>SUM(I755:I757)</f>
        <v>400000000</v>
      </c>
      <c r="J758">
        <f>SUM(J755:J757)</f>
        <v>400000000</v>
      </c>
      <c r="K758" s="173">
        <f>SUM(G758:J758)</f>
        <v>1877136796</v>
      </c>
      <c r="L758">
        <v>100</v>
      </c>
    </row>
    <row r="759" spans="7:12" x14ac:dyDescent="0.25">
      <c r="K759">
        <v>777136796</v>
      </c>
    </row>
    <row r="760" spans="7:12" x14ac:dyDescent="0.25">
      <c r="K760">
        <f>SUM(K759*L758/K758)</f>
        <v>41.400115199702263</v>
      </c>
    </row>
    <row r="762" spans="7:12" x14ac:dyDescent="0.25">
      <c r="K762">
        <v>1877136796</v>
      </c>
      <c r="L762">
        <v>100</v>
      </c>
    </row>
    <row r="763" spans="7:12" x14ac:dyDescent="0.25">
      <c r="K763">
        <v>300000000</v>
      </c>
    </row>
    <row r="764" spans="7:12" x14ac:dyDescent="0.25">
      <c r="K764">
        <f>SUM(K763*L762/K762)</f>
        <v>15.981786763717565</v>
      </c>
    </row>
    <row r="766" spans="7:12" x14ac:dyDescent="0.25">
      <c r="K766">
        <v>1877136796</v>
      </c>
      <c r="L766">
        <v>100</v>
      </c>
    </row>
    <row r="767" spans="7:12" x14ac:dyDescent="0.25">
      <c r="K767">
        <v>400000000</v>
      </c>
    </row>
    <row r="768" spans="7:12" x14ac:dyDescent="0.25">
      <c r="K768">
        <f>K767*L766/K766</f>
        <v>21.309049018290086</v>
      </c>
    </row>
    <row r="770" spans="6:12" x14ac:dyDescent="0.25">
      <c r="K770">
        <v>1877136796</v>
      </c>
      <c r="L770">
        <v>100</v>
      </c>
    </row>
    <row r="771" spans="6:12" x14ac:dyDescent="0.25">
      <c r="K771">
        <v>400000000</v>
      </c>
    </row>
    <row r="772" spans="6:12" x14ac:dyDescent="0.25">
      <c r="K772">
        <f>K771*L770/K770</f>
        <v>21.309049018290086</v>
      </c>
    </row>
    <row r="777" spans="6:12" x14ac:dyDescent="0.25">
      <c r="F777" t="s">
        <v>3051</v>
      </c>
      <c r="G777">
        <v>94436796</v>
      </c>
      <c r="H777">
        <v>94436796</v>
      </c>
      <c r="I777">
        <f>G777+H777</f>
        <v>188873592</v>
      </c>
    </row>
    <row r="781" spans="6:12" ht="19.5" x14ac:dyDescent="0.3">
      <c r="I781" s="211" t="s">
        <v>3052</v>
      </c>
    </row>
    <row r="784" spans="6:12" x14ac:dyDescent="0.25">
      <c r="G784">
        <v>0</v>
      </c>
      <c r="H784">
        <v>0</v>
      </c>
      <c r="I784">
        <v>0</v>
      </c>
      <c r="J784">
        <v>0</v>
      </c>
    </row>
    <row r="785" spans="7:10" x14ac:dyDescent="0.25">
      <c r="G785">
        <v>0</v>
      </c>
      <c r="H785">
        <v>0</v>
      </c>
      <c r="I785">
        <v>0</v>
      </c>
      <c r="J785" s="173">
        <v>600000000</v>
      </c>
    </row>
    <row r="786" spans="7:10" x14ac:dyDescent="0.25">
      <c r="G786">
        <v>0</v>
      </c>
      <c r="H786">
        <v>0</v>
      </c>
      <c r="I786">
        <v>0</v>
      </c>
      <c r="J786">
        <v>0</v>
      </c>
    </row>
    <row r="787" spans="7:10" x14ac:dyDescent="0.25">
      <c r="G787">
        <v>0</v>
      </c>
      <c r="H787">
        <v>0</v>
      </c>
      <c r="I787">
        <v>0</v>
      </c>
      <c r="J787">
        <v>0</v>
      </c>
    </row>
    <row r="788" spans="7:10" x14ac:dyDescent="0.25">
      <c r="G788">
        <v>0</v>
      </c>
      <c r="H788">
        <v>0</v>
      </c>
      <c r="I788">
        <v>500000000</v>
      </c>
      <c r="J788">
        <v>0</v>
      </c>
    </row>
    <row r="789" spans="7:10" x14ac:dyDescent="0.25">
      <c r="G789">
        <v>0</v>
      </c>
      <c r="H789">
        <v>500000000</v>
      </c>
      <c r="I789">
        <v>0</v>
      </c>
      <c r="J789">
        <v>0</v>
      </c>
    </row>
    <row r="790" spans="7:10" x14ac:dyDescent="0.25">
      <c r="G790">
        <v>0</v>
      </c>
      <c r="I790">
        <v>50000000</v>
      </c>
      <c r="J790">
        <v>0</v>
      </c>
    </row>
    <row r="791" spans="7:10" x14ac:dyDescent="0.25">
      <c r="G791">
        <v>0</v>
      </c>
      <c r="H791">
        <v>0</v>
      </c>
      <c r="I791">
        <v>50000000</v>
      </c>
      <c r="J791">
        <v>0</v>
      </c>
    </row>
    <row r="792" spans="7:10" x14ac:dyDescent="0.25">
      <c r="G792">
        <v>596463895</v>
      </c>
      <c r="I792">
        <v>0</v>
      </c>
      <c r="J792">
        <v>0</v>
      </c>
    </row>
    <row r="793" spans="7:10" x14ac:dyDescent="0.25">
      <c r="G793">
        <v>38315387</v>
      </c>
      <c r="I793">
        <v>0</v>
      </c>
      <c r="J793">
        <v>0</v>
      </c>
    </row>
    <row r="794" spans="7:10" x14ac:dyDescent="0.25">
      <c r="G794">
        <v>0</v>
      </c>
      <c r="I794">
        <v>0</v>
      </c>
      <c r="J794">
        <v>0</v>
      </c>
    </row>
    <row r="795" spans="7:10" x14ac:dyDescent="0.25">
      <c r="G795">
        <v>503200000</v>
      </c>
      <c r="H795">
        <v>0</v>
      </c>
      <c r="I795">
        <v>0</v>
      </c>
      <c r="J795">
        <v>0</v>
      </c>
    </row>
    <row r="796" spans="7:10" x14ac:dyDescent="0.25">
      <c r="G796">
        <v>155951182</v>
      </c>
      <c r="I796">
        <v>0</v>
      </c>
      <c r="J796">
        <v>0</v>
      </c>
    </row>
    <row r="797" spans="7:10" x14ac:dyDescent="0.25">
      <c r="G797">
        <v>53680543</v>
      </c>
      <c r="I797">
        <v>0</v>
      </c>
      <c r="J797">
        <v>0</v>
      </c>
    </row>
    <row r="798" spans="7:10" x14ac:dyDescent="0.25">
      <c r="G798">
        <v>0</v>
      </c>
      <c r="I798">
        <v>0</v>
      </c>
      <c r="J798">
        <v>0</v>
      </c>
    </row>
    <row r="799" spans="7:10" x14ac:dyDescent="0.25">
      <c r="G799">
        <v>44100034</v>
      </c>
      <c r="H799">
        <v>0</v>
      </c>
      <c r="I799">
        <v>0</v>
      </c>
      <c r="J799">
        <v>0</v>
      </c>
    </row>
    <row r="800" spans="7:10" x14ac:dyDescent="0.25">
      <c r="G800">
        <v>4073154</v>
      </c>
      <c r="H800">
        <v>0</v>
      </c>
      <c r="I800">
        <v>0</v>
      </c>
      <c r="J800">
        <v>0</v>
      </c>
    </row>
    <row r="801" spans="7:10" x14ac:dyDescent="0.25">
      <c r="G801">
        <v>13034092</v>
      </c>
      <c r="H801">
        <v>0</v>
      </c>
      <c r="I801">
        <v>0</v>
      </c>
      <c r="J801">
        <v>0</v>
      </c>
    </row>
    <row r="802" spans="7:10" x14ac:dyDescent="0.25">
      <c r="G802">
        <v>0</v>
      </c>
      <c r="H802">
        <v>0</v>
      </c>
      <c r="I802">
        <v>0</v>
      </c>
      <c r="J802">
        <v>0</v>
      </c>
    </row>
    <row r="803" spans="7:10" x14ac:dyDescent="0.25">
      <c r="G803">
        <v>0</v>
      </c>
      <c r="H803">
        <v>0</v>
      </c>
      <c r="I803">
        <v>0</v>
      </c>
      <c r="J803">
        <v>0</v>
      </c>
    </row>
    <row r="804" spans="7:10" x14ac:dyDescent="0.25">
      <c r="G804">
        <v>0</v>
      </c>
      <c r="H804">
        <v>0</v>
      </c>
      <c r="I804">
        <v>0</v>
      </c>
      <c r="J804">
        <v>0</v>
      </c>
    </row>
    <row r="805" spans="7:10" x14ac:dyDescent="0.25">
      <c r="G805">
        <v>20900000</v>
      </c>
      <c r="H805">
        <v>0</v>
      </c>
      <c r="I805">
        <v>0</v>
      </c>
      <c r="J805">
        <v>0</v>
      </c>
    </row>
    <row r="806" spans="7:10" x14ac:dyDescent="0.25">
      <c r="G806">
        <v>20900000</v>
      </c>
      <c r="H806">
        <v>0</v>
      </c>
      <c r="I806">
        <v>0</v>
      </c>
      <c r="J806">
        <v>0</v>
      </c>
    </row>
    <row r="807" spans="7:10" x14ac:dyDescent="0.25">
      <c r="G807">
        <v>0</v>
      </c>
      <c r="H807">
        <v>0</v>
      </c>
      <c r="I807">
        <v>0</v>
      </c>
      <c r="J807">
        <v>0</v>
      </c>
    </row>
    <row r="808" spans="7:10" x14ac:dyDescent="0.25">
      <c r="H808">
        <v>0</v>
      </c>
      <c r="I808">
        <v>0</v>
      </c>
      <c r="J808">
        <v>0</v>
      </c>
    </row>
    <row r="809" spans="7:10" x14ac:dyDescent="0.25">
      <c r="G809">
        <v>24200000</v>
      </c>
      <c r="H809">
        <v>0</v>
      </c>
      <c r="I809">
        <v>0</v>
      </c>
      <c r="J809">
        <v>0</v>
      </c>
    </row>
    <row r="810" spans="7:10" x14ac:dyDescent="0.25">
      <c r="H810">
        <v>0</v>
      </c>
      <c r="I810">
        <v>0</v>
      </c>
      <c r="J810">
        <v>0</v>
      </c>
    </row>
    <row r="811" spans="7:10" x14ac:dyDescent="0.25">
      <c r="G811">
        <v>0</v>
      </c>
      <c r="H811">
        <v>0</v>
      </c>
      <c r="I811">
        <v>0</v>
      </c>
      <c r="J811">
        <v>0</v>
      </c>
    </row>
    <row r="812" spans="7:10" x14ac:dyDescent="0.25">
      <c r="G812">
        <v>0</v>
      </c>
      <c r="H812">
        <v>0</v>
      </c>
      <c r="I812">
        <v>0</v>
      </c>
      <c r="J812">
        <v>0</v>
      </c>
    </row>
    <row r="813" spans="7:10" x14ac:dyDescent="0.25">
      <c r="G813">
        <v>0</v>
      </c>
      <c r="H813">
        <v>0</v>
      </c>
      <c r="I813">
        <v>0</v>
      </c>
      <c r="J813">
        <v>0</v>
      </c>
    </row>
    <row r="814" spans="7:10" x14ac:dyDescent="0.25">
      <c r="G814">
        <v>0</v>
      </c>
      <c r="H814">
        <v>0</v>
      </c>
      <c r="I814">
        <v>0</v>
      </c>
      <c r="J814">
        <v>0</v>
      </c>
    </row>
    <row r="815" spans="7:10" x14ac:dyDescent="0.25">
      <c r="G815">
        <v>0</v>
      </c>
      <c r="H815">
        <v>0</v>
      </c>
      <c r="I815">
        <v>0</v>
      </c>
      <c r="J815">
        <v>0</v>
      </c>
    </row>
    <row r="816" spans="7:10" x14ac:dyDescent="0.25">
      <c r="G816">
        <v>0</v>
      </c>
      <c r="H816">
        <v>0</v>
      </c>
      <c r="I816">
        <v>0</v>
      </c>
      <c r="J816">
        <v>0</v>
      </c>
    </row>
    <row r="817" spans="7:10" x14ac:dyDescent="0.25">
      <c r="G817">
        <v>0</v>
      </c>
      <c r="H817">
        <v>0</v>
      </c>
      <c r="I817">
        <v>0</v>
      </c>
      <c r="J817">
        <v>0</v>
      </c>
    </row>
    <row r="818" spans="7:10" x14ac:dyDescent="0.25">
      <c r="G818">
        <v>0</v>
      </c>
      <c r="H818">
        <v>0</v>
      </c>
      <c r="I818">
        <v>0</v>
      </c>
      <c r="J818">
        <v>0</v>
      </c>
    </row>
    <row r="819" spans="7:10" x14ac:dyDescent="0.25">
      <c r="G819">
        <v>0</v>
      </c>
      <c r="H819">
        <v>0</v>
      </c>
      <c r="I819">
        <v>0</v>
      </c>
      <c r="J819">
        <v>0</v>
      </c>
    </row>
    <row r="820" spans="7:10" x14ac:dyDescent="0.25">
      <c r="G820">
        <v>0</v>
      </c>
      <c r="H820">
        <v>0</v>
      </c>
      <c r="I820">
        <v>0</v>
      </c>
      <c r="J820">
        <v>0</v>
      </c>
    </row>
    <row r="821" spans="7:10" x14ac:dyDescent="0.25">
      <c r="G821">
        <v>0</v>
      </c>
      <c r="H821">
        <v>0</v>
      </c>
      <c r="I821">
        <v>0</v>
      </c>
      <c r="J821">
        <v>0</v>
      </c>
    </row>
    <row r="822" spans="7:10" x14ac:dyDescent="0.25">
      <c r="G822">
        <v>0</v>
      </c>
      <c r="H822">
        <v>0</v>
      </c>
      <c r="I822">
        <v>0</v>
      </c>
      <c r="J822">
        <v>0</v>
      </c>
    </row>
    <row r="823" spans="7:10" x14ac:dyDescent="0.25">
      <c r="G823">
        <v>0</v>
      </c>
      <c r="H823">
        <v>0</v>
      </c>
      <c r="I823">
        <v>0</v>
      </c>
      <c r="J823">
        <v>0</v>
      </c>
    </row>
    <row r="824" spans="7:10" x14ac:dyDescent="0.25">
      <c r="G824">
        <v>0</v>
      </c>
      <c r="H824">
        <v>0</v>
      </c>
      <c r="I824">
        <v>0</v>
      </c>
      <c r="J824">
        <v>0</v>
      </c>
    </row>
    <row r="825" spans="7:10" x14ac:dyDescent="0.25">
      <c r="G825">
        <v>0</v>
      </c>
      <c r="H825">
        <v>0</v>
      </c>
      <c r="I825">
        <v>0</v>
      </c>
      <c r="J825">
        <v>0</v>
      </c>
    </row>
    <row r="826" spans="7:10" x14ac:dyDescent="0.25">
      <c r="G826">
        <v>0</v>
      </c>
      <c r="H826">
        <v>0</v>
      </c>
      <c r="I826">
        <v>0</v>
      </c>
      <c r="J826">
        <v>0</v>
      </c>
    </row>
    <row r="827" spans="7:10" x14ac:dyDescent="0.25">
      <c r="G827">
        <v>0</v>
      </c>
      <c r="H827">
        <v>0</v>
      </c>
      <c r="I827">
        <v>0</v>
      </c>
      <c r="J827">
        <v>0</v>
      </c>
    </row>
    <row r="828" spans="7:10" x14ac:dyDescent="0.25">
      <c r="G828">
        <v>0</v>
      </c>
      <c r="H828">
        <v>0</v>
      </c>
      <c r="I828">
        <v>0</v>
      </c>
      <c r="J828">
        <v>0</v>
      </c>
    </row>
    <row r="829" spans="7:10" x14ac:dyDescent="0.25">
      <c r="G829">
        <v>0</v>
      </c>
      <c r="H829">
        <v>0</v>
      </c>
      <c r="I829">
        <v>300000000</v>
      </c>
      <c r="J829">
        <v>0</v>
      </c>
    </row>
    <row r="830" spans="7:10" x14ac:dyDescent="0.25">
      <c r="G830">
        <v>0</v>
      </c>
      <c r="H830">
        <v>200000000</v>
      </c>
      <c r="I830">
        <v>0</v>
      </c>
      <c r="J830">
        <v>80000000</v>
      </c>
    </row>
    <row r="831" spans="7:10" x14ac:dyDescent="0.25">
      <c r="G831">
        <v>0</v>
      </c>
      <c r="H831">
        <v>0</v>
      </c>
      <c r="I831">
        <v>0</v>
      </c>
      <c r="J831">
        <v>0</v>
      </c>
    </row>
    <row r="832" spans="7:10" x14ac:dyDescent="0.25">
      <c r="G832">
        <v>0</v>
      </c>
      <c r="H832">
        <v>0</v>
      </c>
      <c r="I832">
        <v>0</v>
      </c>
      <c r="J832">
        <v>0</v>
      </c>
    </row>
    <row r="833" spans="7:12" x14ac:dyDescent="0.25">
      <c r="G833">
        <v>200000000</v>
      </c>
      <c r="H833">
        <v>0</v>
      </c>
      <c r="I833">
        <v>80000000</v>
      </c>
      <c r="J833">
        <v>170000000</v>
      </c>
    </row>
    <row r="834" spans="7:12" x14ac:dyDescent="0.25">
      <c r="G834">
        <v>0</v>
      </c>
      <c r="H834">
        <v>80000000</v>
      </c>
      <c r="I834">
        <v>0</v>
      </c>
      <c r="J834">
        <v>0</v>
      </c>
    </row>
    <row r="835" spans="7:12" x14ac:dyDescent="0.25">
      <c r="G835">
        <v>0</v>
      </c>
      <c r="H835">
        <v>0</v>
      </c>
      <c r="I835">
        <v>0</v>
      </c>
    </row>
    <row r="836" spans="7:12" x14ac:dyDescent="0.25">
      <c r="G836">
        <v>0</v>
      </c>
      <c r="H836">
        <v>0</v>
      </c>
      <c r="I836">
        <v>120000000</v>
      </c>
    </row>
    <row r="837" spans="7:12" x14ac:dyDescent="0.25">
      <c r="G837">
        <v>30000000</v>
      </c>
      <c r="H837">
        <v>170000000</v>
      </c>
      <c r="I837">
        <v>0</v>
      </c>
    </row>
    <row r="838" spans="7:12" x14ac:dyDescent="0.25">
      <c r="G838">
        <v>0</v>
      </c>
      <c r="H838">
        <v>0</v>
      </c>
    </row>
    <row r="839" spans="7:12" x14ac:dyDescent="0.25">
      <c r="G839">
        <v>0</v>
      </c>
    </row>
    <row r="840" spans="7:12" x14ac:dyDescent="0.25">
      <c r="G840">
        <v>70000000</v>
      </c>
    </row>
    <row r="841" spans="7:12" x14ac:dyDescent="0.25">
      <c r="G841">
        <v>0</v>
      </c>
    </row>
    <row r="842" spans="7:12" x14ac:dyDescent="0.25">
      <c r="G842">
        <v>0</v>
      </c>
    </row>
    <row r="843" spans="7:12" x14ac:dyDescent="0.25">
      <c r="G843">
        <f>SUM(G784:G842)</f>
        <v>1774818287</v>
      </c>
      <c r="H843">
        <f>SUM(H784:H842)</f>
        <v>950000000</v>
      </c>
      <c r="I843">
        <f>SUM(I784:I842)</f>
        <v>1100000000</v>
      </c>
      <c r="J843">
        <f>SUM(J784:J842)</f>
        <v>850000000</v>
      </c>
      <c r="K843">
        <f>SUM(G843:J843)</f>
        <v>4674818287</v>
      </c>
      <c r="L843">
        <v>100</v>
      </c>
    </row>
    <row r="844" spans="7:12" x14ac:dyDescent="0.25">
      <c r="K844">
        <v>1774818287</v>
      </c>
    </row>
    <row r="845" spans="7:12" x14ac:dyDescent="0.25">
      <c r="K845">
        <f>K844*L843/K843</f>
        <v>37.965503214007597</v>
      </c>
    </row>
    <row r="847" spans="7:12" x14ac:dyDescent="0.25">
      <c r="K847">
        <v>4674818287</v>
      </c>
      <c r="L847">
        <v>100</v>
      </c>
    </row>
    <row r="848" spans="7:12" x14ac:dyDescent="0.25">
      <c r="K848">
        <v>950000000</v>
      </c>
    </row>
    <row r="849" spans="9:12" x14ac:dyDescent="0.25">
      <c r="K849">
        <f>K848*L847/K847</f>
        <v>20.321645498859578</v>
      </c>
    </row>
    <row r="851" spans="9:12" x14ac:dyDescent="0.25">
      <c r="K851">
        <v>4674818287</v>
      </c>
      <c r="L851">
        <v>100</v>
      </c>
    </row>
    <row r="852" spans="9:12" x14ac:dyDescent="0.25">
      <c r="K852">
        <v>1100000000</v>
      </c>
    </row>
    <row r="853" spans="9:12" x14ac:dyDescent="0.25">
      <c r="K853">
        <f>K852*L851/K851</f>
        <v>23.530326367100567</v>
      </c>
    </row>
    <row r="855" spans="9:12" x14ac:dyDescent="0.25">
      <c r="K855">
        <v>4674818287</v>
      </c>
      <c r="L855">
        <v>100</v>
      </c>
    </row>
    <row r="856" spans="9:12" x14ac:dyDescent="0.25">
      <c r="K856">
        <v>850000000</v>
      </c>
    </row>
    <row r="857" spans="9:12" x14ac:dyDescent="0.25">
      <c r="K857">
        <f>K856*L855/K855</f>
        <v>18.182524920032254</v>
      </c>
    </row>
    <row r="864" spans="9:12" x14ac:dyDescent="0.25">
      <c r="I864" t="s">
        <v>3051</v>
      </c>
    </row>
    <row r="866" spans="7:10" x14ac:dyDescent="0.25">
      <c r="G866">
        <v>0</v>
      </c>
      <c r="H866">
        <v>1200000000</v>
      </c>
      <c r="I866">
        <v>0</v>
      </c>
      <c r="J866">
        <v>0</v>
      </c>
    </row>
    <row r="867" spans="7:10" x14ac:dyDescent="0.25">
      <c r="G867" s="173">
        <v>3200000000</v>
      </c>
      <c r="H867">
        <v>0</v>
      </c>
      <c r="I867">
        <v>0</v>
      </c>
    </row>
    <row r="868" spans="7:10" x14ac:dyDescent="0.25">
      <c r="G868">
        <v>0</v>
      </c>
      <c r="H868">
        <v>1000000000</v>
      </c>
      <c r="I868">
        <v>0</v>
      </c>
      <c r="J868">
        <v>38315387</v>
      </c>
    </row>
    <row r="869" spans="7:10" x14ac:dyDescent="0.25">
      <c r="G869">
        <v>0</v>
      </c>
      <c r="H869">
        <v>0</v>
      </c>
      <c r="I869">
        <v>0</v>
      </c>
      <c r="J869">
        <v>195922804</v>
      </c>
    </row>
    <row r="870" spans="7:10" x14ac:dyDescent="0.25">
      <c r="G870">
        <v>0</v>
      </c>
      <c r="H870">
        <v>0</v>
      </c>
      <c r="I870">
        <v>0</v>
      </c>
      <c r="J870">
        <v>194922804</v>
      </c>
    </row>
    <row r="871" spans="7:10" x14ac:dyDescent="0.25">
      <c r="G871">
        <v>0</v>
      </c>
      <c r="H871">
        <v>0</v>
      </c>
      <c r="I871">
        <v>38315387</v>
      </c>
      <c r="J871">
        <v>55951182</v>
      </c>
    </row>
    <row r="872" spans="7:10" x14ac:dyDescent="0.25">
      <c r="G872">
        <v>0</v>
      </c>
      <c r="H872">
        <v>0</v>
      </c>
      <c r="I872">
        <v>195922804</v>
      </c>
      <c r="J872">
        <v>53680543</v>
      </c>
    </row>
    <row r="873" spans="7:10" x14ac:dyDescent="0.25">
      <c r="G873">
        <v>0</v>
      </c>
      <c r="H873">
        <v>0</v>
      </c>
      <c r="I873">
        <v>94922804</v>
      </c>
      <c r="J873">
        <v>2000000</v>
      </c>
    </row>
    <row r="874" spans="7:10" x14ac:dyDescent="0.25">
      <c r="G874">
        <v>528847844</v>
      </c>
      <c r="H874">
        <v>38315387</v>
      </c>
      <c r="I874">
        <v>155951182</v>
      </c>
      <c r="J874">
        <v>44100034</v>
      </c>
    </row>
    <row r="875" spans="7:10" x14ac:dyDescent="0.25">
      <c r="G875">
        <v>0</v>
      </c>
      <c r="H875">
        <v>94922804</v>
      </c>
      <c r="I875">
        <v>53680543</v>
      </c>
      <c r="J875">
        <v>4073154</v>
      </c>
    </row>
    <row r="876" spans="7:10" x14ac:dyDescent="0.25">
      <c r="G876">
        <v>0</v>
      </c>
      <c r="H876">
        <v>94922804</v>
      </c>
      <c r="I876">
        <v>2000000</v>
      </c>
      <c r="J876">
        <v>13034092</v>
      </c>
    </row>
    <row r="877" spans="7:10" x14ac:dyDescent="0.25">
      <c r="G877">
        <v>0</v>
      </c>
      <c r="H877">
        <v>155951182</v>
      </c>
      <c r="I877">
        <v>44100034</v>
      </c>
      <c r="J877">
        <v>0</v>
      </c>
    </row>
    <row r="878" spans="7:10" x14ac:dyDescent="0.25">
      <c r="G878">
        <v>0</v>
      </c>
      <c r="H878">
        <v>53680543</v>
      </c>
      <c r="I878">
        <v>4073154</v>
      </c>
      <c r="J878">
        <v>0</v>
      </c>
    </row>
    <row r="879" spans="7:10" x14ac:dyDescent="0.25">
      <c r="G879">
        <v>0</v>
      </c>
      <c r="H879">
        <v>2000000</v>
      </c>
      <c r="I879">
        <v>13034092</v>
      </c>
      <c r="J879">
        <v>0</v>
      </c>
    </row>
    <row r="880" spans="7:10" x14ac:dyDescent="0.25">
      <c r="G880">
        <v>0</v>
      </c>
      <c r="H880">
        <v>44100034</v>
      </c>
      <c r="I880">
        <v>0</v>
      </c>
      <c r="J880">
        <v>0</v>
      </c>
    </row>
    <row r="881" spans="7:10" x14ac:dyDescent="0.25">
      <c r="G881">
        <v>0</v>
      </c>
      <c r="H881">
        <v>4073154</v>
      </c>
      <c r="I881">
        <v>0</v>
      </c>
      <c r="J881">
        <v>0</v>
      </c>
    </row>
    <row r="882" spans="7:10" x14ac:dyDescent="0.25">
      <c r="G882">
        <v>0</v>
      </c>
      <c r="H882">
        <v>13034092</v>
      </c>
      <c r="I882">
        <v>0</v>
      </c>
      <c r="J882">
        <v>0</v>
      </c>
    </row>
    <row r="883" spans="7:10" x14ac:dyDescent="0.25">
      <c r="G883">
        <v>0</v>
      </c>
      <c r="H883">
        <v>0</v>
      </c>
      <c r="I883">
        <v>0</v>
      </c>
      <c r="J883">
        <v>0</v>
      </c>
    </row>
    <row r="884" spans="7:10" x14ac:dyDescent="0.25">
      <c r="G884">
        <v>0</v>
      </c>
      <c r="H884">
        <v>0</v>
      </c>
      <c r="I884">
        <v>0</v>
      </c>
      <c r="J884">
        <v>0</v>
      </c>
    </row>
    <row r="885" spans="7:10" x14ac:dyDescent="0.25">
      <c r="G885">
        <v>0</v>
      </c>
      <c r="H885">
        <v>0</v>
      </c>
      <c r="I885">
        <v>0</v>
      </c>
      <c r="J885">
        <v>0</v>
      </c>
    </row>
    <row r="886" spans="7:10" x14ac:dyDescent="0.25">
      <c r="G886">
        <v>0</v>
      </c>
      <c r="H886">
        <v>0</v>
      </c>
      <c r="I886">
        <v>0</v>
      </c>
      <c r="J886">
        <v>0</v>
      </c>
    </row>
    <row r="887" spans="7:10" x14ac:dyDescent="0.25">
      <c r="G887">
        <v>0</v>
      </c>
      <c r="H887">
        <v>0</v>
      </c>
      <c r="I887">
        <v>0</v>
      </c>
      <c r="J887">
        <v>0</v>
      </c>
    </row>
    <row r="888" spans="7:10" x14ac:dyDescent="0.25">
      <c r="G888">
        <v>0</v>
      </c>
      <c r="H888">
        <v>0</v>
      </c>
      <c r="I888">
        <v>0</v>
      </c>
      <c r="J888">
        <v>0</v>
      </c>
    </row>
    <row r="889" spans="7:10" x14ac:dyDescent="0.25">
      <c r="G889">
        <v>0</v>
      </c>
      <c r="H889">
        <v>0</v>
      </c>
      <c r="I889">
        <v>0</v>
      </c>
      <c r="J889">
        <v>500000000</v>
      </c>
    </row>
    <row r="890" spans="7:10" x14ac:dyDescent="0.25">
      <c r="G890">
        <v>0</v>
      </c>
      <c r="H890">
        <v>0</v>
      </c>
      <c r="I890">
        <v>0</v>
      </c>
      <c r="J890">
        <v>768400000</v>
      </c>
    </row>
    <row r="891" spans="7:10" x14ac:dyDescent="0.25">
      <c r="G891">
        <v>0</v>
      </c>
      <c r="H891">
        <v>0</v>
      </c>
      <c r="I891">
        <v>0</v>
      </c>
      <c r="J891">
        <v>63800000</v>
      </c>
    </row>
    <row r="892" spans="7:10" x14ac:dyDescent="0.25">
      <c r="G892">
        <v>0</v>
      </c>
      <c r="H892">
        <v>0</v>
      </c>
      <c r="I892">
        <v>500000000</v>
      </c>
      <c r="J892">
        <v>27800000</v>
      </c>
    </row>
    <row r="893" spans="7:10" x14ac:dyDescent="0.25">
      <c r="G893">
        <v>0</v>
      </c>
      <c r="H893">
        <v>0</v>
      </c>
      <c r="I893">
        <v>768400000</v>
      </c>
      <c r="J893">
        <v>45220000</v>
      </c>
    </row>
    <row r="894" spans="7:10" x14ac:dyDescent="0.25">
      <c r="G894">
        <v>540000000</v>
      </c>
      <c r="H894">
        <v>0</v>
      </c>
      <c r="I894">
        <v>63800000</v>
      </c>
      <c r="J894">
        <v>2458258216</v>
      </c>
    </row>
    <row r="895" spans="7:10" x14ac:dyDescent="0.25">
      <c r="G895">
        <v>768400000</v>
      </c>
      <c r="H895">
        <v>500000000</v>
      </c>
      <c r="I895">
        <v>27800000</v>
      </c>
      <c r="J895">
        <v>132700000</v>
      </c>
    </row>
    <row r="896" spans="7:10" x14ac:dyDescent="0.25">
      <c r="G896">
        <v>63800000</v>
      </c>
      <c r="H896">
        <v>768400000</v>
      </c>
      <c r="I896">
        <v>45220000</v>
      </c>
      <c r="J896">
        <v>29300000</v>
      </c>
    </row>
    <row r="897" spans="7:10" x14ac:dyDescent="0.25">
      <c r="G897">
        <v>27800000</v>
      </c>
      <c r="H897">
        <v>63800000</v>
      </c>
      <c r="I897">
        <v>2225258216</v>
      </c>
      <c r="J897">
        <v>2231521784</v>
      </c>
    </row>
    <row r="898" spans="7:10" x14ac:dyDescent="0.25">
      <c r="G898">
        <v>45220000</v>
      </c>
      <c r="H898">
        <v>27800000</v>
      </c>
      <c r="I898">
        <v>132700000</v>
      </c>
      <c r="J898">
        <v>1340000000</v>
      </c>
    </row>
    <row r="899" spans="7:10" x14ac:dyDescent="0.25">
      <c r="G899">
        <v>2525258216</v>
      </c>
      <c r="H899">
        <v>45220000</v>
      </c>
      <c r="I899">
        <v>29300000</v>
      </c>
      <c r="J899">
        <v>0</v>
      </c>
    </row>
    <row r="900" spans="7:10" x14ac:dyDescent="0.25">
      <c r="G900">
        <v>132700000</v>
      </c>
      <c r="H900">
        <v>2225258216</v>
      </c>
      <c r="I900">
        <v>2231521784</v>
      </c>
      <c r="J900">
        <v>0</v>
      </c>
    </row>
    <row r="901" spans="7:10" x14ac:dyDescent="0.25">
      <c r="G901">
        <v>29300000</v>
      </c>
      <c r="H901">
        <v>132700000</v>
      </c>
      <c r="I901">
        <v>1340000000</v>
      </c>
      <c r="J901">
        <v>0</v>
      </c>
    </row>
    <row r="902" spans="7:10" x14ac:dyDescent="0.25">
      <c r="G902">
        <v>6991361784</v>
      </c>
      <c r="H902">
        <v>29300000</v>
      </c>
      <c r="I902">
        <v>0</v>
      </c>
      <c r="J902">
        <v>0</v>
      </c>
    </row>
    <row r="903" spans="7:10" x14ac:dyDescent="0.25">
      <c r="G903">
        <v>1666200000</v>
      </c>
      <c r="H903">
        <v>1004521784</v>
      </c>
      <c r="I903">
        <v>0</v>
      </c>
      <c r="J903">
        <v>0</v>
      </c>
    </row>
    <row r="904" spans="7:10" x14ac:dyDescent="0.25">
      <c r="G904">
        <v>0</v>
      </c>
      <c r="H904">
        <v>340000000</v>
      </c>
      <c r="I904">
        <v>0</v>
      </c>
      <c r="J904">
        <v>0</v>
      </c>
    </row>
    <row r="905" spans="7:10" x14ac:dyDescent="0.25">
      <c r="G905">
        <v>211960000</v>
      </c>
      <c r="H905">
        <v>0</v>
      </c>
      <c r="I905">
        <v>0</v>
      </c>
      <c r="J905">
        <v>0</v>
      </c>
    </row>
    <row r="906" spans="7:10" x14ac:dyDescent="0.25">
      <c r="G906">
        <v>0</v>
      </c>
      <c r="H906">
        <v>0</v>
      </c>
      <c r="I906">
        <v>0</v>
      </c>
      <c r="J906">
        <v>0</v>
      </c>
    </row>
    <row r="907" spans="7:10" x14ac:dyDescent="0.25">
      <c r="G907">
        <v>0</v>
      </c>
      <c r="H907">
        <v>0</v>
      </c>
      <c r="I907">
        <v>0</v>
      </c>
      <c r="J907">
        <v>0</v>
      </c>
    </row>
    <row r="908" spans="7:10" x14ac:dyDescent="0.25">
      <c r="G908">
        <v>0</v>
      </c>
      <c r="H908">
        <v>0</v>
      </c>
      <c r="I908">
        <v>0</v>
      </c>
      <c r="J908">
        <v>0</v>
      </c>
    </row>
    <row r="909" spans="7:10" x14ac:dyDescent="0.25">
      <c r="G909">
        <v>0</v>
      </c>
      <c r="H909">
        <v>0</v>
      </c>
      <c r="I909">
        <v>0</v>
      </c>
      <c r="J909">
        <v>0</v>
      </c>
    </row>
    <row r="910" spans="7:10" x14ac:dyDescent="0.25">
      <c r="G910">
        <v>0</v>
      </c>
      <c r="H910">
        <v>0</v>
      </c>
      <c r="I910">
        <v>0</v>
      </c>
      <c r="J910">
        <v>0</v>
      </c>
    </row>
    <row r="911" spans="7:10" x14ac:dyDescent="0.25">
      <c r="G911">
        <v>0</v>
      </c>
      <c r="H911">
        <v>0</v>
      </c>
      <c r="I911">
        <v>0</v>
      </c>
      <c r="J911">
        <v>0</v>
      </c>
    </row>
    <row r="912" spans="7:10" x14ac:dyDescent="0.25">
      <c r="G912">
        <v>0</v>
      </c>
      <c r="H912">
        <v>0</v>
      </c>
      <c r="I912">
        <v>0</v>
      </c>
      <c r="J912">
        <v>0</v>
      </c>
    </row>
    <row r="913" spans="7:12" x14ac:dyDescent="0.25">
      <c r="G913">
        <v>0</v>
      </c>
      <c r="H913">
        <v>0</v>
      </c>
      <c r="I913">
        <v>0</v>
      </c>
      <c r="J913">
        <v>0</v>
      </c>
    </row>
    <row r="914" spans="7:12" x14ac:dyDescent="0.25">
      <c r="G914">
        <v>0</v>
      </c>
      <c r="H914">
        <v>0</v>
      </c>
      <c r="I914">
        <v>0</v>
      </c>
      <c r="J914">
        <v>0</v>
      </c>
    </row>
    <row r="915" spans="7:12" x14ac:dyDescent="0.25">
      <c r="G915">
        <v>0</v>
      </c>
      <c r="H915">
        <v>0</v>
      </c>
      <c r="I915">
        <v>0</v>
      </c>
      <c r="J915">
        <v>0</v>
      </c>
    </row>
    <row r="916" spans="7:12" x14ac:dyDescent="0.25">
      <c r="G916">
        <v>0</v>
      </c>
      <c r="H916">
        <v>0</v>
      </c>
      <c r="I916">
        <v>0</v>
      </c>
      <c r="J916">
        <v>0</v>
      </c>
    </row>
    <row r="917" spans="7:12" x14ac:dyDescent="0.25">
      <c r="G917">
        <v>0</v>
      </c>
      <c r="H917">
        <v>0</v>
      </c>
      <c r="I917">
        <v>0</v>
      </c>
      <c r="J917">
        <v>0</v>
      </c>
    </row>
    <row r="918" spans="7:12" x14ac:dyDescent="0.25">
      <c r="G918">
        <v>0</v>
      </c>
      <c r="H918">
        <v>0</v>
      </c>
      <c r="I918">
        <v>0</v>
      </c>
    </row>
    <row r="919" spans="7:12" x14ac:dyDescent="0.25">
      <c r="G919">
        <v>0</v>
      </c>
      <c r="H919">
        <v>0</v>
      </c>
      <c r="I919">
        <v>0</v>
      </c>
    </row>
    <row r="920" spans="7:12" x14ac:dyDescent="0.25">
      <c r="G920">
        <v>0</v>
      </c>
      <c r="H920">
        <v>0</v>
      </c>
      <c r="I920">
        <v>0</v>
      </c>
    </row>
    <row r="921" spans="7:12" x14ac:dyDescent="0.25">
      <c r="G921">
        <v>0</v>
      </c>
      <c r="H921">
        <v>0</v>
      </c>
    </row>
    <row r="922" spans="7:12" x14ac:dyDescent="0.25">
      <c r="G922">
        <v>0</v>
      </c>
      <c r="H922">
        <v>0</v>
      </c>
    </row>
    <row r="923" spans="7:12" x14ac:dyDescent="0.25">
      <c r="G923">
        <v>0</v>
      </c>
      <c r="H923">
        <v>0</v>
      </c>
    </row>
    <row r="924" spans="7:12" x14ac:dyDescent="0.25">
      <c r="G924">
        <v>150000000</v>
      </c>
      <c r="H924">
        <v>0</v>
      </c>
    </row>
    <row r="925" spans="7:12" x14ac:dyDescent="0.25">
      <c r="G925">
        <v>50000000</v>
      </c>
      <c r="H925">
        <v>0</v>
      </c>
    </row>
    <row r="926" spans="7:12" x14ac:dyDescent="0.25">
      <c r="H926">
        <v>94436796</v>
      </c>
    </row>
    <row r="928" spans="7:12" x14ac:dyDescent="0.25">
      <c r="G928">
        <f>SUM(G866:G927)</f>
        <v>16930847844</v>
      </c>
      <c r="H928">
        <f>SUM(H866:H927)</f>
        <v>7932436796</v>
      </c>
      <c r="I928">
        <f>SUM(I866:I927)</f>
        <v>7966000000</v>
      </c>
      <c r="J928">
        <f>SUM(J866:J927)</f>
        <v>8199000000</v>
      </c>
      <c r="K928" s="173">
        <f>SUM(G928:J928)</f>
        <v>41028284640</v>
      </c>
      <c r="L928">
        <v>100</v>
      </c>
    </row>
    <row r="929" spans="11:12" x14ac:dyDescent="0.25">
      <c r="K929">
        <v>16930847844</v>
      </c>
    </row>
    <row r="930" spans="11:12" x14ac:dyDescent="0.25">
      <c r="K930">
        <f>K929*L928/K928</f>
        <v>41.266282498911707</v>
      </c>
    </row>
    <row r="932" spans="11:12" x14ac:dyDescent="0.25">
      <c r="K932">
        <v>41028284640</v>
      </c>
      <c r="L932">
        <v>100</v>
      </c>
    </row>
    <row r="933" spans="11:12" x14ac:dyDescent="0.25">
      <c r="K933">
        <v>7932436796</v>
      </c>
    </row>
    <row r="934" spans="11:12" x14ac:dyDescent="0.25">
      <c r="K934">
        <f>K933*L932/K932</f>
        <v>19.334068839588706</v>
      </c>
    </row>
    <row r="936" spans="11:12" x14ac:dyDescent="0.25">
      <c r="K936">
        <v>41028284640</v>
      </c>
      <c r="L936">
        <v>100</v>
      </c>
    </row>
    <row r="937" spans="11:12" x14ac:dyDescent="0.25">
      <c r="K937">
        <v>7966000000</v>
      </c>
    </row>
    <row r="938" spans="11:12" x14ac:dyDescent="0.25">
      <c r="K938">
        <f>K937*L936/K936</f>
        <v>19.415873877977464</v>
      </c>
    </row>
    <row r="940" spans="11:12" x14ac:dyDescent="0.25">
      <c r="K940">
        <v>41028284640</v>
      </c>
      <c r="L940">
        <v>100</v>
      </c>
    </row>
    <row r="941" spans="11:12" x14ac:dyDescent="0.25">
      <c r="K941">
        <v>8199000000</v>
      </c>
    </row>
    <row r="942" spans="11:12" x14ac:dyDescent="0.25">
      <c r="K942">
        <f>K941*L940/K940</f>
        <v>19.983774783522122</v>
      </c>
    </row>
    <row r="950" spans="7:11" x14ac:dyDescent="0.25">
      <c r="G950" t="s">
        <v>3051</v>
      </c>
      <c r="H950" s="210"/>
      <c r="I950" t="s">
        <v>3029</v>
      </c>
    </row>
    <row r="951" spans="7:11" x14ac:dyDescent="0.25">
      <c r="G951">
        <v>2020</v>
      </c>
      <c r="H951">
        <v>2021</v>
      </c>
      <c r="I951">
        <v>2021</v>
      </c>
      <c r="J951">
        <v>2022</v>
      </c>
      <c r="K951">
        <v>2023</v>
      </c>
    </row>
    <row r="952" spans="7:11" x14ac:dyDescent="0.25">
      <c r="G952">
        <v>150000000</v>
      </c>
      <c r="H952" s="173">
        <v>50000000</v>
      </c>
      <c r="I952">
        <v>150000000</v>
      </c>
      <c r="J952">
        <v>150000000</v>
      </c>
      <c r="K952">
        <v>150000000</v>
      </c>
    </row>
    <row r="953" spans="7:11" x14ac:dyDescent="0.25">
      <c r="G953">
        <v>50000000</v>
      </c>
      <c r="J953">
        <v>50000000</v>
      </c>
      <c r="K953">
        <v>50000000</v>
      </c>
    </row>
    <row r="954" spans="7:11" x14ac:dyDescent="0.25">
      <c r="G954">
        <f>G952+G953</f>
        <v>200000000</v>
      </c>
      <c r="H954">
        <f>H952+H953</f>
        <v>50000000</v>
      </c>
      <c r="I954">
        <f>SUM(I952,J952,J953,K952,K953)</f>
        <v>550000000</v>
      </c>
      <c r="J954">
        <f>SUM(J952:J953)</f>
        <v>200000000</v>
      </c>
      <c r="K954">
        <f>SUM(K952:K953)</f>
        <v>200000000</v>
      </c>
    </row>
    <row r="957" spans="7:11" x14ac:dyDescent="0.25">
      <c r="G957" s="59">
        <f>G952+G953+H952</f>
        <v>250000000</v>
      </c>
      <c r="H957">
        <v>100</v>
      </c>
    </row>
    <row r="958" spans="7:11" x14ac:dyDescent="0.25">
      <c r="G958">
        <v>200000000</v>
      </c>
    </row>
    <row r="959" spans="7:11" x14ac:dyDescent="0.25">
      <c r="G959" s="59">
        <f>G958*H957/G957</f>
        <v>80</v>
      </c>
      <c r="I959">
        <v>550000000</v>
      </c>
      <c r="J959">
        <v>100</v>
      </c>
    </row>
    <row r="960" spans="7:11" x14ac:dyDescent="0.25">
      <c r="I960">
        <v>150000000</v>
      </c>
    </row>
    <row r="961" spans="7:10" x14ac:dyDescent="0.25">
      <c r="G961">
        <v>250000000</v>
      </c>
      <c r="H961">
        <v>100</v>
      </c>
      <c r="I961">
        <f>I960*J959/I959</f>
        <v>27.272727272727273</v>
      </c>
    </row>
    <row r="962" spans="7:10" x14ac:dyDescent="0.25">
      <c r="G962">
        <v>50000000</v>
      </c>
    </row>
    <row r="963" spans="7:10" x14ac:dyDescent="0.25">
      <c r="G963">
        <f>G962*H961/G961</f>
        <v>20</v>
      </c>
      <c r="I963">
        <v>550000000</v>
      </c>
      <c r="J963">
        <v>100</v>
      </c>
    </row>
    <row r="964" spans="7:10" x14ac:dyDescent="0.25">
      <c r="I964">
        <v>200000000</v>
      </c>
    </row>
    <row r="965" spans="7:10" x14ac:dyDescent="0.25">
      <c r="I965">
        <f>I964*J963/I963</f>
        <v>36.363636363636367</v>
      </c>
    </row>
    <row r="967" spans="7:10" x14ac:dyDescent="0.25">
      <c r="I967">
        <v>36.363636363636367</v>
      </c>
    </row>
    <row r="974" spans="7:10" x14ac:dyDescent="0.25">
      <c r="I974" t="s">
        <v>3029</v>
      </c>
    </row>
    <row r="976" spans="7:10" x14ac:dyDescent="0.25">
      <c r="G976">
        <v>1000000000</v>
      </c>
      <c r="H976">
        <v>2000000000</v>
      </c>
      <c r="I976">
        <v>15400000</v>
      </c>
      <c r="J976">
        <v>17400000</v>
      </c>
    </row>
    <row r="977" spans="7:10" x14ac:dyDescent="0.25">
      <c r="G977">
        <v>1000000000</v>
      </c>
      <c r="H977">
        <v>0</v>
      </c>
      <c r="I977">
        <v>43800000</v>
      </c>
      <c r="J977">
        <v>47800000</v>
      </c>
    </row>
    <row r="978" spans="7:10" x14ac:dyDescent="0.25">
      <c r="G978">
        <v>15400000</v>
      </c>
      <c r="H978">
        <v>0</v>
      </c>
      <c r="I978">
        <v>15400000</v>
      </c>
      <c r="J978">
        <v>17400000</v>
      </c>
    </row>
    <row r="979" spans="7:10" x14ac:dyDescent="0.25">
      <c r="G979">
        <v>43695000</v>
      </c>
      <c r="H979">
        <v>0</v>
      </c>
      <c r="I979">
        <v>15400000</v>
      </c>
      <c r="J979">
        <v>17400000</v>
      </c>
    </row>
    <row r="980" spans="7:10" x14ac:dyDescent="0.25">
      <c r="G980">
        <v>15400000</v>
      </c>
      <c r="H980">
        <v>15400000</v>
      </c>
      <c r="I980">
        <v>144000000</v>
      </c>
      <c r="J980">
        <v>150000000</v>
      </c>
    </row>
    <row r="981" spans="7:10" x14ac:dyDescent="0.25">
      <c r="G981">
        <v>15400000</v>
      </c>
      <c r="H981">
        <v>43695000</v>
      </c>
      <c r="I981">
        <v>0</v>
      </c>
      <c r="J981">
        <v>0</v>
      </c>
    </row>
    <row r="982" spans="7:10" x14ac:dyDescent="0.25">
      <c r="G982">
        <v>135725398</v>
      </c>
      <c r="H982">
        <v>15400000</v>
      </c>
      <c r="I982">
        <v>0</v>
      </c>
      <c r="J982">
        <v>0</v>
      </c>
    </row>
    <row r="983" spans="7:10" x14ac:dyDescent="0.25">
      <c r="G983">
        <v>8718669</v>
      </c>
      <c r="H983">
        <v>15400000</v>
      </c>
      <c r="I983">
        <v>0</v>
      </c>
      <c r="J983">
        <v>0</v>
      </c>
    </row>
    <row r="984" spans="7:10" x14ac:dyDescent="0.25">
      <c r="G984">
        <v>0</v>
      </c>
      <c r="H984">
        <v>53477000</v>
      </c>
      <c r="I984">
        <v>0</v>
      </c>
      <c r="J984">
        <v>0</v>
      </c>
    </row>
    <row r="985" spans="7:10" x14ac:dyDescent="0.25">
      <c r="G985">
        <v>3403500</v>
      </c>
      <c r="H985">
        <v>0</v>
      </c>
      <c r="I985">
        <v>0</v>
      </c>
      <c r="J985">
        <v>0</v>
      </c>
    </row>
    <row r="986" spans="7:10" x14ac:dyDescent="0.25">
      <c r="G986">
        <v>35486702</v>
      </c>
      <c r="H986">
        <v>0</v>
      </c>
      <c r="I986">
        <v>0</v>
      </c>
      <c r="J986">
        <v>0</v>
      </c>
    </row>
    <row r="987" spans="7:10" x14ac:dyDescent="0.25">
      <c r="G987">
        <v>12215011</v>
      </c>
      <c r="H987">
        <v>0</v>
      </c>
      <c r="I987">
        <v>0</v>
      </c>
      <c r="J987">
        <v>0</v>
      </c>
    </row>
    <row r="988" spans="7:10" x14ac:dyDescent="0.25">
      <c r="G988">
        <v>0</v>
      </c>
      <c r="H988">
        <v>0</v>
      </c>
      <c r="I988">
        <v>0</v>
      </c>
      <c r="J988">
        <v>0</v>
      </c>
    </row>
    <row r="989" spans="7:10" x14ac:dyDescent="0.25">
      <c r="G989">
        <v>10034966</v>
      </c>
      <c r="H989">
        <v>0</v>
      </c>
      <c r="I989">
        <v>0</v>
      </c>
      <c r="J989">
        <v>0</v>
      </c>
    </row>
    <row r="990" spans="7:10" x14ac:dyDescent="0.25">
      <c r="G990">
        <v>926846</v>
      </c>
      <c r="H990">
        <v>0</v>
      </c>
      <c r="I990">
        <v>23005000</v>
      </c>
      <c r="J990">
        <v>25005000</v>
      </c>
    </row>
    <row r="991" spans="7:10" x14ac:dyDescent="0.25">
      <c r="G991">
        <v>2965908</v>
      </c>
      <c r="H991">
        <v>0</v>
      </c>
      <c r="I991">
        <v>33920000</v>
      </c>
      <c r="J991">
        <v>39920000</v>
      </c>
    </row>
    <row r="992" spans="7:10" x14ac:dyDescent="0.25">
      <c r="G992">
        <v>23005000</v>
      </c>
      <c r="H992">
        <v>0</v>
      </c>
      <c r="I992">
        <v>23075001</v>
      </c>
      <c r="J992">
        <v>25075000</v>
      </c>
    </row>
    <row r="993" spans="7:10" x14ac:dyDescent="0.25">
      <c r="G993">
        <v>33900000</v>
      </c>
      <c r="H993">
        <v>0</v>
      </c>
      <c r="I993">
        <v>21900000</v>
      </c>
      <c r="J993">
        <v>23950000</v>
      </c>
    </row>
    <row r="994" spans="7:10" x14ac:dyDescent="0.25">
      <c r="G994">
        <v>23075001</v>
      </c>
      <c r="H994">
        <v>23005000</v>
      </c>
      <c r="I994">
        <v>21900000</v>
      </c>
      <c r="J994">
        <v>23950000</v>
      </c>
    </row>
    <row r="995" spans="7:10" x14ac:dyDescent="0.25">
      <c r="H995">
        <v>33900000</v>
      </c>
      <c r="I995">
        <v>14952000</v>
      </c>
      <c r="J995">
        <v>14952000</v>
      </c>
    </row>
    <row r="996" spans="7:10" x14ac:dyDescent="0.25">
      <c r="H996">
        <v>23075001</v>
      </c>
      <c r="I996">
        <v>68064400</v>
      </c>
      <c r="J996">
        <v>69164400</v>
      </c>
    </row>
    <row r="997" spans="7:10" x14ac:dyDescent="0.25">
      <c r="G997">
        <v>13000000</v>
      </c>
      <c r="H997">
        <v>20900000</v>
      </c>
      <c r="I997">
        <v>27200000</v>
      </c>
      <c r="J997">
        <v>30000000</v>
      </c>
    </row>
    <row r="998" spans="7:10" x14ac:dyDescent="0.25">
      <c r="G998">
        <v>68064400</v>
      </c>
      <c r="H998">
        <v>20900000</v>
      </c>
      <c r="I998">
        <v>21900000</v>
      </c>
      <c r="J998">
        <v>23900000</v>
      </c>
    </row>
    <row r="999" spans="7:10" x14ac:dyDescent="0.25">
      <c r="H999">
        <v>13000000</v>
      </c>
      <c r="I999">
        <v>483600</v>
      </c>
      <c r="J999">
        <v>483600</v>
      </c>
    </row>
    <row r="1000" spans="7:10" x14ac:dyDescent="0.25">
      <c r="G1000">
        <v>20900000</v>
      </c>
      <c r="H1000">
        <v>68064400</v>
      </c>
      <c r="I1000">
        <v>3600000</v>
      </c>
      <c r="J1000">
        <v>3600000</v>
      </c>
    </row>
    <row r="1001" spans="7:10" x14ac:dyDescent="0.25">
      <c r="G1001">
        <v>483600</v>
      </c>
      <c r="H1001">
        <v>24200000</v>
      </c>
      <c r="I1001">
        <v>256000000</v>
      </c>
      <c r="J1001">
        <v>270000000</v>
      </c>
    </row>
    <row r="1002" spans="7:10" x14ac:dyDescent="0.25">
      <c r="G1002">
        <v>3600000</v>
      </c>
      <c r="H1002">
        <v>20900000</v>
      </c>
      <c r="I1002">
        <v>0</v>
      </c>
      <c r="J1002">
        <v>0</v>
      </c>
    </row>
    <row r="1003" spans="7:10" x14ac:dyDescent="0.25">
      <c r="G1003">
        <v>254600000</v>
      </c>
      <c r="H1003">
        <v>483600</v>
      </c>
      <c r="I1003">
        <v>0</v>
      </c>
      <c r="J1003">
        <v>0</v>
      </c>
    </row>
    <row r="1004" spans="7:10" x14ac:dyDescent="0.25">
      <c r="G1004">
        <v>0</v>
      </c>
      <c r="H1004">
        <v>3600000</v>
      </c>
      <c r="I1004">
        <v>0</v>
      </c>
      <c r="J1004">
        <v>0</v>
      </c>
    </row>
    <row r="1005" spans="7:10" x14ac:dyDescent="0.25">
      <c r="G1005">
        <v>0</v>
      </c>
      <c r="H1005">
        <v>254600000</v>
      </c>
      <c r="I1005">
        <v>0</v>
      </c>
      <c r="J1005">
        <v>0</v>
      </c>
    </row>
    <row r="1006" spans="7:10" x14ac:dyDescent="0.25">
      <c r="G1006">
        <v>0</v>
      </c>
      <c r="H1006">
        <v>0</v>
      </c>
      <c r="I1006">
        <v>0</v>
      </c>
      <c r="J1006">
        <v>0</v>
      </c>
    </row>
    <row r="1007" spans="7:10" x14ac:dyDescent="0.25">
      <c r="G1007">
        <v>0</v>
      </c>
      <c r="H1007">
        <v>0</v>
      </c>
      <c r="I1007">
        <v>0</v>
      </c>
      <c r="J1007">
        <v>0</v>
      </c>
    </row>
    <row r="1008" spans="7:10" x14ac:dyDescent="0.25">
      <c r="G1008">
        <v>0</v>
      </c>
      <c r="H1008">
        <v>0</v>
      </c>
      <c r="I1008">
        <v>100000000</v>
      </c>
      <c r="J1008">
        <v>200000000</v>
      </c>
    </row>
    <row r="1009" spans="7:10" x14ac:dyDescent="0.25">
      <c r="G1009">
        <v>0</v>
      </c>
      <c r="H1009">
        <v>0</v>
      </c>
      <c r="I1009">
        <v>0</v>
      </c>
      <c r="J1009">
        <v>0</v>
      </c>
    </row>
    <row r="1010" spans="7:10" x14ac:dyDescent="0.25">
      <c r="G1010">
        <v>19000000</v>
      </c>
      <c r="H1010">
        <v>0</v>
      </c>
      <c r="I1010">
        <v>300000000</v>
      </c>
      <c r="J1010">
        <v>300000000</v>
      </c>
    </row>
    <row r="1011" spans="7:10" x14ac:dyDescent="0.25">
      <c r="G1011">
        <v>0</v>
      </c>
      <c r="H1011">
        <v>0</v>
      </c>
      <c r="I1011">
        <v>0</v>
      </c>
      <c r="J1011">
        <v>0</v>
      </c>
    </row>
    <row r="1012" spans="7:10" x14ac:dyDescent="0.25">
      <c r="G1012">
        <v>0</v>
      </c>
      <c r="H1012">
        <v>19000000</v>
      </c>
      <c r="I1012">
        <v>0</v>
      </c>
      <c r="J1012">
        <v>0</v>
      </c>
    </row>
    <row r="1013" spans="7:10" x14ac:dyDescent="0.25">
      <c r="G1013">
        <v>0</v>
      </c>
      <c r="H1013">
        <v>0</v>
      </c>
      <c r="I1013">
        <v>0</v>
      </c>
      <c r="J1013">
        <v>0</v>
      </c>
    </row>
    <row r="1014" spans="7:10" x14ac:dyDescent="0.25">
      <c r="G1014">
        <v>63000000</v>
      </c>
      <c r="H1014">
        <v>150000000</v>
      </c>
      <c r="I1014">
        <v>0</v>
      </c>
      <c r="J1014">
        <v>0</v>
      </c>
    </row>
    <row r="1015" spans="7:10" x14ac:dyDescent="0.25">
      <c r="G1015">
        <v>34100000</v>
      </c>
      <c r="H1015">
        <v>0</v>
      </c>
      <c r="I1015">
        <v>8000000</v>
      </c>
      <c r="J1015">
        <v>8000000</v>
      </c>
    </row>
    <row r="1016" spans="7:10" x14ac:dyDescent="0.25">
      <c r="G1016">
        <v>83900000</v>
      </c>
      <c r="H1016">
        <v>63000000</v>
      </c>
      <c r="I1016">
        <v>29441666</v>
      </c>
      <c r="J1016">
        <v>29441666</v>
      </c>
    </row>
    <row r="1017" spans="7:10" x14ac:dyDescent="0.25">
      <c r="G1017">
        <v>8000000</v>
      </c>
      <c r="H1017">
        <v>34100000</v>
      </c>
      <c r="I1017">
        <v>7900000</v>
      </c>
      <c r="J1017">
        <v>7900000</v>
      </c>
    </row>
    <row r="1018" spans="7:10" x14ac:dyDescent="0.25">
      <c r="G1018">
        <v>29441666</v>
      </c>
      <c r="H1018">
        <v>83900000</v>
      </c>
      <c r="I1018">
        <v>15000000</v>
      </c>
      <c r="J1018">
        <v>15000000</v>
      </c>
    </row>
    <row r="1019" spans="7:10" x14ac:dyDescent="0.25">
      <c r="G1019">
        <v>7900000</v>
      </c>
      <c r="H1019">
        <v>8000000</v>
      </c>
      <c r="I1019">
        <v>8066667</v>
      </c>
      <c r="J1019">
        <v>8066667</v>
      </c>
    </row>
    <row r="1020" spans="7:10" x14ac:dyDescent="0.25">
      <c r="G1020">
        <v>15000000</v>
      </c>
      <c r="H1020">
        <v>29441666</v>
      </c>
      <c r="I1020">
        <v>6225000</v>
      </c>
      <c r="J1020">
        <v>6225000</v>
      </c>
    </row>
    <row r="1021" spans="7:10" x14ac:dyDescent="0.25">
      <c r="G1021">
        <v>8066667</v>
      </c>
      <c r="H1021">
        <v>7900000</v>
      </c>
      <c r="I1021">
        <v>117300000</v>
      </c>
      <c r="J1021">
        <v>267300000</v>
      </c>
    </row>
    <row r="1022" spans="7:10" x14ac:dyDescent="0.25">
      <c r="G1022">
        <v>6225000</v>
      </c>
      <c r="H1022">
        <v>15000000</v>
      </c>
      <c r="I1022">
        <v>8066667</v>
      </c>
      <c r="J1022">
        <v>8066667</v>
      </c>
    </row>
    <row r="1023" spans="7:10" x14ac:dyDescent="0.25">
      <c r="G1023">
        <v>67300000</v>
      </c>
      <c r="H1023">
        <v>8066667</v>
      </c>
      <c r="I1023">
        <v>150000000</v>
      </c>
      <c r="J1023">
        <v>250000000</v>
      </c>
    </row>
    <row r="1024" spans="7:10" x14ac:dyDescent="0.25">
      <c r="G1024">
        <v>8066667</v>
      </c>
      <c r="H1024">
        <v>6225000</v>
      </c>
      <c r="I1024">
        <v>13900000</v>
      </c>
      <c r="J1024">
        <v>13900000</v>
      </c>
    </row>
    <row r="1025" spans="7:12" x14ac:dyDescent="0.25">
      <c r="G1025">
        <v>50000000</v>
      </c>
      <c r="H1025">
        <v>117300000</v>
      </c>
      <c r="I1025">
        <v>34000000</v>
      </c>
      <c r="J1025">
        <v>34000000</v>
      </c>
    </row>
    <row r="1026" spans="7:12" x14ac:dyDescent="0.25">
      <c r="G1026">
        <v>13900000</v>
      </c>
      <c r="H1026">
        <v>8066667</v>
      </c>
      <c r="I1026">
        <v>6900000</v>
      </c>
      <c r="J1026">
        <v>6900000</v>
      </c>
    </row>
    <row r="1027" spans="7:12" x14ac:dyDescent="0.25">
      <c r="G1027">
        <v>34000000</v>
      </c>
      <c r="H1027">
        <v>50000000</v>
      </c>
      <c r="I1027">
        <v>8800000</v>
      </c>
      <c r="J1027">
        <v>8800000</v>
      </c>
    </row>
    <row r="1028" spans="7:12" x14ac:dyDescent="0.25">
      <c r="G1028">
        <v>6900000</v>
      </c>
      <c r="H1028">
        <v>13900000</v>
      </c>
      <c r="I1028">
        <v>8700000</v>
      </c>
      <c r="J1028">
        <v>8700000</v>
      </c>
    </row>
    <row r="1029" spans="7:12" x14ac:dyDescent="0.25">
      <c r="G1029">
        <v>8800000</v>
      </c>
      <c r="H1029">
        <v>34000000</v>
      </c>
      <c r="I1029">
        <v>34500000</v>
      </c>
      <c r="J1029">
        <v>34500000</v>
      </c>
    </row>
    <row r="1030" spans="7:12" x14ac:dyDescent="0.25">
      <c r="G1030">
        <v>8700000</v>
      </c>
      <c r="H1030">
        <v>6900000</v>
      </c>
      <c r="I1030">
        <v>3000000</v>
      </c>
      <c r="J1030">
        <v>3000000</v>
      </c>
    </row>
    <row r="1031" spans="7:12" x14ac:dyDescent="0.25">
      <c r="G1031">
        <v>34500000</v>
      </c>
      <c r="H1031">
        <v>8800000</v>
      </c>
      <c r="I1031">
        <v>90200000</v>
      </c>
      <c r="J1031">
        <v>90200000</v>
      </c>
    </row>
    <row r="1032" spans="7:12" x14ac:dyDescent="0.25">
      <c r="G1032">
        <v>3000000</v>
      </c>
      <c r="H1032">
        <v>8700000</v>
      </c>
    </row>
    <row r="1033" spans="7:12" x14ac:dyDescent="0.25">
      <c r="G1033">
        <v>40200000</v>
      </c>
      <c r="H1033">
        <v>34500000</v>
      </c>
    </row>
    <row r="1034" spans="7:12" x14ac:dyDescent="0.25">
      <c r="H1034">
        <v>3000000</v>
      </c>
    </row>
    <row r="1035" spans="7:12" x14ac:dyDescent="0.25">
      <c r="H1035">
        <v>40200000</v>
      </c>
    </row>
    <row r="1036" spans="7:12" x14ac:dyDescent="0.25">
      <c r="G1036">
        <f>SUM(G976:G1035)</f>
        <v>3290000001</v>
      </c>
      <c r="H1036">
        <f>SUM(H976:H1035)</f>
        <v>3400000001</v>
      </c>
      <c r="I1036">
        <f>SUM(I976:I1035)</f>
        <v>1700000001</v>
      </c>
      <c r="J1036">
        <f>SUM(J976:J1035)</f>
        <v>2100000000</v>
      </c>
      <c r="K1036">
        <f>SUM(G1036:J1036)</f>
        <v>10490000003</v>
      </c>
      <c r="L1036">
        <v>100</v>
      </c>
    </row>
    <row r="1037" spans="7:12" x14ac:dyDescent="0.25">
      <c r="K1037">
        <v>3290000001</v>
      </c>
    </row>
    <row r="1038" spans="7:12" x14ac:dyDescent="0.25">
      <c r="K1038">
        <f>K1037*L1036/K1036</f>
        <v>31.363203051087741</v>
      </c>
    </row>
    <row r="1041" spans="11:12" x14ac:dyDescent="0.25">
      <c r="K1041">
        <v>10490000003</v>
      </c>
      <c r="L1041">
        <v>100</v>
      </c>
    </row>
    <row r="1042" spans="11:12" x14ac:dyDescent="0.25">
      <c r="K1042">
        <v>3400000001</v>
      </c>
    </row>
    <row r="1043" spans="11:12" x14ac:dyDescent="0.25">
      <c r="K1043">
        <f>K1042*L1041/K1041</f>
        <v>32.411820781960394</v>
      </c>
    </row>
    <row r="1045" spans="11:12" x14ac:dyDescent="0.25">
      <c r="K1045">
        <v>10490000003</v>
      </c>
      <c r="L1045">
        <v>100</v>
      </c>
    </row>
    <row r="1046" spans="11:12" x14ac:dyDescent="0.25">
      <c r="K1046">
        <v>1700000001</v>
      </c>
    </row>
    <row r="1047" spans="11:12" x14ac:dyDescent="0.25">
      <c r="K1047">
        <f>K1046*L1045/K1045</f>
        <v>16.205910395746642</v>
      </c>
    </row>
    <row r="1049" spans="11:12" x14ac:dyDescent="0.25">
      <c r="K1049">
        <v>10490000003</v>
      </c>
      <c r="L1049">
        <v>100</v>
      </c>
    </row>
    <row r="1050" spans="11:12" x14ac:dyDescent="0.25">
      <c r="K1050">
        <v>2100000000</v>
      </c>
    </row>
    <row r="1051" spans="11:12" x14ac:dyDescent="0.25">
      <c r="K1051">
        <f>K1050*L1049/K1049</f>
        <v>20.019065771205224</v>
      </c>
    </row>
    <row r="1066" spans="7:10" x14ac:dyDescent="0.25">
      <c r="G1066">
        <v>8800000</v>
      </c>
      <c r="H1066">
        <v>0</v>
      </c>
      <c r="I1066">
        <v>0</v>
      </c>
      <c r="J1066">
        <v>0</v>
      </c>
    </row>
    <row r="1067" spans="7:10" x14ac:dyDescent="0.25">
      <c r="G1067">
        <v>68800000</v>
      </c>
      <c r="H1067">
        <v>0</v>
      </c>
      <c r="I1067">
        <v>0</v>
      </c>
      <c r="J1067">
        <v>0</v>
      </c>
    </row>
    <row r="1068" spans="7:10" x14ac:dyDescent="0.25">
      <c r="G1068">
        <v>220033333</v>
      </c>
      <c r="H1068">
        <v>0</v>
      </c>
      <c r="I1068">
        <v>0</v>
      </c>
      <c r="J1068">
        <v>0</v>
      </c>
    </row>
    <row r="1069" spans="7:10" x14ac:dyDescent="0.25">
      <c r="G1069">
        <v>1254250000</v>
      </c>
      <c r="H1069">
        <v>0</v>
      </c>
      <c r="I1069">
        <v>0</v>
      </c>
      <c r="J1069">
        <v>0</v>
      </c>
    </row>
    <row r="1070" spans="7:10" x14ac:dyDescent="0.25">
      <c r="G1070">
        <v>24200000</v>
      </c>
      <c r="H1070">
        <v>0</v>
      </c>
      <c r="I1070">
        <v>0</v>
      </c>
      <c r="J1070">
        <v>13521851.111651234</v>
      </c>
    </row>
    <row r="1071" spans="7:10" x14ac:dyDescent="0.25">
      <c r="G1071">
        <v>26400000</v>
      </c>
      <c r="H1071">
        <v>0</v>
      </c>
      <c r="I1071">
        <v>0</v>
      </c>
      <c r="J1071">
        <v>73919452.743693411</v>
      </c>
    </row>
    <row r="1072" spans="7:10" x14ac:dyDescent="0.25">
      <c r="G1072">
        <v>12100000</v>
      </c>
      <c r="H1072">
        <v>0</v>
      </c>
      <c r="I1072">
        <v>0</v>
      </c>
      <c r="J1072">
        <v>33804627.779128082</v>
      </c>
    </row>
    <row r="1073" spans="7:10" x14ac:dyDescent="0.25">
      <c r="G1073">
        <v>20900000</v>
      </c>
      <c r="H1073">
        <v>0</v>
      </c>
      <c r="I1073">
        <v>0</v>
      </c>
      <c r="J1073">
        <v>28170523.149273403</v>
      </c>
    </row>
    <row r="1074" spans="7:10" x14ac:dyDescent="0.25">
      <c r="G1074">
        <v>200000000</v>
      </c>
      <c r="H1074">
        <v>0</v>
      </c>
      <c r="I1074">
        <v>0</v>
      </c>
      <c r="J1074">
        <v>53411311.891022377</v>
      </c>
    </row>
    <row r="1075" spans="7:10" x14ac:dyDescent="0.25">
      <c r="G1075">
        <v>18883333</v>
      </c>
      <c r="H1075">
        <v>0</v>
      </c>
      <c r="I1075">
        <v>12490640.630227003</v>
      </c>
      <c r="J1075">
        <v>50030849.113109566</v>
      </c>
    </row>
    <row r="1076" spans="7:10" x14ac:dyDescent="0.25">
      <c r="G1076">
        <v>13050000</v>
      </c>
      <c r="H1076">
        <v>0</v>
      </c>
      <c r="I1076">
        <v>68282168.778574288</v>
      </c>
      <c r="J1076">
        <v>16902313.889564041</v>
      </c>
    </row>
    <row r="1077" spans="7:10" x14ac:dyDescent="0.25">
      <c r="G1077">
        <v>10200000</v>
      </c>
      <c r="H1077">
        <v>0</v>
      </c>
      <c r="I1077">
        <v>31226601.57556751</v>
      </c>
      <c r="J1077">
        <v>14874036.222816359</v>
      </c>
    </row>
    <row r="1078" spans="7:10" x14ac:dyDescent="0.25">
      <c r="G1078">
        <v>23000000</v>
      </c>
      <c r="H1078">
        <v>0</v>
      </c>
      <c r="I1078">
        <v>26022167.97963959</v>
      </c>
      <c r="J1078">
        <v>18254499.000729166</v>
      </c>
    </row>
    <row r="1079" spans="7:10" x14ac:dyDescent="0.25">
      <c r="G1079">
        <v>35000000</v>
      </c>
      <c r="H1079">
        <v>0</v>
      </c>
      <c r="I1079">
        <v>49338030.489396662</v>
      </c>
      <c r="J1079">
        <v>18254499.000729166</v>
      </c>
    </row>
    <row r="1080" spans="7:10" x14ac:dyDescent="0.25">
      <c r="G1080">
        <v>36400000</v>
      </c>
      <c r="H1080">
        <v>0</v>
      </c>
      <c r="I1080">
        <v>46215370.331839912</v>
      </c>
      <c r="J1080">
        <v>16902313.889564041</v>
      </c>
    </row>
    <row r="1081" spans="7:10" x14ac:dyDescent="0.25">
      <c r="G1081">
        <v>19983334</v>
      </c>
      <c r="H1081">
        <v>0</v>
      </c>
      <c r="I1081">
        <v>15613300.787783755</v>
      </c>
    </row>
    <row r="1082" spans="7:10" x14ac:dyDescent="0.25">
      <c r="G1082">
        <v>158000000</v>
      </c>
      <c r="H1082">
        <v>0</v>
      </c>
      <c r="I1082">
        <v>13739704.693249704</v>
      </c>
    </row>
    <row r="1083" spans="7:10" x14ac:dyDescent="0.25">
      <c r="G1083">
        <v>12000000</v>
      </c>
      <c r="H1083">
        <v>10831857.013994997</v>
      </c>
      <c r="I1083">
        <v>16862364.850806456</v>
      </c>
    </row>
    <row r="1084" spans="7:10" x14ac:dyDescent="0.25">
      <c r="G1084">
        <v>65600000</v>
      </c>
      <c r="H1084">
        <v>59214151.67650599</v>
      </c>
      <c r="I1084">
        <v>16862364.850806456</v>
      </c>
    </row>
    <row r="1085" spans="7:10" x14ac:dyDescent="0.25">
      <c r="G1085">
        <v>30000000</v>
      </c>
      <c r="H1085">
        <v>27079642.534987494</v>
      </c>
      <c r="I1085">
        <v>15613300.787783755</v>
      </c>
    </row>
    <row r="1086" spans="7:10" x14ac:dyDescent="0.25">
      <c r="G1086">
        <v>25000000</v>
      </c>
      <c r="H1086">
        <v>22566368.779156245</v>
      </c>
    </row>
    <row r="1087" spans="7:10" x14ac:dyDescent="0.25">
      <c r="G1087">
        <v>47400000</v>
      </c>
      <c r="H1087">
        <v>42785835.205280244</v>
      </c>
    </row>
    <row r="1088" spans="7:10" x14ac:dyDescent="0.25">
      <c r="G1088">
        <v>44400000</v>
      </c>
      <c r="H1088">
        <v>40077870.951781489</v>
      </c>
    </row>
    <row r="1089" spans="7:12" x14ac:dyDescent="0.25">
      <c r="G1089">
        <v>15000000</v>
      </c>
      <c r="H1089">
        <v>13539821.267493747</v>
      </c>
    </row>
    <row r="1090" spans="7:12" x14ac:dyDescent="0.25">
      <c r="G1090">
        <v>13200000</v>
      </c>
      <c r="H1090">
        <v>11915042.715394499</v>
      </c>
    </row>
    <row r="1091" spans="7:12" x14ac:dyDescent="0.25">
      <c r="G1091">
        <v>16200000</v>
      </c>
      <c r="H1091">
        <v>14623006.968893249</v>
      </c>
    </row>
    <row r="1092" spans="7:12" x14ac:dyDescent="0.25">
      <c r="G1092">
        <v>16200000</v>
      </c>
      <c r="H1092">
        <v>14623006.968893249</v>
      </c>
    </row>
    <row r="1093" spans="7:12" x14ac:dyDescent="0.25">
      <c r="G1093">
        <v>15000000</v>
      </c>
      <c r="H1093">
        <v>13539821.267493747</v>
      </c>
    </row>
    <row r="1094" spans="7:12" x14ac:dyDescent="0.25">
      <c r="G1094" s="173">
        <f>SUM(G1066:G1093)</f>
        <v>2450000000</v>
      </c>
      <c r="H1094" s="173">
        <f>SUM(H1066:H1093)</f>
        <v>270796425.34987497</v>
      </c>
      <c r="I1094" s="173">
        <f>SUM(I1066:I1093)</f>
        <v>312266015.75567508</v>
      </c>
      <c r="J1094" s="173">
        <f>SUM(J1066:J1093)</f>
        <v>338046277.79128081</v>
      </c>
      <c r="K1094" s="173">
        <f>SUM(G1094:J1094)</f>
        <v>3371108718.8968306</v>
      </c>
      <c r="L1094">
        <v>100</v>
      </c>
    </row>
    <row r="1095" spans="7:12" x14ac:dyDescent="0.25">
      <c r="K1095" s="173">
        <v>2450000000</v>
      </c>
    </row>
    <row r="1096" spans="7:12" x14ac:dyDescent="0.25">
      <c r="K1096" s="59">
        <f>K1095*L1094/K1094</f>
        <v>72.67638644421244</v>
      </c>
    </row>
    <row r="1098" spans="7:12" x14ac:dyDescent="0.25">
      <c r="G1098" s="173"/>
      <c r="H1098" s="173"/>
      <c r="I1098" s="173"/>
      <c r="J1098" s="173"/>
      <c r="K1098">
        <v>3371108718.8968306</v>
      </c>
      <c r="L1098">
        <v>100</v>
      </c>
    </row>
    <row r="1099" spans="7:12" x14ac:dyDescent="0.25">
      <c r="K1099" s="173">
        <v>270796425.34987497</v>
      </c>
    </row>
    <row r="1100" spans="7:12" x14ac:dyDescent="0.25">
      <c r="K1100">
        <f>K1099*L1098/K1098</f>
        <v>8.0328594516076901</v>
      </c>
    </row>
    <row r="1102" spans="7:12" x14ac:dyDescent="0.25">
      <c r="K1102">
        <v>3371108718.8968306</v>
      </c>
      <c r="L1102">
        <v>100</v>
      </c>
    </row>
    <row r="1103" spans="7:12" x14ac:dyDescent="0.25">
      <c r="K1103" s="173">
        <v>312266015.75567508</v>
      </c>
    </row>
    <row r="1104" spans="7:12" x14ac:dyDescent="0.25">
      <c r="K1104">
        <f>K1103*L1102/K1102</f>
        <v>9.2630063814097863</v>
      </c>
    </row>
    <row r="1106" spans="6:12" x14ac:dyDescent="0.25">
      <c r="K1106">
        <v>3371108718.8968306</v>
      </c>
      <c r="L1106">
        <v>100</v>
      </c>
    </row>
    <row r="1107" spans="6:12" x14ac:dyDescent="0.25">
      <c r="K1107" s="173">
        <v>338046277.79128081</v>
      </c>
    </row>
    <row r="1108" spans="6:12" x14ac:dyDescent="0.25">
      <c r="K1108">
        <f>K1107*L1106/K1106</f>
        <v>10.027747722770089</v>
      </c>
    </row>
    <row r="1116" spans="6:12" x14ac:dyDescent="0.25">
      <c r="F1116">
        <v>26000000</v>
      </c>
      <c r="G1116">
        <v>26000000</v>
      </c>
      <c r="H1116">
        <v>26000000</v>
      </c>
      <c r="I1116">
        <v>26000000</v>
      </c>
    </row>
    <row r="1117" spans="6:12" x14ac:dyDescent="0.25">
      <c r="F1117">
        <v>0</v>
      </c>
      <c r="G1117">
        <v>200000000</v>
      </c>
      <c r="H1117">
        <v>200000000</v>
      </c>
      <c r="I1117">
        <v>200000000</v>
      </c>
    </row>
    <row r="1118" spans="6:12" x14ac:dyDescent="0.25">
      <c r="F1118">
        <v>81920000</v>
      </c>
      <c r="G1118">
        <v>100000000</v>
      </c>
      <c r="H1118">
        <v>100000000</v>
      </c>
      <c r="I1118">
        <v>100000000</v>
      </c>
    </row>
    <row r="1119" spans="6:12" x14ac:dyDescent="0.25">
      <c r="F1119">
        <v>0</v>
      </c>
      <c r="G1119">
        <v>50000000</v>
      </c>
      <c r="H1119">
        <v>50000000</v>
      </c>
      <c r="I1119">
        <v>50000000</v>
      </c>
    </row>
    <row r="1120" spans="6:12" x14ac:dyDescent="0.25">
      <c r="F1120">
        <v>10000000</v>
      </c>
      <c r="G1120">
        <v>10000000</v>
      </c>
      <c r="H1120">
        <v>10000000</v>
      </c>
      <c r="I1120">
        <v>20000000</v>
      </c>
    </row>
    <row r="1121" spans="6:11" x14ac:dyDescent="0.25">
      <c r="F1121">
        <v>20000000</v>
      </c>
      <c r="G1121">
        <v>10000000</v>
      </c>
      <c r="H1121">
        <v>10000000</v>
      </c>
      <c r="I1121">
        <v>10000000</v>
      </c>
    </row>
    <row r="1122" spans="6:11" x14ac:dyDescent="0.25">
      <c r="F1122">
        <v>0</v>
      </c>
      <c r="G1122">
        <v>5000000</v>
      </c>
      <c r="H1122">
        <v>5000000</v>
      </c>
      <c r="I1122">
        <v>5000000</v>
      </c>
    </row>
    <row r="1123" spans="6:11" x14ac:dyDescent="0.25">
      <c r="F1123">
        <v>0</v>
      </c>
      <c r="G1123">
        <v>5000000</v>
      </c>
      <c r="H1123">
        <v>5000000</v>
      </c>
      <c r="I1123">
        <v>5000000</v>
      </c>
    </row>
    <row r="1124" spans="6:11" x14ac:dyDescent="0.25">
      <c r="F1124">
        <v>905080000</v>
      </c>
      <c r="G1124">
        <v>945000000</v>
      </c>
      <c r="H1124">
        <v>945000000</v>
      </c>
      <c r="I1124">
        <v>985000000</v>
      </c>
    </row>
    <row r="1125" spans="6:11" x14ac:dyDescent="0.25">
      <c r="F1125">
        <v>5000000</v>
      </c>
      <c r="G1125">
        <v>5000000</v>
      </c>
      <c r="H1125">
        <v>5000000</v>
      </c>
      <c r="I1125">
        <v>5000000</v>
      </c>
    </row>
    <row r="1126" spans="6:11" x14ac:dyDescent="0.25">
      <c r="F1126">
        <v>700000000</v>
      </c>
      <c r="G1126">
        <v>700000000</v>
      </c>
      <c r="H1126">
        <v>700000000</v>
      </c>
      <c r="I1126">
        <v>742000000</v>
      </c>
    </row>
    <row r="1127" spans="6:11" x14ac:dyDescent="0.25">
      <c r="F1127">
        <v>0</v>
      </c>
      <c r="G1127">
        <v>20000000</v>
      </c>
      <c r="H1127">
        <v>20000000</v>
      </c>
      <c r="I1127">
        <v>20000000</v>
      </c>
    </row>
    <row r="1128" spans="6:11" x14ac:dyDescent="0.25">
      <c r="F1128">
        <v>200000000</v>
      </c>
      <c r="G1128">
        <v>0</v>
      </c>
      <c r="H1128">
        <v>50000000</v>
      </c>
      <c r="I1128">
        <v>50000000</v>
      </c>
    </row>
    <row r="1129" spans="6:11" x14ac:dyDescent="0.25">
      <c r="F1129">
        <v>20000000</v>
      </c>
      <c r="G1129">
        <v>20000000</v>
      </c>
      <c r="H1129">
        <v>20000000</v>
      </c>
      <c r="I1129">
        <v>25000000</v>
      </c>
    </row>
    <row r="1130" spans="6:11" x14ac:dyDescent="0.25">
      <c r="F1130">
        <v>0</v>
      </c>
      <c r="G1130">
        <v>2000000</v>
      </c>
      <c r="H1130">
        <v>2000000</v>
      </c>
      <c r="I1130">
        <v>5000000</v>
      </c>
    </row>
    <row r="1131" spans="6:11" x14ac:dyDescent="0.25">
      <c r="F1131">
        <v>2000000</v>
      </c>
      <c r="G1131">
        <v>2000000</v>
      </c>
      <c r="H1131">
        <v>2000000</v>
      </c>
      <c r="I1131">
        <v>5000000</v>
      </c>
    </row>
    <row r="1132" spans="6:11" x14ac:dyDescent="0.25">
      <c r="F1132">
        <f>SUM(F1116:F1131)</f>
        <v>1970000000</v>
      </c>
      <c r="G1132">
        <f>SUM(G1116:G1131)</f>
        <v>2100000000</v>
      </c>
      <c r="H1132">
        <f>SUM(H1116:H1131)</f>
        <v>2150000000</v>
      </c>
      <c r="I1132">
        <f>SUM(I1116:I1131)</f>
        <v>2253000000</v>
      </c>
      <c r="J1132">
        <f>SUM(F1132:I1132)</f>
        <v>8473000000</v>
      </c>
      <c r="K1132">
        <v>100</v>
      </c>
    </row>
    <row r="1133" spans="6:11" x14ac:dyDescent="0.25">
      <c r="J1133">
        <v>1970000000</v>
      </c>
    </row>
    <row r="1134" spans="6:11" x14ac:dyDescent="0.25">
      <c r="J1134">
        <f>J1133*K1132/J1132</f>
        <v>23.250324560368227</v>
      </c>
    </row>
    <row r="1136" spans="6:11" x14ac:dyDescent="0.25">
      <c r="J1136">
        <v>8473000000</v>
      </c>
      <c r="K1136">
        <v>100</v>
      </c>
    </row>
    <row r="1137" spans="6:11" x14ac:dyDescent="0.25">
      <c r="J1137">
        <v>2100000000</v>
      </c>
    </row>
    <row r="1138" spans="6:11" x14ac:dyDescent="0.25">
      <c r="J1138">
        <f>J1137*K1136/J1136</f>
        <v>24.784609937448366</v>
      </c>
    </row>
    <row r="1140" spans="6:11" x14ac:dyDescent="0.25">
      <c r="J1140">
        <v>8473000000</v>
      </c>
      <c r="K1140">
        <v>100</v>
      </c>
    </row>
    <row r="1141" spans="6:11" x14ac:dyDescent="0.25">
      <c r="J1141">
        <v>2150000000</v>
      </c>
    </row>
    <row r="1142" spans="6:11" x14ac:dyDescent="0.25">
      <c r="J1142">
        <f>J1141*K1140/J1140</f>
        <v>25.374719697863803</v>
      </c>
    </row>
    <row r="1144" spans="6:11" x14ac:dyDescent="0.25">
      <c r="J1144">
        <v>8473000000</v>
      </c>
      <c r="K1144">
        <v>100</v>
      </c>
    </row>
    <row r="1145" spans="6:11" x14ac:dyDescent="0.25">
      <c r="J1145">
        <v>2253000000</v>
      </c>
    </row>
    <row r="1146" spans="6:11" x14ac:dyDescent="0.25">
      <c r="J1146">
        <f>J1145*K1144/J1144</f>
        <v>26.590345804319604</v>
      </c>
    </row>
    <row r="1152" spans="6:11" x14ac:dyDescent="0.25">
      <c r="F1152">
        <v>2020</v>
      </c>
      <c r="G1152">
        <v>2021</v>
      </c>
      <c r="H1152">
        <v>2022</v>
      </c>
      <c r="I1152">
        <v>2023</v>
      </c>
    </row>
    <row r="1153" spans="4:11" x14ac:dyDescent="0.25">
      <c r="F1153">
        <v>20000000</v>
      </c>
      <c r="G1153">
        <v>10000000</v>
      </c>
      <c r="H1153">
        <v>0</v>
      </c>
      <c r="I1153">
        <v>20000000</v>
      </c>
    </row>
    <row r="1154" spans="4:11" x14ac:dyDescent="0.25">
      <c r="E1154" t="s">
        <v>3053</v>
      </c>
      <c r="F1154">
        <v>572518667</v>
      </c>
      <c r="G1154">
        <v>20000000</v>
      </c>
      <c r="H1154">
        <v>438339627</v>
      </c>
      <c r="I1154">
        <v>757584079</v>
      </c>
    </row>
    <row r="1155" spans="4:11" x14ac:dyDescent="0.25">
      <c r="F1155">
        <v>6981159154</v>
      </c>
      <c r="G1155">
        <v>2042901497</v>
      </c>
      <c r="H1155">
        <v>1500000000</v>
      </c>
      <c r="I1155">
        <v>1500000000</v>
      </c>
    </row>
    <row r="1156" spans="4:11" x14ac:dyDescent="0.25">
      <c r="F1156">
        <f>SUM(F1153:F1155)</f>
        <v>7573677821</v>
      </c>
      <c r="G1156">
        <f>SUM(G1153:G1155)</f>
        <v>2072901497</v>
      </c>
      <c r="H1156">
        <f>SUM(H1153:H1155)</f>
        <v>1938339627</v>
      </c>
      <c r="I1156">
        <f>SUM(I1153:I1155)</f>
        <v>2277584079</v>
      </c>
      <c r="J1156">
        <f>SUM(F1156:I1156)</f>
        <v>13862503024</v>
      </c>
      <c r="K1156">
        <v>100</v>
      </c>
    </row>
    <row r="1157" spans="4:11" x14ac:dyDescent="0.25">
      <c r="J1157">
        <v>7573677821</v>
      </c>
    </row>
    <row r="1158" spans="4:11" x14ac:dyDescent="0.25">
      <c r="J1158">
        <f>J1157*K1156/J1156</f>
        <v>54.634273535506352</v>
      </c>
    </row>
    <row r="1161" spans="4:11" x14ac:dyDescent="0.25">
      <c r="D1161">
        <v>100000000</v>
      </c>
      <c r="J1161">
        <v>13862503024</v>
      </c>
      <c r="K1161">
        <v>100</v>
      </c>
    </row>
    <row r="1162" spans="4:11" x14ac:dyDescent="0.25">
      <c r="D1162">
        <v>354104492</v>
      </c>
      <c r="J1162">
        <v>2072901497</v>
      </c>
    </row>
    <row r="1163" spans="4:11" x14ac:dyDescent="0.25">
      <c r="D1163">
        <v>55000000</v>
      </c>
      <c r="J1163">
        <f>J1162*K1161/J1161</f>
        <v>14.953298790349825</v>
      </c>
    </row>
    <row r="1164" spans="4:11" x14ac:dyDescent="0.25">
      <c r="D1164">
        <v>150000000</v>
      </c>
    </row>
    <row r="1165" spans="4:11" x14ac:dyDescent="0.25">
      <c r="D1165">
        <v>240000000</v>
      </c>
      <c r="J1165">
        <v>13862503024</v>
      </c>
      <c r="K1165">
        <v>100</v>
      </c>
    </row>
    <row r="1166" spans="4:11" x14ac:dyDescent="0.25">
      <c r="D1166">
        <v>25000000</v>
      </c>
      <c r="J1166">
        <v>1938339627</v>
      </c>
    </row>
    <row r="1167" spans="4:11" x14ac:dyDescent="0.25">
      <c r="D1167">
        <v>30752396706</v>
      </c>
      <c r="J1167">
        <f>J1166*K1165/J1165</f>
        <v>13.982609227526758</v>
      </c>
    </row>
    <row r="1168" spans="4:11" x14ac:dyDescent="0.25">
      <c r="D1168">
        <v>1344072355</v>
      </c>
    </row>
    <row r="1169" spans="4:11" x14ac:dyDescent="0.25">
      <c r="D1169">
        <v>325852730</v>
      </c>
      <c r="J1169">
        <v>13862503024</v>
      </c>
      <c r="K1169">
        <v>100</v>
      </c>
    </row>
    <row r="1170" spans="4:11" x14ac:dyDescent="0.25">
      <c r="D1170">
        <v>200000000</v>
      </c>
      <c r="J1170">
        <v>2277584079</v>
      </c>
    </row>
    <row r="1171" spans="4:11" x14ac:dyDescent="0.25">
      <c r="D1171">
        <v>3308000000</v>
      </c>
      <c r="J1171">
        <f>J1170*K1169/J1169</f>
        <v>16.429818446617062</v>
      </c>
    </row>
    <row r="1172" spans="4:11" x14ac:dyDescent="0.25">
      <c r="D1172">
        <v>3310000000</v>
      </c>
    </row>
    <row r="1173" spans="4:11" x14ac:dyDescent="0.25">
      <c r="D1173">
        <v>115000000</v>
      </c>
    </row>
    <row r="1174" spans="4:11" x14ac:dyDescent="0.25">
      <c r="D1174">
        <v>764072354</v>
      </c>
    </row>
    <row r="1175" spans="4:11" x14ac:dyDescent="0.25">
      <c r="D1175">
        <v>112000000</v>
      </c>
    </row>
    <row r="1176" spans="4:11" x14ac:dyDescent="0.25">
      <c r="D1176">
        <v>87800000</v>
      </c>
    </row>
    <row r="1177" spans="4:11" x14ac:dyDescent="0.25">
      <c r="D1177">
        <v>6000000</v>
      </c>
    </row>
    <row r="1178" spans="4:11" x14ac:dyDescent="0.25">
      <c r="D1178">
        <v>20000000</v>
      </c>
    </row>
    <row r="1179" spans="4:11" x14ac:dyDescent="0.25">
      <c r="D1179">
        <v>39965864</v>
      </c>
    </row>
    <row r="1180" spans="4:11" x14ac:dyDescent="0.25">
      <c r="D1180">
        <v>40000000</v>
      </c>
    </row>
    <row r="1181" spans="4:11" x14ac:dyDescent="0.25">
      <c r="D1181">
        <v>992200000</v>
      </c>
    </row>
    <row r="1182" spans="4:11" x14ac:dyDescent="0.25">
      <c r="D1182">
        <v>56660000</v>
      </c>
    </row>
    <row r="1183" spans="4:11" x14ac:dyDescent="0.25">
      <c r="D1183">
        <v>18000000</v>
      </c>
    </row>
    <row r="1184" spans="4:11" x14ac:dyDescent="0.25">
      <c r="D1184">
        <v>183572676</v>
      </c>
    </row>
    <row r="1185" spans="4:11" x14ac:dyDescent="0.25">
      <c r="D1185">
        <v>60000000</v>
      </c>
    </row>
    <row r="1186" spans="4:11" x14ac:dyDescent="0.25">
      <c r="D1186">
        <v>62710000</v>
      </c>
    </row>
    <row r="1187" spans="4:11" x14ac:dyDescent="0.25">
      <c r="D1187">
        <v>113925000</v>
      </c>
    </row>
    <row r="1188" spans="4:11" x14ac:dyDescent="0.25">
      <c r="D1188">
        <v>20303330</v>
      </c>
    </row>
    <row r="1189" spans="4:11" x14ac:dyDescent="0.25">
      <c r="D1189">
        <v>260300000</v>
      </c>
    </row>
    <row r="1190" spans="4:11" x14ac:dyDescent="0.25">
      <c r="D1190">
        <f>SUM(D1161:D1189)</f>
        <v>43116935507</v>
      </c>
      <c r="E1190" s="59">
        <f>D1190+J1195</f>
        <v>56979438531</v>
      </c>
    </row>
    <row r="1194" spans="4:11" x14ac:dyDescent="0.25">
      <c r="J1194" s="173">
        <v>56979580629.482758</v>
      </c>
      <c r="K1194">
        <v>100</v>
      </c>
    </row>
    <row r="1195" spans="4:11" x14ac:dyDescent="0.25">
      <c r="J1195" s="173">
        <v>13862503024</v>
      </c>
    </row>
    <row r="1196" spans="4:11" x14ac:dyDescent="0.25">
      <c r="J1196">
        <f>J1195*K1194/J1194</f>
        <v>24.328896195538459</v>
      </c>
    </row>
    <row r="1199" spans="4:11" x14ac:dyDescent="0.25">
      <c r="J1199">
        <v>56979580629.482758</v>
      </c>
      <c r="K1199">
        <v>100</v>
      </c>
    </row>
    <row r="1200" spans="4:11" x14ac:dyDescent="0.25">
      <c r="J1200">
        <v>43116935507</v>
      </c>
    </row>
    <row r="1201" spans="4:11" x14ac:dyDescent="0.25">
      <c r="J1201">
        <f>J1200*K1199/J1199</f>
        <v>75.670854419539452</v>
      </c>
    </row>
    <row r="1205" spans="4:11" x14ac:dyDescent="0.25">
      <c r="J1205" t="s">
        <v>3054</v>
      </c>
      <c r="K1205" t="s">
        <v>3055</v>
      </c>
    </row>
    <row r="1206" spans="4:11" x14ac:dyDescent="0.25">
      <c r="J1206">
        <v>25</v>
      </c>
      <c r="K1206">
        <v>75</v>
      </c>
    </row>
    <row r="1211" spans="4:11" x14ac:dyDescent="0.25">
      <c r="D1211">
        <v>0</v>
      </c>
      <c r="E1211">
        <v>0</v>
      </c>
      <c r="F1211">
        <v>0</v>
      </c>
      <c r="G1211">
        <v>100000000</v>
      </c>
    </row>
    <row r="1212" spans="4:11" x14ac:dyDescent="0.25">
      <c r="D1212">
        <v>55100000</v>
      </c>
      <c r="E1212">
        <v>48000000</v>
      </c>
      <c r="F1212">
        <v>150000000</v>
      </c>
      <c r="G1212">
        <v>101004492</v>
      </c>
    </row>
    <row r="1213" spans="4:11" x14ac:dyDescent="0.25">
      <c r="D1213">
        <v>0</v>
      </c>
      <c r="E1213">
        <v>50000000</v>
      </c>
      <c r="F1213">
        <v>0</v>
      </c>
      <c r="G1213">
        <v>5000000</v>
      </c>
    </row>
    <row r="1214" spans="4:11" x14ac:dyDescent="0.25">
      <c r="D1214">
        <v>0</v>
      </c>
      <c r="E1214">
        <v>50000000</v>
      </c>
      <c r="F1214">
        <v>50000000</v>
      </c>
      <c r="G1214">
        <v>50000000</v>
      </c>
    </row>
    <row r="1215" spans="4:11" x14ac:dyDescent="0.25">
      <c r="D1215">
        <v>35000000</v>
      </c>
      <c r="E1215">
        <v>35000000</v>
      </c>
      <c r="F1215">
        <v>135000000</v>
      </c>
      <c r="G1215">
        <v>35000000</v>
      </c>
    </row>
    <row r="1216" spans="4:11" x14ac:dyDescent="0.25">
      <c r="D1216">
        <v>0</v>
      </c>
      <c r="E1216">
        <v>0</v>
      </c>
      <c r="F1216">
        <v>0</v>
      </c>
      <c r="G1216">
        <v>25000000</v>
      </c>
    </row>
    <row r="1217" spans="4:7" x14ac:dyDescent="0.25">
      <c r="D1217">
        <v>7863649141</v>
      </c>
      <c r="E1217">
        <v>7092629254</v>
      </c>
      <c r="F1217">
        <v>7856075549</v>
      </c>
      <c r="G1217">
        <v>7940042762</v>
      </c>
    </row>
    <row r="1218" spans="4:7" x14ac:dyDescent="0.25">
      <c r="D1218">
        <v>294072355</v>
      </c>
      <c r="E1218">
        <v>300000000</v>
      </c>
      <c r="F1218">
        <v>450000000</v>
      </c>
      <c r="G1218">
        <v>300000000</v>
      </c>
    </row>
    <row r="1219" spans="4:7" x14ac:dyDescent="0.25">
      <c r="D1219">
        <v>32000000</v>
      </c>
      <c r="E1219">
        <v>93852730</v>
      </c>
      <c r="F1219">
        <v>150000000</v>
      </c>
      <c r="G1219">
        <v>50000000</v>
      </c>
    </row>
    <row r="1220" spans="4:7" x14ac:dyDescent="0.25">
      <c r="D1220">
        <v>0</v>
      </c>
      <c r="E1220">
        <v>100000000</v>
      </c>
      <c r="G1220">
        <v>100000000</v>
      </c>
    </row>
    <row r="1221" spans="4:7" x14ac:dyDescent="0.25">
      <c r="D1221">
        <v>508000000</v>
      </c>
      <c r="E1221">
        <v>700000000</v>
      </c>
      <c r="F1221">
        <v>1200000000</v>
      </c>
      <c r="G1221">
        <v>900000000</v>
      </c>
    </row>
    <row r="1222" spans="4:7" x14ac:dyDescent="0.25">
      <c r="D1222">
        <v>510000000</v>
      </c>
      <c r="E1222">
        <v>700000000</v>
      </c>
      <c r="F1222">
        <v>1200000000</v>
      </c>
      <c r="G1222">
        <v>900000000</v>
      </c>
    </row>
    <row r="1223" spans="4:7" x14ac:dyDescent="0.25">
      <c r="D1223">
        <v>0</v>
      </c>
      <c r="E1223">
        <v>15000000</v>
      </c>
      <c r="F1223">
        <v>50000000</v>
      </c>
      <c r="G1223">
        <v>50000000</v>
      </c>
    </row>
    <row r="1224" spans="4:7" x14ac:dyDescent="0.25">
      <c r="D1224">
        <v>294072354</v>
      </c>
      <c r="E1224">
        <v>150000000</v>
      </c>
      <c r="F1224">
        <v>160000000</v>
      </c>
      <c r="G1224">
        <v>160000000</v>
      </c>
    </row>
    <row r="1225" spans="4:7" x14ac:dyDescent="0.25">
      <c r="D1225">
        <v>6000000</v>
      </c>
      <c r="E1225">
        <v>36000000</v>
      </c>
      <c r="F1225">
        <v>35000000</v>
      </c>
      <c r="G1225">
        <v>35000000</v>
      </c>
    </row>
    <row r="1226" spans="4:7" x14ac:dyDescent="0.25">
      <c r="D1226">
        <v>0</v>
      </c>
      <c r="E1226">
        <v>24000000</v>
      </c>
      <c r="F1226">
        <v>35000000</v>
      </c>
      <c r="G1226">
        <v>28800000</v>
      </c>
    </row>
    <row r="1227" spans="4:7" x14ac:dyDescent="0.25">
      <c r="D1227">
        <v>1000000</v>
      </c>
      <c r="E1227">
        <v>5000000</v>
      </c>
      <c r="F1227">
        <v>0</v>
      </c>
      <c r="G1227">
        <v>0</v>
      </c>
    </row>
    <row r="1228" spans="4:7" x14ac:dyDescent="0.25">
      <c r="D1228">
        <v>0</v>
      </c>
      <c r="G1228">
        <v>20000000</v>
      </c>
    </row>
    <row r="1229" spans="4:7" x14ac:dyDescent="0.25">
      <c r="D1229">
        <v>0</v>
      </c>
      <c r="E1229">
        <v>8651763</v>
      </c>
      <c r="F1229">
        <v>25314101</v>
      </c>
      <c r="G1229">
        <v>6000000</v>
      </c>
    </row>
    <row r="1230" spans="4:7" x14ac:dyDescent="0.25">
      <c r="D1230">
        <v>0</v>
      </c>
      <c r="E1230">
        <v>0</v>
      </c>
      <c r="F1230">
        <v>0</v>
      </c>
      <c r="G1230">
        <v>40000000</v>
      </c>
    </row>
    <row r="1231" spans="4:7" x14ac:dyDescent="0.25">
      <c r="D1231">
        <v>174800000</v>
      </c>
      <c r="E1231">
        <v>178000000</v>
      </c>
      <c r="F1231">
        <v>509400000</v>
      </c>
      <c r="G1231">
        <v>130000000</v>
      </c>
    </row>
    <row r="1232" spans="4:7" x14ac:dyDescent="0.25">
      <c r="D1232">
        <v>9200000</v>
      </c>
      <c r="E1232">
        <v>9660000</v>
      </c>
      <c r="F1232">
        <v>27800000</v>
      </c>
      <c r="G1232">
        <v>10000000</v>
      </c>
    </row>
    <row r="1233" spans="4:9" x14ac:dyDescent="0.25">
      <c r="D1233">
        <v>0</v>
      </c>
      <c r="E1233">
        <v>5000000</v>
      </c>
      <c r="F1233">
        <v>6000000</v>
      </c>
      <c r="G1233">
        <v>7000000</v>
      </c>
    </row>
    <row r="1234" spans="4:9" x14ac:dyDescent="0.25">
      <c r="D1234">
        <v>30000000</v>
      </c>
      <c r="E1234">
        <v>31500000</v>
      </c>
      <c r="F1234">
        <v>91700000</v>
      </c>
      <c r="G1234">
        <v>30372676</v>
      </c>
    </row>
    <row r="1235" spans="4:9" x14ac:dyDescent="0.25">
      <c r="D1235">
        <v>0</v>
      </c>
      <c r="E1235">
        <v>0</v>
      </c>
      <c r="F1235">
        <v>0</v>
      </c>
      <c r="G1235">
        <v>60000000</v>
      </c>
    </row>
    <row r="1236" spans="4:9" x14ac:dyDescent="0.25">
      <c r="D1236">
        <v>10200000</v>
      </c>
      <c r="E1236">
        <v>10710000</v>
      </c>
      <c r="F1236">
        <v>30800000</v>
      </c>
      <c r="G1236">
        <v>11000000</v>
      </c>
    </row>
    <row r="1237" spans="4:9" x14ac:dyDescent="0.25">
      <c r="D1237">
        <v>18500000</v>
      </c>
      <c r="E1237">
        <v>19425000</v>
      </c>
      <c r="F1237">
        <v>56000000</v>
      </c>
      <c r="G1237">
        <v>20000000</v>
      </c>
    </row>
    <row r="1238" spans="4:9" x14ac:dyDescent="0.25">
      <c r="D1238">
        <v>5011200</v>
      </c>
      <c r="E1238">
        <v>3100000</v>
      </c>
      <c r="F1238">
        <v>8800000</v>
      </c>
      <c r="G1238">
        <v>3392130</v>
      </c>
    </row>
    <row r="1239" spans="4:9" x14ac:dyDescent="0.25">
      <c r="D1239">
        <v>45000000</v>
      </c>
      <c r="E1239">
        <v>45300000</v>
      </c>
      <c r="F1239">
        <v>130000000</v>
      </c>
      <c r="G1239">
        <v>40000000</v>
      </c>
    </row>
    <row r="1240" spans="4:9" x14ac:dyDescent="0.25">
      <c r="D1240" s="173">
        <f>SUM(D1211:D1239)</f>
        <v>9891605050</v>
      </c>
      <c r="E1240" s="173">
        <f>SUM(E1211:E1239)</f>
        <v>9710828747</v>
      </c>
      <c r="F1240" s="173">
        <f>SUM(F1211:F1239)</f>
        <v>12356889650</v>
      </c>
      <c r="G1240" s="173">
        <f>SUM(G1211:G1239)</f>
        <v>11157612060</v>
      </c>
      <c r="H1240">
        <f>SUM(D1240:G1240)</f>
        <v>43116935507</v>
      </c>
      <c r="I1240">
        <v>100</v>
      </c>
    </row>
    <row r="1241" spans="4:9" x14ac:dyDescent="0.25">
      <c r="H1241">
        <v>9891605050</v>
      </c>
    </row>
    <row r="1242" spans="4:9" x14ac:dyDescent="0.25">
      <c r="H1242">
        <f>H1241*I1240/H1240</f>
        <v>22.941345282746511</v>
      </c>
    </row>
    <row r="1244" spans="4:9" x14ac:dyDescent="0.25">
      <c r="H1244">
        <v>43116935507</v>
      </c>
      <c r="I1244">
        <v>100</v>
      </c>
    </row>
    <row r="1245" spans="4:9" x14ac:dyDescent="0.25">
      <c r="H1245">
        <v>9710828747</v>
      </c>
    </row>
    <row r="1246" spans="4:9" x14ac:dyDescent="0.25">
      <c r="H1246">
        <f>H1245*I1244/H1244</f>
        <v>22.522075450894359</v>
      </c>
    </row>
    <row r="1248" spans="4:9" x14ac:dyDescent="0.25">
      <c r="H1248">
        <v>43116935507</v>
      </c>
      <c r="I1248">
        <v>100</v>
      </c>
    </row>
    <row r="1249" spans="5:9" x14ac:dyDescent="0.25">
      <c r="H1249">
        <v>12356889650</v>
      </c>
    </row>
    <row r="1250" spans="5:9" x14ac:dyDescent="0.25">
      <c r="H1250">
        <f>H1249*I1248/H1248</f>
        <v>28.659016473918626</v>
      </c>
    </row>
    <row r="1252" spans="5:9" x14ac:dyDescent="0.25">
      <c r="H1252">
        <v>43116935507</v>
      </c>
      <c r="I1252">
        <v>100</v>
      </c>
    </row>
    <row r="1253" spans="5:9" x14ac:dyDescent="0.25">
      <c r="H1253">
        <v>11157612060</v>
      </c>
    </row>
    <row r="1254" spans="5:9" x14ac:dyDescent="0.25">
      <c r="H1254">
        <f>H1253*I1252/H1252</f>
        <v>25.877562792440504</v>
      </c>
    </row>
    <row r="1261" spans="5:9" x14ac:dyDescent="0.25">
      <c r="E1261" s="173">
        <v>332000000</v>
      </c>
      <c r="F1261" s="173">
        <v>0</v>
      </c>
      <c r="G1261" s="173">
        <v>0</v>
      </c>
      <c r="H1261" s="173">
        <v>0</v>
      </c>
    </row>
    <row r="1262" spans="5:9" x14ac:dyDescent="0.25">
      <c r="E1262" s="173">
        <v>370000000</v>
      </c>
      <c r="F1262" s="173">
        <v>350000000</v>
      </c>
      <c r="G1262" s="173">
        <v>0</v>
      </c>
      <c r="H1262" s="173">
        <v>0</v>
      </c>
    </row>
    <row r="1263" spans="5:9" x14ac:dyDescent="0.25">
      <c r="E1263" s="173">
        <v>0</v>
      </c>
      <c r="F1263" s="173">
        <v>270000000</v>
      </c>
      <c r="G1263" s="173">
        <v>0</v>
      </c>
      <c r="H1263" s="173">
        <v>0</v>
      </c>
    </row>
    <row r="1264" spans="5:9" x14ac:dyDescent="0.25">
      <c r="E1264" s="173">
        <v>6582000000</v>
      </c>
      <c r="F1264" s="173">
        <v>7852000000</v>
      </c>
      <c r="G1264" s="173">
        <v>0</v>
      </c>
      <c r="H1264" s="173">
        <v>0</v>
      </c>
    </row>
    <row r="1265" spans="5:8" x14ac:dyDescent="0.25">
      <c r="E1265" s="173">
        <v>5000000</v>
      </c>
      <c r="F1265" s="173">
        <v>0</v>
      </c>
      <c r="G1265" s="173">
        <v>0</v>
      </c>
      <c r="H1265" s="173">
        <v>0</v>
      </c>
    </row>
    <row r="1266" spans="5:8" x14ac:dyDescent="0.25">
      <c r="E1266" s="173">
        <v>0</v>
      </c>
      <c r="F1266" s="173">
        <v>77000000</v>
      </c>
      <c r="G1266" s="173">
        <v>0</v>
      </c>
      <c r="H1266" s="173">
        <v>0</v>
      </c>
    </row>
    <row r="1267" spans="5:8" x14ac:dyDescent="0.25">
      <c r="E1267" s="173">
        <v>6203000000</v>
      </c>
      <c r="F1267" s="173">
        <v>5666000000</v>
      </c>
      <c r="G1267" s="173">
        <v>0</v>
      </c>
      <c r="H1267" s="173">
        <v>0</v>
      </c>
    </row>
    <row r="1268" spans="5:8" x14ac:dyDescent="0.25">
      <c r="E1268" s="173">
        <v>200000000</v>
      </c>
      <c r="F1268" s="173">
        <v>400000000</v>
      </c>
      <c r="G1268" s="173">
        <v>0</v>
      </c>
      <c r="H1268" s="173">
        <v>0</v>
      </c>
    </row>
    <row r="1269" spans="5:8" x14ac:dyDescent="0.25">
      <c r="E1269" s="173">
        <v>0</v>
      </c>
      <c r="F1269" s="173">
        <v>0</v>
      </c>
      <c r="G1269" s="173">
        <v>1000000000</v>
      </c>
      <c r="H1269" s="173">
        <v>0</v>
      </c>
    </row>
    <row r="1270" spans="5:8" x14ac:dyDescent="0.25">
      <c r="E1270" s="173">
        <v>16372000000</v>
      </c>
      <c r="F1270" s="173">
        <v>10748000000</v>
      </c>
      <c r="G1270" s="173">
        <v>18511000000</v>
      </c>
      <c r="H1270" s="173">
        <v>6000000000</v>
      </c>
    </row>
    <row r="1271" spans="5:8" x14ac:dyDescent="0.25">
      <c r="E1271" s="173">
        <v>0</v>
      </c>
      <c r="F1271" s="173">
        <v>100000000</v>
      </c>
      <c r="G1271" s="173">
        <v>450000000</v>
      </c>
      <c r="H1271" s="173">
        <v>300000000</v>
      </c>
    </row>
    <row r="1272" spans="5:8" x14ac:dyDescent="0.25">
      <c r="E1272" s="173">
        <v>0</v>
      </c>
      <c r="F1272" s="173">
        <v>3220000000</v>
      </c>
      <c r="G1272" s="173">
        <v>6775000000</v>
      </c>
      <c r="H1272" s="173">
        <v>0</v>
      </c>
    </row>
    <row r="1273" spans="5:8" x14ac:dyDescent="0.25">
      <c r="E1273" s="173">
        <v>511000000</v>
      </c>
      <c r="F1273" s="173">
        <v>1733000000</v>
      </c>
      <c r="G1273" s="173">
        <v>1576000000</v>
      </c>
      <c r="H1273" s="173">
        <v>1734000000</v>
      </c>
    </row>
    <row r="1274" spans="5:8" x14ac:dyDescent="0.25">
      <c r="E1274" s="173">
        <v>507000000</v>
      </c>
      <c r="F1274" s="173">
        <v>353000000</v>
      </c>
      <c r="G1274" s="173">
        <v>353000000</v>
      </c>
      <c r="H1274" s="173">
        <v>0</v>
      </c>
    </row>
    <row r="1275" spans="5:8" x14ac:dyDescent="0.25">
      <c r="E1275" s="173">
        <v>461000000</v>
      </c>
      <c r="F1275" s="173">
        <v>400000000</v>
      </c>
      <c r="G1275" s="173">
        <v>0</v>
      </c>
      <c r="H1275" s="173">
        <v>0</v>
      </c>
    </row>
    <row r="1276" spans="5:8" x14ac:dyDescent="0.25">
      <c r="E1276" s="173">
        <v>120000000</v>
      </c>
      <c r="F1276" s="173">
        <v>309000000</v>
      </c>
      <c r="G1276" s="173">
        <v>653000000</v>
      </c>
      <c r="H1276" s="173">
        <v>100000000</v>
      </c>
    </row>
    <row r="1277" spans="5:8" x14ac:dyDescent="0.25">
      <c r="E1277" s="173">
        <v>60000000</v>
      </c>
      <c r="F1277" s="173">
        <v>60000000</v>
      </c>
      <c r="G1277" s="173">
        <v>60000000</v>
      </c>
      <c r="H1277" s="173">
        <v>0</v>
      </c>
    </row>
    <row r="1278" spans="5:8" x14ac:dyDescent="0.25">
      <c r="E1278" s="173">
        <v>0</v>
      </c>
      <c r="F1278" s="173">
        <v>884000000</v>
      </c>
      <c r="G1278" s="173">
        <v>0</v>
      </c>
      <c r="H1278" s="173">
        <v>0</v>
      </c>
    </row>
    <row r="1279" spans="5:8" x14ac:dyDescent="0.25">
      <c r="E1279" s="173">
        <v>0</v>
      </c>
      <c r="F1279" s="173">
        <v>119000000</v>
      </c>
      <c r="G1279" s="173">
        <v>0</v>
      </c>
      <c r="H1279" s="173">
        <v>0</v>
      </c>
    </row>
    <row r="1280" spans="5:8" x14ac:dyDescent="0.25">
      <c r="E1280" s="173">
        <v>0</v>
      </c>
      <c r="F1280" s="173">
        <v>10000000</v>
      </c>
      <c r="G1280" s="173">
        <v>10000000</v>
      </c>
      <c r="H1280" s="173">
        <v>0</v>
      </c>
    </row>
    <row r="1281" spans="5:9" x14ac:dyDescent="0.25">
      <c r="E1281" s="59">
        <f>SUM(E1261:E1280)</f>
        <v>31723000000</v>
      </c>
      <c r="F1281" s="59">
        <f>SUM(F1261:F1280)</f>
        <v>32551000000</v>
      </c>
      <c r="G1281" s="59">
        <f>SUM(G1261:G1280)</f>
        <v>29388000000</v>
      </c>
      <c r="H1281" s="59">
        <f>SUM(H1261:H1280)</f>
        <v>8134000000</v>
      </c>
      <c r="I1281" s="59">
        <f>SUM(E1281:H1281)</f>
        <v>101796000000</v>
      </c>
    </row>
    <row r="1289" spans="5:9" x14ac:dyDescent="0.25">
      <c r="E1289">
        <v>332.98199922000003</v>
      </c>
      <c r="F1289">
        <v>0</v>
      </c>
      <c r="G1289">
        <v>0</v>
      </c>
      <c r="H1289">
        <v>0</v>
      </c>
    </row>
    <row r="1290" spans="5:9" x14ac:dyDescent="0.25">
      <c r="E1290">
        <v>370</v>
      </c>
      <c r="F1290">
        <v>350</v>
      </c>
      <c r="G1290">
        <v>0</v>
      </c>
      <c r="H1290">
        <v>0</v>
      </c>
    </row>
    <row r="1291" spans="5:9" x14ac:dyDescent="0.25">
      <c r="E1291">
        <v>0</v>
      </c>
      <c r="F1291">
        <v>270</v>
      </c>
      <c r="G1291">
        <v>0</v>
      </c>
      <c r="H1291">
        <v>0</v>
      </c>
    </row>
    <row r="1292" spans="5:9" x14ac:dyDescent="0.25">
      <c r="E1292">
        <v>6582.92</v>
      </c>
      <c r="F1292">
        <v>7852.6</v>
      </c>
      <c r="G1292">
        <v>0</v>
      </c>
      <c r="H1292">
        <v>0</v>
      </c>
    </row>
    <row r="1293" spans="5:9" x14ac:dyDescent="0.25">
      <c r="E1293">
        <v>5</v>
      </c>
      <c r="F1293">
        <v>0</v>
      </c>
      <c r="G1293">
        <v>0</v>
      </c>
      <c r="H1293">
        <v>0</v>
      </c>
    </row>
    <row r="1294" spans="5:9" x14ac:dyDescent="0.25">
      <c r="E1294">
        <v>0</v>
      </c>
      <c r="F1294">
        <v>77.400000000000006</v>
      </c>
      <c r="G1294">
        <v>0</v>
      </c>
      <c r="H1294">
        <v>0</v>
      </c>
    </row>
    <row r="1295" spans="5:9" x14ac:dyDescent="0.25">
      <c r="E1295">
        <v>6203.15</v>
      </c>
      <c r="F1295">
        <v>5666.5281409999998</v>
      </c>
      <c r="G1295">
        <v>0</v>
      </c>
      <c r="H1295">
        <v>0</v>
      </c>
    </row>
    <row r="1296" spans="5:9" x14ac:dyDescent="0.25">
      <c r="E1296">
        <v>200</v>
      </c>
      <c r="F1296">
        <v>400</v>
      </c>
      <c r="G1296">
        <v>1000</v>
      </c>
      <c r="H1296">
        <v>0</v>
      </c>
    </row>
    <row r="1297" spans="5:10" x14ac:dyDescent="0.25">
      <c r="E1297">
        <v>0</v>
      </c>
      <c r="F1297">
        <v>0</v>
      </c>
      <c r="G1297">
        <v>18511</v>
      </c>
      <c r="H1297">
        <v>0</v>
      </c>
    </row>
    <row r="1298" spans="5:10" x14ac:dyDescent="0.25">
      <c r="E1298">
        <v>16372.52856812</v>
      </c>
      <c r="F1298">
        <v>10748.88</v>
      </c>
      <c r="G1298">
        <v>450</v>
      </c>
      <c r="H1298">
        <v>6000</v>
      </c>
    </row>
    <row r="1299" spans="5:10" x14ac:dyDescent="0.25">
      <c r="E1299">
        <v>0</v>
      </c>
      <c r="F1299">
        <v>100</v>
      </c>
      <c r="G1299">
        <v>6775.4719999999998</v>
      </c>
      <c r="H1299">
        <v>300</v>
      </c>
    </row>
    <row r="1300" spans="5:10" x14ac:dyDescent="0.25">
      <c r="E1300">
        <v>0</v>
      </c>
      <c r="F1300">
        <v>3220.7003023299999</v>
      </c>
      <c r="G1300">
        <v>1576.94</v>
      </c>
      <c r="H1300">
        <v>0</v>
      </c>
    </row>
    <row r="1301" spans="5:10" x14ac:dyDescent="0.25">
      <c r="E1301">
        <v>511.3</v>
      </c>
      <c r="F1301">
        <v>1733.5904</v>
      </c>
      <c r="G1301">
        <v>353.3</v>
      </c>
      <c r="H1301">
        <v>1734.64</v>
      </c>
    </row>
    <row r="1302" spans="5:10" x14ac:dyDescent="0.25">
      <c r="E1302">
        <v>507</v>
      </c>
      <c r="F1302">
        <v>353</v>
      </c>
      <c r="G1302">
        <v>0</v>
      </c>
      <c r="H1302">
        <v>0</v>
      </c>
    </row>
    <row r="1303" spans="5:10" x14ac:dyDescent="0.25">
      <c r="E1303">
        <v>461</v>
      </c>
      <c r="F1303">
        <v>400</v>
      </c>
      <c r="G1303">
        <v>653.23</v>
      </c>
      <c r="H1303">
        <v>0</v>
      </c>
    </row>
    <row r="1304" spans="5:10" x14ac:dyDescent="0.25">
      <c r="E1304">
        <v>120</v>
      </c>
      <c r="F1304">
        <v>309.35000000000002</v>
      </c>
      <c r="G1304">
        <v>60</v>
      </c>
      <c r="H1304">
        <v>100</v>
      </c>
    </row>
    <row r="1305" spans="5:10" x14ac:dyDescent="0.25">
      <c r="E1305">
        <v>60</v>
      </c>
      <c r="F1305">
        <v>60</v>
      </c>
      <c r="G1305">
        <v>0</v>
      </c>
      <c r="H1305">
        <v>0</v>
      </c>
    </row>
    <row r="1306" spans="5:10" x14ac:dyDescent="0.25">
      <c r="E1306">
        <v>0</v>
      </c>
      <c r="F1306">
        <v>884.16909899999996</v>
      </c>
      <c r="G1306">
        <v>0</v>
      </c>
      <c r="H1306">
        <v>0</v>
      </c>
    </row>
    <row r="1307" spans="5:10" x14ac:dyDescent="0.25">
      <c r="E1307">
        <v>0</v>
      </c>
      <c r="F1307">
        <v>119.372039</v>
      </c>
      <c r="G1307">
        <v>10</v>
      </c>
      <c r="H1307">
        <v>0</v>
      </c>
    </row>
    <row r="1308" spans="5:10" x14ac:dyDescent="0.25">
      <c r="E1308">
        <v>0</v>
      </c>
      <c r="F1308">
        <v>10</v>
      </c>
      <c r="H1308">
        <v>0</v>
      </c>
    </row>
    <row r="1309" spans="5:10" x14ac:dyDescent="0.25">
      <c r="E1309" s="173">
        <f>SUM(E1289:E1308)</f>
        <v>31725.880567339998</v>
      </c>
      <c r="F1309" s="173">
        <f>SUM(F1289:F1308)</f>
        <v>32555.589981329998</v>
      </c>
      <c r="G1309" s="173">
        <f>SUM(G1289:G1308)</f>
        <v>29389.941999999999</v>
      </c>
      <c r="H1309" s="173">
        <f>SUM(H1289:H1308)</f>
        <v>8134.64</v>
      </c>
      <c r="I1309" s="173">
        <f>SUM(E1309:H1309)</f>
        <v>101806.05254866999</v>
      </c>
    </row>
    <row r="1310" spans="5:10" x14ac:dyDescent="0.25">
      <c r="E1310" s="173">
        <v>31725000000</v>
      </c>
      <c r="F1310" s="173">
        <v>32555000000</v>
      </c>
      <c r="G1310" s="173">
        <v>29389000000</v>
      </c>
      <c r="H1310" s="173">
        <v>8134000000</v>
      </c>
      <c r="I1310" s="59">
        <f>E1310+F1310+G1310+H1310</f>
        <v>101803000000</v>
      </c>
    </row>
    <row r="1311" spans="5:10" x14ac:dyDescent="0.25">
      <c r="I1311" s="173">
        <v>101803000000</v>
      </c>
      <c r="J1311">
        <v>100</v>
      </c>
    </row>
    <row r="1312" spans="5:10" x14ac:dyDescent="0.25">
      <c r="I1312">
        <v>31725000000</v>
      </c>
    </row>
    <row r="1313" spans="9:10" x14ac:dyDescent="0.25">
      <c r="I1313" s="59">
        <f>I1312*J1311/I1311</f>
        <v>31.163128787953205</v>
      </c>
    </row>
    <row r="1315" spans="9:10" x14ac:dyDescent="0.25">
      <c r="I1315" s="173">
        <v>101803000000</v>
      </c>
      <c r="J1315" s="173">
        <v>100</v>
      </c>
    </row>
    <row r="1316" spans="9:10" x14ac:dyDescent="0.25">
      <c r="I1316">
        <v>32555000000</v>
      </c>
    </row>
    <row r="1317" spans="9:10" x14ac:dyDescent="0.25">
      <c r="I1317">
        <f>I1316*J1315/I1315</f>
        <v>31.978428926455997</v>
      </c>
    </row>
    <row r="1319" spans="9:10" x14ac:dyDescent="0.25">
      <c r="I1319" s="173">
        <v>101803000000</v>
      </c>
      <c r="J1319" s="173">
        <v>100</v>
      </c>
    </row>
    <row r="1320" spans="9:10" x14ac:dyDescent="0.25">
      <c r="I1320">
        <v>29389000000</v>
      </c>
    </row>
    <row r="1321" spans="9:10" x14ac:dyDescent="0.25">
      <c r="I1321">
        <f>I1320*J1319/I1319</f>
        <v>28.868500928263412</v>
      </c>
    </row>
    <row r="1323" spans="9:10" x14ac:dyDescent="0.25">
      <c r="I1323" s="173">
        <v>101803000000</v>
      </c>
      <c r="J1323" s="173">
        <v>100</v>
      </c>
    </row>
    <row r="1324" spans="9:10" x14ac:dyDescent="0.25">
      <c r="I1324">
        <v>8134000000</v>
      </c>
    </row>
    <row r="1325" spans="9:10" x14ac:dyDescent="0.25">
      <c r="I1325">
        <f>I1324*J1323/I1323</f>
        <v>7.9899413573273872</v>
      </c>
    </row>
    <row r="1330" spans="5:10" x14ac:dyDescent="0.25">
      <c r="E1330">
        <v>11845.2</v>
      </c>
      <c r="F1330">
        <v>12313.800000000005</v>
      </c>
      <c r="G1330">
        <v>12801.600000000004</v>
      </c>
      <c r="H1330">
        <v>13309.200000000004</v>
      </c>
    </row>
    <row r="1331" spans="5:10" x14ac:dyDescent="0.25">
      <c r="E1331">
        <v>7107.12</v>
      </c>
      <c r="F1331">
        <v>7388.2800000000007</v>
      </c>
      <c r="G1331">
        <v>7680.9600000000009</v>
      </c>
      <c r="H1331">
        <v>7985.5200000000013</v>
      </c>
    </row>
    <row r="1332" spans="5:10" x14ac:dyDescent="0.25">
      <c r="E1332">
        <v>197.42</v>
      </c>
      <c r="F1332">
        <v>205.23000000000005</v>
      </c>
      <c r="G1332">
        <v>213.36000000000004</v>
      </c>
      <c r="H1332">
        <v>221.82000000000005</v>
      </c>
    </row>
    <row r="1333" spans="5:10" x14ac:dyDescent="0.25">
      <c r="E1333">
        <v>394.84</v>
      </c>
      <c r="F1333">
        <v>410.46000000000009</v>
      </c>
      <c r="G1333">
        <v>426.72000000000008</v>
      </c>
      <c r="H1333">
        <v>443.6400000000001</v>
      </c>
    </row>
    <row r="1334" spans="5:10" x14ac:dyDescent="0.25">
      <c r="E1334">
        <v>197.42</v>
      </c>
      <c r="F1334">
        <v>205.23000000000005</v>
      </c>
      <c r="G1334">
        <v>213.36000000000004</v>
      </c>
      <c r="H1334">
        <v>221.82000000000005</v>
      </c>
    </row>
    <row r="1335" spans="5:10" x14ac:dyDescent="0.25">
      <c r="E1335" s="173">
        <f>SUM(E1330:E1334)</f>
        <v>19741.999999999996</v>
      </c>
      <c r="F1335" s="173">
        <f>SUM(F1330:F1334)</f>
        <v>20523.000000000004</v>
      </c>
      <c r="G1335" s="173">
        <f>SUM(G1330:G1334)</f>
        <v>21336.000000000007</v>
      </c>
      <c r="H1335" s="173">
        <f>SUM(H1330:H1334)</f>
        <v>22182.000000000004</v>
      </c>
      <c r="I1335" s="173">
        <f>SUM(E1335:H1335)</f>
        <v>83783.000000000015</v>
      </c>
    </row>
    <row r="1336" spans="5:10" x14ac:dyDescent="0.25">
      <c r="E1336" s="173">
        <v>19742000000</v>
      </c>
      <c r="F1336" s="173">
        <v>20523000000</v>
      </c>
      <c r="G1336" s="173">
        <v>21336000000</v>
      </c>
      <c r="H1336" s="173">
        <v>22182000000</v>
      </c>
    </row>
    <row r="1337" spans="5:10" x14ac:dyDescent="0.25">
      <c r="I1337" s="173">
        <v>83783000000</v>
      </c>
      <c r="J1337">
        <v>100</v>
      </c>
    </row>
    <row r="1338" spans="5:10" x14ac:dyDescent="0.25">
      <c r="I1338">
        <v>19742000000</v>
      </c>
    </row>
    <row r="1339" spans="5:10" x14ac:dyDescent="0.25">
      <c r="I1339" s="59">
        <f>I1338*J1337/I1337</f>
        <v>23.563252688492891</v>
      </c>
    </row>
    <row r="1341" spans="5:10" x14ac:dyDescent="0.25">
      <c r="I1341">
        <v>83783000000</v>
      </c>
      <c r="J1341">
        <v>100</v>
      </c>
    </row>
    <row r="1342" spans="5:10" x14ac:dyDescent="0.25">
      <c r="I1342">
        <v>20523000000</v>
      </c>
    </row>
    <row r="1343" spans="5:10" x14ac:dyDescent="0.25">
      <c r="I1343">
        <f>I1342*J1341/I1341</f>
        <v>24.495422699115572</v>
      </c>
    </row>
    <row r="1345" spans="5:10" x14ac:dyDescent="0.25">
      <c r="I1345">
        <v>83783000000</v>
      </c>
      <c r="J1345">
        <v>100</v>
      </c>
    </row>
    <row r="1346" spans="5:10" x14ac:dyDescent="0.25">
      <c r="I1346">
        <v>21336000000</v>
      </c>
    </row>
    <row r="1347" spans="5:10" x14ac:dyDescent="0.25">
      <c r="I1347">
        <f>I1346*J1345/I1345</f>
        <v>25.465786615423177</v>
      </c>
    </row>
    <row r="1349" spans="5:10" x14ac:dyDescent="0.25">
      <c r="I1349">
        <v>83783000000</v>
      </c>
      <c r="J1349">
        <v>100</v>
      </c>
    </row>
    <row r="1350" spans="5:10" x14ac:dyDescent="0.25">
      <c r="I1350">
        <v>22182000000</v>
      </c>
    </row>
    <row r="1351" spans="5:10" x14ac:dyDescent="0.25">
      <c r="I1351">
        <f>I1350*J1349/I1349</f>
        <v>26.47553799696836</v>
      </c>
    </row>
    <row r="1358" spans="5:10" x14ac:dyDescent="0.25">
      <c r="E1358">
        <v>30000</v>
      </c>
    </row>
    <row r="1359" spans="5:10" x14ac:dyDescent="0.25">
      <c r="E1359">
        <v>0</v>
      </c>
      <c r="F1359">
        <v>30000</v>
      </c>
      <c r="G1359">
        <v>30000</v>
      </c>
      <c r="H1359">
        <v>30000</v>
      </c>
    </row>
    <row r="1360" spans="5:10" x14ac:dyDescent="0.25">
      <c r="E1360">
        <v>20000</v>
      </c>
      <c r="F1360">
        <v>20000</v>
      </c>
      <c r="G1360">
        <v>20000</v>
      </c>
      <c r="H1360">
        <v>20000</v>
      </c>
    </row>
    <row r="1361" spans="5:8" x14ac:dyDescent="0.25">
      <c r="E1361">
        <v>300000</v>
      </c>
      <c r="F1361">
        <v>100000</v>
      </c>
      <c r="G1361">
        <v>100000</v>
      </c>
      <c r="H1361">
        <v>100000</v>
      </c>
    </row>
    <row r="1362" spans="5:8" x14ac:dyDescent="0.25">
      <c r="E1362">
        <v>190731.47399999999</v>
      </c>
      <c r="F1362">
        <v>200000</v>
      </c>
      <c r="G1362">
        <v>200000</v>
      </c>
      <c r="H1362">
        <v>200000</v>
      </c>
    </row>
    <row r="1363" spans="5:8" x14ac:dyDescent="0.25">
      <c r="E1363">
        <v>0</v>
      </c>
      <c r="F1363">
        <v>20000</v>
      </c>
      <c r="G1363">
        <v>20000</v>
      </c>
      <c r="H1363">
        <v>20000</v>
      </c>
    </row>
    <row r="1364" spans="5:8" x14ac:dyDescent="0.25">
      <c r="E1364">
        <v>150000</v>
      </c>
      <c r="F1364">
        <v>100000</v>
      </c>
      <c r="G1364">
        <v>100000</v>
      </c>
      <c r="H1364">
        <v>100000</v>
      </c>
    </row>
    <row r="1365" spans="5:8" x14ac:dyDescent="0.25">
      <c r="E1365">
        <v>15000</v>
      </c>
      <c r="F1365">
        <v>15000</v>
      </c>
      <c r="G1365">
        <v>15000</v>
      </c>
    </row>
    <row r="1366" spans="5:8" x14ac:dyDescent="0.25">
      <c r="E1366">
        <v>50000</v>
      </c>
      <c r="F1366">
        <v>50000</v>
      </c>
      <c r="G1366">
        <v>50000</v>
      </c>
      <c r="H1366">
        <v>50000</v>
      </c>
    </row>
    <row r="1367" spans="5:8" x14ac:dyDescent="0.25">
      <c r="E1367">
        <v>120000</v>
      </c>
      <c r="F1367">
        <v>120000</v>
      </c>
      <c r="G1367">
        <v>120000</v>
      </c>
      <c r="H1367">
        <v>120000</v>
      </c>
    </row>
    <row r="1368" spans="5:8" x14ac:dyDescent="0.25">
      <c r="E1368">
        <v>0</v>
      </c>
      <c r="F1368">
        <v>15000</v>
      </c>
      <c r="G1368">
        <v>15000</v>
      </c>
      <c r="H1368">
        <v>15000</v>
      </c>
    </row>
    <row r="1369" spans="5:8" x14ac:dyDescent="0.25">
      <c r="E1369">
        <v>0</v>
      </c>
      <c r="F1369">
        <v>20000</v>
      </c>
      <c r="G1369">
        <v>20000</v>
      </c>
      <c r="H1369">
        <v>20000</v>
      </c>
    </row>
    <row r="1370" spans="5:8" x14ac:dyDescent="0.25">
      <c r="E1370">
        <v>50000</v>
      </c>
      <c r="F1370">
        <v>20000</v>
      </c>
      <c r="G1370">
        <v>20000</v>
      </c>
      <c r="H1370">
        <v>20000</v>
      </c>
    </row>
    <row r="1371" spans="5:8" x14ac:dyDescent="0.25">
      <c r="E1371">
        <v>30000</v>
      </c>
      <c r="F1371">
        <v>20000</v>
      </c>
      <c r="G1371">
        <v>20000</v>
      </c>
      <c r="H1371">
        <v>20000</v>
      </c>
    </row>
    <row r="1372" spans="5:8" x14ac:dyDescent="0.25">
      <c r="E1372">
        <v>70000</v>
      </c>
      <c r="F1372">
        <v>20000</v>
      </c>
    </row>
    <row r="1373" spans="5:8" x14ac:dyDescent="0.25">
      <c r="E1373">
        <v>50000</v>
      </c>
      <c r="F1373">
        <v>20000</v>
      </c>
    </row>
    <row r="1374" spans="5:8" x14ac:dyDescent="0.25">
      <c r="E1374">
        <v>130000</v>
      </c>
      <c r="F1374">
        <v>40000</v>
      </c>
    </row>
    <row r="1375" spans="5:8" x14ac:dyDescent="0.25">
      <c r="E1375">
        <v>230000</v>
      </c>
      <c r="F1375">
        <v>150000</v>
      </c>
      <c r="G1375">
        <v>150000</v>
      </c>
      <c r="H1375">
        <v>150000</v>
      </c>
    </row>
    <row r="1376" spans="5:8" x14ac:dyDescent="0.25">
      <c r="E1376">
        <v>50000</v>
      </c>
      <c r="F1376">
        <v>10000</v>
      </c>
      <c r="G1376">
        <v>10000</v>
      </c>
      <c r="H1376">
        <v>10000</v>
      </c>
    </row>
    <row r="1377" spans="5:8" x14ac:dyDescent="0.25">
      <c r="E1377">
        <v>100000</v>
      </c>
      <c r="F1377">
        <v>20000</v>
      </c>
      <c r="H1377">
        <v>135000</v>
      </c>
    </row>
    <row r="1378" spans="5:8" x14ac:dyDescent="0.25">
      <c r="E1378">
        <v>0</v>
      </c>
      <c r="F1378">
        <v>5000</v>
      </c>
      <c r="G1378">
        <v>5000</v>
      </c>
      <c r="H1378">
        <v>5000</v>
      </c>
    </row>
    <row r="1379" spans="5:8" x14ac:dyDescent="0.25">
      <c r="E1379">
        <v>50000</v>
      </c>
      <c r="F1379">
        <v>0</v>
      </c>
      <c r="G1379">
        <v>0</v>
      </c>
      <c r="H1379">
        <v>0</v>
      </c>
    </row>
    <row r="1380" spans="5:8" x14ac:dyDescent="0.25">
      <c r="E1380">
        <v>1000000</v>
      </c>
      <c r="F1380">
        <v>300000</v>
      </c>
    </row>
    <row r="1381" spans="5:8" x14ac:dyDescent="0.25">
      <c r="E1381">
        <v>110000</v>
      </c>
      <c r="F1381">
        <v>0</v>
      </c>
      <c r="G1381">
        <v>0</v>
      </c>
      <c r="H1381">
        <v>0</v>
      </c>
    </row>
    <row r="1382" spans="5:8" x14ac:dyDescent="0.25">
      <c r="E1382">
        <v>50000</v>
      </c>
      <c r="F1382">
        <v>0</v>
      </c>
      <c r="G1382">
        <v>0</v>
      </c>
      <c r="H1382">
        <v>0</v>
      </c>
    </row>
    <row r="1383" spans="5:8" x14ac:dyDescent="0.25">
      <c r="E1383">
        <v>0</v>
      </c>
      <c r="F1383">
        <v>0</v>
      </c>
      <c r="G1383">
        <v>0</v>
      </c>
      <c r="H1383">
        <v>0</v>
      </c>
    </row>
    <row r="1384" spans="5:8" x14ac:dyDescent="0.25">
      <c r="E1384">
        <v>40000</v>
      </c>
      <c r="F1384">
        <v>0</v>
      </c>
      <c r="G1384">
        <v>0</v>
      </c>
      <c r="H1384">
        <v>0</v>
      </c>
    </row>
    <row r="1385" spans="5:8" x14ac:dyDescent="0.25">
      <c r="E1385">
        <v>70000</v>
      </c>
      <c r="F1385">
        <v>50000</v>
      </c>
      <c r="G1385">
        <v>50000</v>
      </c>
      <c r="H1385">
        <v>50000</v>
      </c>
    </row>
    <row r="1386" spans="5:8" x14ac:dyDescent="0.25">
      <c r="E1386">
        <v>20000</v>
      </c>
      <c r="F1386">
        <v>5000</v>
      </c>
      <c r="G1386">
        <v>5000</v>
      </c>
      <c r="H1386">
        <v>5000</v>
      </c>
    </row>
    <row r="1387" spans="5:8" x14ac:dyDescent="0.25">
      <c r="E1387">
        <v>0</v>
      </c>
      <c r="F1387">
        <v>30000</v>
      </c>
      <c r="G1387">
        <v>30000</v>
      </c>
      <c r="H1387">
        <v>30000</v>
      </c>
    </row>
    <row r="1388" spans="5:8" x14ac:dyDescent="0.25">
      <c r="E1388">
        <v>0</v>
      </c>
      <c r="F1388">
        <v>0</v>
      </c>
      <c r="G1388">
        <v>10000000</v>
      </c>
      <c r="H1388">
        <v>10000000</v>
      </c>
    </row>
    <row r="1389" spans="5:8" x14ac:dyDescent="0.25">
      <c r="E1389">
        <v>0</v>
      </c>
      <c r="F1389">
        <v>20000</v>
      </c>
      <c r="G1389">
        <v>20000</v>
      </c>
    </row>
    <row r="1390" spans="5:8" x14ac:dyDescent="0.25">
      <c r="E1390">
        <v>100000</v>
      </c>
      <c r="F1390">
        <v>0</v>
      </c>
      <c r="G1390">
        <v>0</v>
      </c>
      <c r="H1390">
        <v>0</v>
      </c>
    </row>
    <row r="1391" spans="5:8" x14ac:dyDescent="0.25">
      <c r="E1391">
        <v>100000</v>
      </c>
      <c r="F1391">
        <v>0</v>
      </c>
      <c r="G1391">
        <v>0</v>
      </c>
      <c r="H1391">
        <v>0</v>
      </c>
    </row>
    <row r="1392" spans="5:8" x14ac:dyDescent="0.25">
      <c r="E1392">
        <v>0</v>
      </c>
      <c r="F1392">
        <v>0</v>
      </c>
      <c r="G1392">
        <v>0</v>
      </c>
      <c r="H1392">
        <v>0</v>
      </c>
    </row>
    <row r="1393" spans="5:8" x14ac:dyDescent="0.25">
      <c r="E1393">
        <v>0</v>
      </c>
      <c r="F1393">
        <v>0</v>
      </c>
      <c r="G1393">
        <v>0</v>
      </c>
      <c r="H1393">
        <v>0</v>
      </c>
    </row>
    <row r="1394" spans="5:8" x14ac:dyDescent="0.25">
      <c r="E1394">
        <v>0</v>
      </c>
      <c r="F1394">
        <v>0</v>
      </c>
      <c r="G1394">
        <v>0</v>
      </c>
      <c r="H1394">
        <v>0</v>
      </c>
    </row>
    <row r="1395" spans="5:8" x14ac:dyDescent="0.25">
      <c r="E1395">
        <v>0</v>
      </c>
      <c r="F1395">
        <v>20000</v>
      </c>
      <c r="G1395">
        <v>20000</v>
      </c>
      <c r="H1395">
        <v>20000</v>
      </c>
    </row>
    <row r="1396" spans="5:8" x14ac:dyDescent="0.25">
      <c r="E1396">
        <v>70000</v>
      </c>
      <c r="F1396">
        <v>20000</v>
      </c>
      <c r="G1396">
        <v>20000</v>
      </c>
      <c r="H1396">
        <v>20000</v>
      </c>
    </row>
    <row r="1397" spans="5:8" x14ac:dyDescent="0.25">
      <c r="E1397">
        <v>15000</v>
      </c>
      <c r="F1397">
        <v>35000</v>
      </c>
    </row>
    <row r="1398" spans="5:8" x14ac:dyDescent="0.25">
      <c r="E1398">
        <v>0</v>
      </c>
      <c r="F1398">
        <v>10000</v>
      </c>
      <c r="G1398">
        <v>45000</v>
      </c>
      <c r="H1398">
        <v>45000</v>
      </c>
    </row>
    <row r="1399" spans="5:8" x14ac:dyDescent="0.25">
      <c r="E1399">
        <v>0</v>
      </c>
      <c r="F1399">
        <v>30000</v>
      </c>
      <c r="G1399">
        <v>30000</v>
      </c>
      <c r="H1399">
        <v>30000</v>
      </c>
    </row>
    <row r="1400" spans="5:8" x14ac:dyDescent="0.25">
      <c r="E1400">
        <v>39964</v>
      </c>
      <c r="F1400">
        <v>5000</v>
      </c>
      <c r="G1400">
        <v>5000</v>
      </c>
      <c r="H1400">
        <v>5000</v>
      </c>
    </row>
    <row r="1401" spans="5:8" x14ac:dyDescent="0.25">
      <c r="E1401">
        <v>80000</v>
      </c>
      <c r="F1401">
        <v>20000</v>
      </c>
    </row>
    <row r="1402" spans="5:8" x14ac:dyDescent="0.25">
      <c r="E1402">
        <v>0</v>
      </c>
      <c r="F1402">
        <v>50000</v>
      </c>
      <c r="G1402">
        <v>70000</v>
      </c>
      <c r="H1402">
        <v>70000</v>
      </c>
    </row>
    <row r="1403" spans="5:8" x14ac:dyDescent="0.25">
      <c r="E1403">
        <v>0</v>
      </c>
      <c r="F1403">
        <v>10000</v>
      </c>
      <c r="G1403">
        <v>10000</v>
      </c>
      <c r="H1403">
        <v>10000</v>
      </c>
    </row>
    <row r="1404" spans="5:8" x14ac:dyDescent="0.25">
      <c r="E1404">
        <v>0</v>
      </c>
      <c r="F1404">
        <v>10000</v>
      </c>
      <c r="G1404">
        <v>10000</v>
      </c>
      <c r="H1404">
        <v>10000</v>
      </c>
    </row>
    <row r="1405" spans="5:8" x14ac:dyDescent="0.25">
      <c r="E1405">
        <v>0</v>
      </c>
      <c r="F1405">
        <v>50000</v>
      </c>
      <c r="G1405">
        <v>40000</v>
      </c>
      <c r="H1405">
        <v>40000</v>
      </c>
    </row>
    <row r="1406" spans="5:8" x14ac:dyDescent="0.25">
      <c r="E1406">
        <v>20000</v>
      </c>
      <c r="F1406">
        <v>50000</v>
      </c>
      <c r="G1406">
        <v>30000</v>
      </c>
      <c r="H1406">
        <v>30000</v>
      </c>
    </row>
    <row r="1407" spans="5:8" x14ac:dyDescent="0.25">
      <c r="E1407">
        <v>60000</v>
      </c>
      <c r="F1407">
        <v>50000</v>
      </c>
      <c r="G1407">
        <v>40000</v>
      </c>
      <c r="H1407">
        <v>40000</v>
      </c>
    </row>
    <row r="1408" spans="5:8" x14ac:dyDescent="0.25">
      <c r="E1408">
        <v>0</v>
      </c>
      <c r="F1408">
        <v>50000</v>
      </c>
      <c r="G1408">
        <v>30000</v>
      </c>
      <c r="H1408">
        <v>30000</v>
      </c>
    </row>
    <row r="1409" spans="5:10" x14ac:dyDescent="0.25">
      <c r="E1409" s="173">
        <f>SUM(E1358:E1408)</f>
        <v>3410695.4739999999</v>
      </c>
      <c r="F1409" s="173">
        <f>SUM(F1358:F1408)</f>
        <v>1810000</v>
      </c>
      <c r="G1409" s="173">
        <f>SUM(G1358:G1408)</f>
        <v>11350000</v>
      </c>
      <c r="H1409" s="173">
        <f>SUM(H1358:H1408)</f>
        <v>11450000</v>
      </c>
      <c r="I1409" s="173">
        <f>SUM(E1409:H1409)</f>
        <v>28020695.473999999</v>
      </c>
    </row>
    <row r="1410" spans="5:10" x14ac:dyDescent="0.25">
      <c r="E1410" s="173">
        <v>3410695000</v>
      </c>
      <c r="F1410" s="173">
        <v>1810000000</v>
      </c>
      <c r="G1410" s="173">
        <v>11350000000</v>
      </c>
      <c r="H1410" s="173">
        <v>11450000000</v>
      </c>
      <c r="I1410" s="59">
        <f>E1410+F1410+G1410+H1410</f>
        <v>28020695000</v>
      </c>
      <c r="J1410" s="59">
        <v>100</v>
      </c>
    </row>
    <row r="1411" spans="5:10" x14ac:dyDescent="0.25">
      <c r="I1411">
        <v>3410695000</v>
      </c>
    </row>
    <row r="1412" spans="5:10" x14ac:dyDescent="0.25">
      <c r="I1412">
        <f>I1411*J1410/I1410</f>
        <v>12.17205711707008</v>
      </c>
    </row>
    <row r="1414" spans="5:10" x14ac:dyDescent="0.25">
      <c r="I1414">
        <v>28020695000</v>
      </c>
      <c r="J1414">
        <v>100</v>
      </c>
    </row>
    <row r="1415" spans="5:10" x14ac:dyDescent="0.25">
      <c r="I1415">
        <v>1810000000</v>
      </c>
    </row>
    <row r="1416" spans="5:10" x14ac:dyDescent="0.25">
      <c r="I1416">
        <f>I1415*J1414/I1414</f>
        <v>6.4595114432386493</v>
      </c>
    </row>
    <row r="1418" spans="5:10" x14ac:dyDescent="0.25">
      <c r="I1418">
        <v>28020695000</v>
      </c>
      <c r="J1418">
        <v>100</v>
      </c>
    </row>
    <row r="1419" spans="5:10" x14ac:dyDescent="0.25">
      <c r="I1419">
        <v>11350000000</v>
      </c>
    </row>
    <row r="1420" spans="5:10" x14ac:dyDescent="0.25">
      <c r="I1420">
        <f>I1419*J1418/I1418</f>
        <v>40.505776177214734</v>
      </c>
    </row>
    <row r="1422" spans="5:10" x14ac:dyDescent="0.25">
      <c r="I1422">
        <v>28020695000</v>
      </c>
      <c r="J1422">
        <v>100</v>
      </c>
    </row>
    <row r="1423" spans="5:10" x14ac:dyDescent="0.25">
      <c r="I1423">
        <v>11450000000</v>
      </c>
    </row>
    <row r="1424" spans="5:10" x14ac:dyDescent="0.25">
      <c r="I1424">
        <f>I1423*J1422/I1422</f>
        <v>40.862655262476537</v>
      </c>
    </row>
    <row r="1430" spans="5:8" x14ac:dyDescent="0.25">
      <c r="E1430">
        <v>2020</v>
      </c>
      <c r="F1430">
        <v>2021</v>
      </c>
      <c r="G1430">
        <v>2022</v>
      </c>
      <c r="H1430">
        <v>2023</v>
      </c>
    </row>
    <row r="1431" spans="5:8" x14ac:dyDescent="0.25">
      <c r="E1431">
        <v>0</v>
      </c>
      <c r="F1431">
        <v>30000</v>
      </c>
      <c r="G1431">
        <v>30000</v>
      </c>
      <c r="H1431">
        <v>30000</v>
      </c>
    </row>
    <row r="1432" spans="5:8" x14ac:dyDescent="0.25">
      <c r="E1432">
        <v>0</v>
      </c>
      <c r="F1432">
        <v>0</v>
      </c>
      <c r="G1432">
        <v>0</v>
      </c>
      <c r="H1432">
        <v>0</v>
      </c>
    </row>
    <row r="1433" spans="5:8" x14ac:dyDescent="0.25">
      <c r="E1433">
        <v>0</v>
      </c>
      <c r="F1433">
        <v>0</v>
      </c>
      <c r="G1433">
        <v>0</v>
      </c>
      <c r="H1433">
        <v>0</v>
      </c>
    </row>
    <row r="1434" spans="5:8" x14ac:dyDescent="0.25">
      <c r="E1434">
        <v>0</v>
      </c>
      <c r="F1434">
        <v>0</v>
      </c>
      <c r="G1434">
        <v>0</v>
      </c>
      <c r="H1434">
        <v>0</v>
      </c>
    </row>
    <row r="1435" spans="5:8" x14ac:dyDescent="0.25">
      <c r="E1435">
        <v>0</v>
      </c>
      <c r="F1435">
        <v>0</v>
      </c>
      <c r="G1435">
        <v>0</v>
      </c>
      <c r="H1435">
        <v>0</v>
      </c>
    </row>
    <row r="1436" spans="5:8" x14ac:dyDescent="0.25">
      <c r="E1436">
        <v>0</v>
      </c>
      <c r="F1436">
        <v>0</v>
      </c>
      <c r="G1436">
        <v>0</v>
      </c>
      <c r="H1436">
        <v>0</v>
      </c>
    </row>
    <row r="1437" spans="5:8" x14ac:dyDescent="0.25">
      <c r="E1437">
        <v>0</v>
      </c>
      <c r="F1437">
        <v>0</v>
      </c>
      <c r="G1437">
        <v>0</v>
      </c>
      <c r="H1437">
        <v>0</v>
      </c>
    </row>
    <row r="1438" spans="5:8" x14ac:dyDescent="0.25">
      <c r="E1438">
        <v>0</v>
      </c>
      <c r="F1438">
        <v>0</v>
      </c>
      <c r="G1438">
        <v>0</v>
      </c>
      <c r="H1438">
        <v>0</v>
      </c>
    </row>
    <row r="1439" spans="5:8" x14ac:dyDescent="0.25">
      <c r="E1439">
        <v>0</v>
      </c>
      <c r="F1439">
        <v>0</v>
      </c>
      <c r="G1439">
        <v>0</v>
      </c>
      <c r="H1439">
        <v>0</v>
      </c>
    </row>
    <row r="1440" spans="5:8" x14ac:dyDescent="0.25">
      <c r="E1440">
        <v>0</v>
      </c>
      <c r="F1440">
        <v>0</v>
      </c>
      <c r="G1440">
        <v>0</v>
      </c>
      <c r="H1440">
        <v>0</v>
      </c>
    </row>
    <row r="1441" spans="5:8" x14ac:dyDescent="0.25">
      <c r="E1441">
        <v>0</v>
      </c>
      <c r="F1441">
        <v>0</v>
      </c>
      <c r="G1441">
        <v>0</v>
      </c>
      <c r="H1441">
        <v>0</v>
      </c>
    </row>
    <row r="1442" spans="5:8" x14ac:dyDescent="0.25">
      <c r="E1442">
        <v>0</v>
      </c>
      <c r="F1442">
        <v>0</v>
      </c>
      <c r="G1442">
        <v>0</v>
      </c>
      <c r="H1442">
        <v>0</v>
      </c>
    </row>
    <row r="1443" spans="5:8" x14ac:dyDescent="0.25">
      <c r="E1443">
        <v>0</v>
      </c>
      <c r="F1443">
        <v>0</v>
      </c>
      <c r="G1443">
        <v>0</v>
      </c>
      <c r="H1443">
        <v>0</v>
      </c>
    </row>
    <row r="1444" spans="5:8" x14ac:dyDescent="0.25">
      <c r="E1444">
        <v>0</v>
      </c>
      <c r="F1444">
        <v>0</v>
      </c>
      <c r="G1444">
        <v>0</v>
      </c>
      <c r="H1444">
        <v>0</v>
      </c>
    </row>
    <row r="1445" spans="5:8" x14ac:dyDescent="0.25">
      <c r="E1445">
        <v>0</v>
      </c>
      <c r="F1445">
        <v>0</v>
      </c>
      <c r="G1445">
        <v>20000</v>
      </c>
      <c r="H1445">
        <v>20000</v>
      </c>
    </row>
    <row r="1446" spans="5:8" x14ac:dyDescent="0.25">
      <c r="E1446">
        <v>0</v>
      </c>
      <c r="F1446">
        <v>0</v>
      </c>
      <c r="G1446">
        <v>20000</v>
      </c>
      <c r="H1446">
        <v>20000</v>
      </c>
    </row>
    <row r="1447" spans="5:8" x14ac:dyDescent="0.25">
      <c r="E1447">
        <v>0</v>
      </c>
      <c r="F1447">
        <v>0</v>
      </c>
      <c r="G1447">
        <v>40000</v>
      </c>
      <c r="H1447">
        <v>40000</v>
      </c>
    </row>
    <row r="1448" spans="5:8" x14ac:dyDescent="0.25">
      <c r="E1448">
        <v>0</v>
      </c>
      <c r="F1448">
        <v>0</v>
      </c>
      <c r="G1448">
        <v>0</v>
      </c>
      <c r="H1448">
        <v>0</v>
      </c>
    </row>
    <row r="1449" spans="5:8" x14ac:dyDescent="0.25">
      <c r="E1449">
        <v>0</v>
      </c>
      <c r="F1449">
        <v>0</v>
      </c>
      <c r="G1449">
        <v>0</v>
      </c>
      <c r="H1449">
        <v>0</v>
      </c>
    </row>
    <row r="1450" spans="5:8" x14ac:dyDescent="0.25">
      <c r="E1450">
        <v>0</v>
      </c>
      <c r="F1450">
        <v>0</v>
      </c>
      <c r="G1450">
        <v>20000</v>
      </c>
      <c r="H1450">
        <v>20000</v>
      </c>
    </row>
    <row r="1451" spans="5:8" x14ac:dyDescent="0.25">
      <c r="E1451">
        <v>100000</v>
      </c>
      <c r="F1451">
        <v>0</v>
      </c>
      <c r="G1451">
        <v>0</v>
      </c>
      <c r="H1451">
        <v>0</v>
      </c>
    </row>
    <row r="1452" spans="5:8" x14ac:dyDescent="0.25">
      <c r="E1452">
        <v>100000</v>
      </c>
      <c r="F1452">
        <v>100000</v>
      </c>
      <c r="G1452">
        <v>100000</v>
      </c>
      <c r="H1452">
        <v>100000</v>
      </c>
    </row>
    <row r="1453" spans="5:8" x14ac:dyDescent="0.25">
      <c r="E1453">
        <v>0</v>
      </c>
      <c r="H1453">
        <v>120000</v>
      </c>
    </row>
    <row r="1454" spans="5:8" x14ac:dyDescent="0.25">
      <c r="E1454">
        <v>0</v>
      </c>
      <c r="F1454">
        <v>50000</v>
      </c>
      <c r="G1454">
        <v>50000</v>
      </c>
      <c r="H1454">
        <v>50000</v>
      </c>
    </row>
    <row r="1455" spans="5:8" x14ac:dyDescent="0.25">
      <c r="E1455">
        <v>0</v>
      </c>
      <c r="F1455">
        <v>20000</v>
      </c>
      <c r="G1455">
        <v>20000</v>
      </c>
      <c r="H1455">
        <v>20000</v>
      </c>
    </row>
    <row r="1456" spans="5:8" x14ac:dyDescent="0.25">
      <c r="E1456">
        <v>0</v>
      </c>
      <c r="F1456">
        <v>20000</v>
      </c>
      <c r="G1456">
        <v>20000</v>
      </c>
      <c r="H1456">
        <v>20000</v>
      </c>
    </row>
    <row r="1457" spans="5:8" x14ac:dyDescent="0.25">
      <c r="E1457">
        <v>0</v>
      </c>
      <c r="F1457">
        <v>20000</v>
      </c>
      <c r="G1457">
        <v>20000</v>
      </c>
      <c r="H1457">
        <v>20000</v>
      </c>
    </row>
    <row r="1458" spans="5:8" x14ac:dyDescent="0.25">
      <c r="E1458">
        <v>0</v>
      </c>
      <c r="F1458">
        <v>20000</v>
      </c>
      <c r="G1458">
        <v>20000</v>
      </c>
      <c r="H1458">
        <v>20000</v>
      </c>
    </row>
    <row r="1459" spans="5:8" x14ac:dyDescent="0.25">
      <c r="E1459">
        <v>0</v>
      </c>
      <c r="F1459">
        <v>0</v>
      </c>
      <c r="G1459">
        <v>0</v>
      </c>
      <c r="H1459">
        <v>0</v>
      </c>
    </row>
    <row r="1460" spans="5:8" x14ac:dyDescent="0.25">
      <c r="E1460">
        <v>0</v>
      </c>
      <c r="F1460">
        <v>0</v>
      </c>
      <c r="G1460">
        <v>0</v>
      </c>
      <c r="H1460">
        <v>0</v>
      </c>
    </row>
    <row r="1461" spans="5:8" x14ac:dyDescent="0.25">
      <c r="E1461">
        <v>0</v>
      </c>
      <c r="F1461">
        <v>0</v>
      </c>
      <c r="G1461">
        <v>0</v>
      </c>
      <c r="H1461">
        <v>0</v>
      </c>
    </row>
    <row r="1462" spans="5:8" x14ac:dyDescent="0.25">
      <c r="E1462">
        <v>100000</v>
      </c>
      <c r="F1462">
        <v>0</v>
      </c>
      <c r="G1462">
        <v>0</v>
      </c>
      <c r="H1462">
        <v>0</v>
      </c>
    </row>
    <row r="1463" spans="5:8" x14ac:dyDescent="0.25">
      <c r="E1463">
        <v>0</v>
      </c>
      <c r="F1463">
        <v>80000</v>
      </c>
    </row>
    <row r="1464" spans="5:8" x14ac:dyDescent="0.25">
      <c r="E1464">
        <v>0</v>
      </c>
      <c r="F1464">
        <v>20000</v>
      </c>
      <c r="G1464">
        <v>20000</v>
      </c>
      <c r="H1464">
        <v>20000</v>
      </c>
    </row>
    <row r="1465" spans="5:8" x14ac:dyDescent="0.25">
      <c r="E1465">
        <v>0</v>
      </c>
      <c r="F1465">
        <v>20000</v>
      </c>
      <c r="G1465">
        <v>80000</v>
      </c>
      <c r="H1465">
        <v>80000</v>
      </c>
    </row>
    <row r="1466" spans="5:8" x14ac:dyDescent="0.25">
      <c r="E1466">
        <v>0</v>
      </c>
      <c r="F1466">
        <v>20000</v>
      </c>
      <c r="G1466">
        <v>20000</v>
      </c>
    </row>
    <row r="1467" spans="5:8" x14ac:dyDescent="0.25">
      <c r="E1467">
        <v>0</v>
      </c>
      <c r="F1467">
        <v>20000</v>
      </c>
      <c r="G1467">
        <v>20000</v>
      </c>
      <c r="H1467">
        <v>20000</v>
      </c>
    </row>
    <row r="1468" spans="5:8" x14ac:dyDescent="0.25">
      <c r="E1468">
        <v>0</v>
      </c>
      <c r="F1468">
        <v>0</v>
      </c>
      <c r="G1468">
        <v>0</v>
      </c>
      <c r="H1468">
        <v>0</v>
      </c>
    </row>
    <row r="1469" spans="5:8" x14ac:dyDescent="0.25">
      <c r="F1469">
        <v>0</v>
      </c>
      <c r="G1469">
        <v>0</v>
      </c>
      <c r="H1469">
        <v>0</v>
      </c>
    </row>
    <row r="1470" spans="5:8" x14ac:dyDescent="0.25">
      <c r="F1470">
        <v>70000</v>
      </c>
    </row>
    <row r="1471" spans="5:8" x14ac:dyDescent="0.25">
      <c r="F1471">
        <v>0</v>
      </c>
      <c r="G1471">
        <v>0</v>
      </c>
      <c r="H1471">
        <v>0</v>
      </c>
    </row>
    <row r="1472" spans="5:8" x14ac:dyDescent="0.25">
      <c r="F1472">
        <v>0</v>
      </c>
      <c r="H1472">
        <v>0</v>
      </c>
    </row>
    <row r="1473" spans="5:10" x14ac:dyDescent="0.25">
      <c r="F1473">
        <v>0</v>
      </c>
      <c r="H1473">
        <v>0</v>
      </c>
    </row>
    <row r="1474" spans="5:10" x14ac:dyDescent="0.25">
      <c r="F1474">
        <v>0</v>
      </c>
    </row>
    <row r="1475" spans="5:10" x14ac:dyDescent="0.25">
      <c r="F1475">
        <v>0</v>
      </c>
    </row>
    <row r="1476" spans="5:10" x14ac:dyDescent="0.25">
      <c r="F1476">
        <v>0</v>
      </c>
    </row>
    <row r="1477" spans="5:10" x14ac:dyDescent="0.25">
      <c r="F1477">
        <v>0</v>
      </c>
    </row>
    <row r="1478" spans="5:10" x14ac:dyDescent="0.25">
      <c r="F1478">
        <v>0</v>
      </c>
    </row>
    <row r="1479" spans="5:10" x14ac:dyDescent="0.25">
      <c r="E1479">
        <f>SUM(E1431:E1478)</f>
        <v>300000</v>
      </c>
      <c r="F1479">
        <f>SUM(F1431:F1478)</f>
        <v>490000</v>
      </c>
      <c r="G1479">
        <f>SUM(G1431:G1478)</f>
        <v>500000</v>
      </c>
      <c r="H1479">
        <f>SUM(H1431:H1478)</f>
        <v>600000</v>
      </c>
      <c r="I1479" s="173">
        <f>E1479+F1479+G1479+H1479</f>
        <v>1890000</v>
      </c>
    </row>
    <row r="1480" spans="5:10" x14ac:dyDescent="0.25">
      <c r="E1480" s="173">
        <v>300000000</v>
      </c>
      <c r="F1480" s="173">
        <v>490000000</v>
      </c>
      <c r="G1480" s="173">
        <v>500000000</v>
      </c>
      <c r="H1480" s="173">
        <v>600000000</v>
      </c>
      <c r="I1480" s="59">
        <f>E1480+F1480+G1480+H1480</f>
        <v>1890000000</v>
      </c>
      <c r="J1480" s="59">
        <v>100</v>
      </c>
    </row>
    <row r="1481" spans="5:10" x14ac:dyDescent="0.25">
      <c r="I1481">
        <v>300000000</v>
      </c>
    </row>
    <row r="1482" spans="5:10" x14ac:dyDescent="0.25">
      <c r="I1482">
        <f>I1481*J1480/I1480</f>
        <v>15.873015873015873</v>
      </c>
    </row>
    <row r="1484" spans="5:10" x14ac:dyDescent="0.25">
      <c r="I1484">
        <v>1890000000</v>
      </c>
      <c r="J1484">
        <v>100</v>
      </c>
    </row>
    <row r="1485" spans="5:10" x14ac:dyDescent="0.25">
      <c r="I1485">
        <v>490000000</v>
      </c>
    </row>
    <row r="1486" spans="5:10" x14ac:dyDescent="0.25">
      <c r="I1486">
        <f>I1485*J1484/I1484</f>
        <v>25.925925925925927</v>
      </c>
    </row>
    <row r="1488" spans="5:10" x14ac:dyDescent="0.25">
      <c r="I1488">
        <v>1890000000</v>
      </c>
      <c r="J1488">
        <v>100</v>
      </c>
    </row>
    <row r="1489" spans="6:10" x14ac:dyDescent="0.25">
      <c r="I1489">
        <v>500000000</v>
      </c>
    </row>
    <row r="1490" spans="6:10" x14ac:dyDescent="0.25">
      <c r="I1490">
        <f>I1489*J1488/I1488</f>
        <v>26.455026455026456</v>
      </c>
    </row>
    <row r="1492" spans="6:10" x14ac:dyDescent="0.25">
      <c r="I1492">
        <v>1890000000</v>
      </c>
      <c r="J1492">
        <v>100</v>
      </c>
    </row>
    <row r="1493" spans="6:10" x14ac:dyDescent="0.25">
      <c r="I1493">
        <v>600000000</v>
      </c>
    </row>
    <row r="1494" spans="6:10" x14ac:dyDescent="0.25">
      <c r="I1494">
        <f>I1493*J1492/I1492</f>
        <v>31.746031746031747</v>
      </c>
    </row>
    <row r="1498" spans="6:10" x14ac:dyDescent="0.25">
      <c r="F1498" t="s">
        <v>3056</v>
      </c>
    </row>
    <row r="1499" spans="6:10" x14ac:dyDescent="0.25">
      <c r="F1499">
        <v>2021</v>
      </c>
      <c r="G1499">
        <v>2022</v>
      </c>
      <c r="H1499">
        <v>2023</v>
      </c>
    </row>
    <row r="1500" spans="6:10" x14ac:dyDescent="0.25">
      <c r="F1500" s="173">
        <v>4500000</v>
      </c>
      <c r="G1500" s="173">
        <v>5000000</v>
      </c>
      <c r="H1500" s="173">
        <v>5000000</v>
      </c>
      <c r="I1500" s="173">
        <f>F1500+G1500+H1500</f>
        <v>14500000</v>
      </c>
    </row>
    <row r="1501" spans="6:10" x14ac:dyDescent="0.25">
      <c r="F1501" s="173">
        <v>4500000000</v>
      </c>
      <c r="G1501" s="173">
        <v>5000000000</v>
      </c>
      <c r="H1501" s="173">
        <v>5000000000</v>
      </c>
      <c r="I1501" s="59">
        <f>F1501+G1501+H1501</f>
        <v>14500000000</v>
      </c>
      <c r="J1501" s="59">
        <v>100</v>
      </c>
    </row>
    <row r="1502" spans="6:10" x14ac:dyDescent="0.25">
      <c r="I1502">
        <v>4500000000</v>
      </c>
    </row>
    <row r="1503" spans="6:10" x14ac:dyDescent="0.25">
      <c r="I1503">
        <f>I1502*J1501/I1501</f>
        <v>31.03448275862069</v>
      </c>
    </row>
    <row r="1505" spans="6:10" x14ac:dyDescent="0.25">
      <c r="I1505">
        <v>14500000000</v>
      </c>
      <c r="J1505">
        <v>100</v>
      </c>
    </row>
    <row r="1506" spans="6:10" x14ac:dyDescent="0.25">
      <c r="I1506">
        <v>5000000000</v>
      </c>
    </row>
    <row r="1507" spans="6:10" x14ac:dyDescent="0.25">
      <c r="I1507">
        <f>I1506*J1505/I1505</f>
        <v>34.482758620689658</v>
      </c>
    </row>
    <row r="1509" spans="6:10" x14ac:dyDescent="0.25">
      <c r="I1509">
        <v>14500000000</v>
      </c>
      <c r="J1509">
        <v>100</v>
      </c>
    </row>
    <row r="1510" spans="6:10" x14ac:dyDescent="0.25">
      <c r="I1510">
        <v>5000000000</v>
      </c>
    </row>
    <row r="1511" spans="6:10" x14ac:dyDescent="0.25">
      <c r="I1511">
        <f>I1510*J1509/I1509</f>
        <v>34.482758620689658</v>
      </c>
    </row>
    <row r="1516" spans="6:10" x14ac:dyDescent="0.25">
      <c r="F1516">
        <v>2022</v>
      </c>
      <c r="G1516">
        <v>2023</v>
      </c>
    </row>
    <row r="1517" spans="6:10" x14ac:dyDescent="0.25">
      <c r="F1517" s="173">
        <v>500000</v>
      </c>
      <c r="G1517" s="173">
        <v>1000000</v>
      </c>
      <c r="H1517" s="59">
        <f>F1517+G1517</f>
        <v>1500000</v>
      </c>
    </row>
    <row r="1518" spans="6:10" x14ac:dyDescent="0.25">
      <c r="F1518" s="173">
        <v>500000000</v>
      </c>
      <c r="G1518" s="173">
        <v>1000000000</v>
      </c>
      <c r="H1518" s="59">
        <f>F1518+G1518</f>
        <v>1500000000</v>
      </c>
      <c r="I1518">
        <v>100</v>
      </c>
    </row>
    <row r="1519" spans="6:10" x14ac:dyDescent="0.25">
      <c r="H1519">
        <v>500000000</v>
      </c>
    </row>
    <row r="1520" spans="6:10" x14ac:dyDescent="0.25">
      <c r="H1520" s="59">
        <f>H1519*I1518/H1518</f>
        <v>33.333333333333336</v>
      </c>
    </row>
    <row r="1522" spans="6:9" x14ac:dyDescent="0.25">
      <c r="H1522">
        <v>1500000000</v>
      </c>
      <c r="I1522">
        <v>100</v>
      </c>
    </row>
    <row r="1523" spans="6:9" x14ac:dyDescent="0.25">
      <c r="H1523">
        <v>1000000000</v>
      </c>
    </row>
    <row r="1524" spans="6:9" x14ac:dyDescent="0.25">
      <c r="H1524">
        <f>H1523*I1522/H1522</f>
        <v>66.666666666666671</v>
      </c>
    </row>
    <row r="1533" spans="6:9" x14ac:dyDescent="0.25">
      <c r="F1533">
        <v>2300000</v>
      </c>
      <c r="G1533">
        <v>0</v>
      </c>
      <c r="H1533">
        <v>0</v>
      </c>
      <c r="I1533">
        <v>0</v>
      </c>
    </row>
    <row r="1534" spans="6:9" x14ac:dyDescent="0.25">
      <c r="F1534">
        <v>0</v>
      </c>
      <c r="G1534">
        <v>0</v>
      </c>
      <c r="H1534">
        <v>9200000</v>
      </c>
      <c r="I1534">
        <v>0</v>
      </c>
    </row>
    <row r="1535" spans="6:9" x14ac:dyDescent="0.25">
      <c r="F1535">
        <v>0</v>
      </c>
      <c r="G1535">
        <v>0</v>
      </c>
      <c r="H1535">
        <v>9200000</v>
      </c>
      <c r="I1535">
        <v>0</v>
      </c>
    </row>
    <row r="1536" spans="6:9" x14ac:dyDescent="0.25">
      <c r="F1536">
        <v>100000000</v>
      </c>
      <c r="G1536">
        <v>0</v>
      </c>
      <c r="H1536">
        <v>0</v>
      </c>
      <c r="I1536">
        <v>0</v>
      </c>
    </row>
    <row r="1537" spans="6:11" x14ac:dyDescent="0.25">
      <c r="F1537">
        <v>250000000</v>
      </c>
      <c r="G1537">
        <v>300000000</v>
      </c>
      <c r="H1537">
        <v>0</v>
      </c>
      <c r="I1537">
        <v>0</v>
      </c>
    </row>
    <row r="1538" spans="6:11" x14ac:dyDescent="0.25">
      <c r="F1538">
        <v>50000000</v>
      </c>
      <c r="G1538">
        <v>50000000</v>
      </c>
      <c r="H1538">
        <v>90000000</v>
      </c>
      <c r="I1538">
        <v>90000000</v>
      </c>
    </row>
    <row r="1539" spans="6:11" x14ac:dyDescent="0.25">
      <c r="F1539">
        <v>40000000</v>
      </c>
      <c r="G1539">
        <v>40000000</v>
      </c>
      <c r="H1539">
        <v>0</v>
      </c>
      <c r="I1539">
        <v>0</v>
      </c>
    </row>
    <row r="1540" spans="6:11" x14ac:dyDescent="0.25">
      <c r="F1540">
        <v>0</v>
      </c>
      <c r="G1540">
        <v>2300000</v>
      </c>
      <c r="H1540">
        <v>0</v>
      </c>
      <c r="I1540">
        <v>0</v>
      </c>
    </row>
    <row r="1541" spans="6:11" x14ac:dyDescent="0.25">
      <c r="F1541">
        <v>50000000</v>
      </c>
      <c r="G1541">
        <v>50000000</v>
      </c>
      <c r="H1541">
        <v>30000000</v>
      </c>
      <c r="I1541">
        <v>0</v>
      </c>
    </row>
    <row r="1542" spans="6:11" x14ac:dyDescent="0.25">
      <c r="F1542">
        <v>100000000</v>
      </c>
      <c r="G1542">
        <v>100000000</v>
      </c>
      <c r="H1542">
        <v>0</v>
      </c>
      <c r="I1542">
        <v>0</v>
      </c>
    </row>
    <row r="1543" spans="6:11" x14ac:dyDescent="0.25">
      <c r="F1543">
        <v>700000000</v>
      </c>
      <c r="G1543">
        <v>0</v>
      </c>
      <c r="H1543">
        <v>0</v>
      </c>
      <c r="I1543">
        <v>0</v>
      </c>
    </row>
    <row r="1544" spans="6:11" x14ac:dyDescent="0.25">
      <c r="F1544">
        <v>0</v>
      </c>
      <c r="G1544">
        <v>0</v>
      </c>
      <c r="H1544">
        <v>9200000</v>
      </c>
      <c r="I1544">
        <v>0</v>
      </c>
    </row>
    <row r="1545" spans="6:11" x14ac:dyDescent="0.25">
      <c r="F1545">
        <v>13000000</v>
      </c>
      <c r="G1545">
        <v>200000000</v>
      </c>
      <c r="H1545">
        <v>0</v>
      </c>
      <c r="I1545">
        <v>0</v>
      </c>
    </row>
    <row r="1546" spans="6:11" x14ac:dyDescent="0.25">
      <c r="F1546">
        <v>0</v>
      </c>
      <c r="G1546">
        <v>20000000</v>
      </c>
      <c r="H1546">
        <v>20000000</v>
      </c>
      <c r="I1546">
        <v>10000000</v>
      </c>
    </row>
    <row r="1547" spans="6:11" x14ac:dyDescent="0.25">
      <c r="F1547">
        <v>0</v>
      </c>
      <c r="G1547">
        <v>30000000</v>
      </c>
      <c r="H1547">
        <v>30000000</v>
      </c>
      <c r="I1547">
        <v>20000000</v>
      </c>
    </row>
    <row r="1548" spans="6:11" x14ac:dyDescent="0.25">
      <c r="F1548">
        <v>0</v>
      </c>
      <c r="G1548">
        <v>30000000</v>
      </c>
      <c r="H1548">
        <v>50000000</v>
      </c>
      <c r="I1548">
        <v>20000000</v>
      </c>
    </row>
    <row r="1549" spans="6:11" x14ac:dyDescent="0.25">
      <c r="F1549">
        <v>20000000</v>
      </c>
      <c r="G1549">
        <v>20000000</v>
      </c>
      <c r="H1549">
        <v>30000000</v>
      </c>
      <c r="I1549">
        <v>30000000</v>
      </c>
    </row>
    <row r="1550" spans="6:11" x14ac:dyDescent="0.25">
      <c r="F1550">
        <v>1300657263.6500001</v>
      </c>
      <c r="G1550">
        <v>607700000</v>
      </c>
      <c r="H1550">
        <v>1232400000</v>
      </c>
      <c r="I1550">
        <v>1399000000</v>
      </c>
    </row>
    <row r="1551" spans="6:11" x14ac:dyDescent="0.25">
      <c r="F1551">
        <f>SUM(F1533:F1550)</f>
        <v>2625957263.6500001</v>
      </c>
      <c r="G1551">
        <f>SUM(G1533:G1550)</f>
        <v>1450000000</v>
      </c>
      <c r="H1551">
        <f>SUM(H1533:H1550)</f>
        <v>1510000000</v>
      </c>
      <c r="I1551">
        <f>SUM(I1533:I1550)</f>
        <v>1569000000</v>
      </c>
      <c r="J1551">
        <f>SUM(F1551:I1551)</f>
        <v>7154957263.6499996</v>
      </c>
      <c r="K1551">
        <v>100</v>
      </c>
    </row>
    <row r="1552" spans="6:11" x14ac:dyDescent="0.25">
      <c r="J1552">
        <v>2625957263.6500001</v>
      </c>
    </row>
    <row r="1553" spans="6:12" x14ac:dyDescent="0.25">
      <c r="J1553">
        <f>J1552*K1551/J1551</f>
        <v>36.701229188200706</v>
      </c>
    </row>
    <row r="1555" spans="6:12" x14ac:dyDescent="0.25">
      <c r="J1555">
        <v>7154957263.6499996</v>
      </c>
      <c r="K1555">
        <v>100</v>
      </c>
    </row>
    <row r="1556" spans="6:12" x14ac:dyDescent="0.25">
      <c r="J1556">
        <v>1450000000</v>
      </c>
    </row>
    <row r="1557" spans="6:12" x14ac:dyDescent="0.25">
      <c r="J1557">
        <f>SUM(J1556*K1555/J1555)</f>
        <v>20.265669612962903</v>
      </c>
    </row>
    <row r="1559" spans="6:12" x14ac:dyDescent="0.25">
      <c r="J1559">
        <v>7154957263.6499996</v>
      </c>
      <c r="K1559">
        <v>100</v>
      </c>
    </row>
    <row r="1560" spans="6:12" x14ac:dyDescent="0.25">
      <c r="J1560">
        <v>1510000000</v>
      </c>
    </row>
    <row r="1561" spans="6:12" x14ac:dyDescent="0.25">
      <c r="J1561">
        <f>J1560*K1559/J1559</f>
        <v>21.104249045223437</v>
      </c>
    </row>
    <row r="1563" spans="6:12" x14ac:dyDescent="0.25">
      <c r="J1563">
        <v>7154957263.6499996</v>
      </c>
      <c r="K1563">
        <v>100</v>
      </c>
    </row>
    <row r="1564" spans="6:12" x14ac:dyDescent="0.25">
      <c r="J1564">
        <v>1569000000</v>
      </c>
    </row>
    <row r="1565" spans="6:12" x14ac:dyDescent="0.25">
      <c r="J1565">
        <f>J1564*K1563/J1563</f>
        <v>21.928852153612961</v>
      </c>
    </row>
    <row r="1568" spans="6:12" x14ac:dyDescent="0.25">
      <c r="F1568">
        <v>2020</v>
      </c>
      <c r="G1568" s="299">
        <v>2021</v>
      </c>
      <c r="H1568" s="299"/>
      <c r="I1568" s="299">
        <v>2022</v>
      </c>
      <c r="J1568" s="299"/>
      <c r="K1568" s="299">
        <v>2023</v>
      </c>
      <c r="L1568" s="299"/>
    </row>
    <row r="1569" spans="6:14" x14ac:dyDescent="0.25">
      <c r="F1569" t="s">
        <v>3057</v>
      </c>
    </row>
    <row r="1570" spans="6:14" x14ac:dyDescent="0.25">
      <c r="F1570">
        <v>700000000</v>
      </c>
      <c r="G1570">
        <v>700000000</v>
      </c>
      <c r="H1570">
        <v>500000000</v>
      </c>
      <c r="I1570">
        <v>700000000</v>
      </c>
      <c r="J1570">
        <v>500000000</v>
      </c>
      <c r="K1570">
        <v>450000000</v>
      </c>
      <c r="L1570">
        <v>450000000</v>
      </c>
      <c r="M1570" s="173">
        <f>SUM(F1570:L1570)</f>
        <v>4000000000</v>
      </c>
      <c r="N1570">
        <v>100</v>
      </c>
    </row>
    <row r="1571" spans="6:14" x14ac:dyDescent="0.25">
      <c r="M1571">
        <v>700000000</v>
      </c>
    </row>
    <row r="1572" spans="6:14" x14ac:dyDescent="0.25">
      <c r="G1572">
        <f>SUM(G1570:H1570)</f>
        <v>1200000000</v>
      </c>
      <c r="I1572">
        <f>I1570+J1570</f>
        <v>1200000000</v>
      </c>
      <c r="K1572">
        <f>SUM(K1570+L1570)</f>
        <v>900000000</v>
      </c>
      <c r="M1572" s="59">
        <f>M1571*N1570/M1570</f>
        <v>17.5</v>
      </c>
    </row>
    <row r="1574" spans="6:14" x14ac:dyDescent="0.25">
      <c r="M1574">
        <v>4000000000</v>
      </c>
      <c r="N1574">
        <v>100</v>
      </c>
    </row>
    <row r="1575" spans="6:14" x14ac:dyDescent="0.25">
      <c r="M1575">
        <v>1200000000</v>
      </c>
    </row>
    <row r="1576" spans="6:14" x14ac:dyDescent="0.25">
      <c r="M1576">
        <f>M1575*N1574/M1574</f>
        <v>30</v>
      </c>
    </row>
    <row r="1578" spans="6:14" x14ac:dyDescent="0.25">
      <c r="M1578">
        <v>4000000000</v>
      </c>
      <c r="N1578">
        <v>100</v>
      </c>
    </row>
    <row r="1579" spans="6:14" x14ac:dyDescent="0.25">
      <c r="M1579">
        <v>1200000000</v>
      </c>
    </row>
    <row r="1580" spans="6:14" x14ac:dyDescent="0.25">
      <c r="M1580">
        <f>M1579*N1578/M1578</f>
        <v>30</v>
      </c>
    </row>
    <row r="1582" spans="6:14" x14ac:dyDescent="0.25">
      <c r="M1582">
        <v>4000000000</v>
      </c>
      <c r="N1582">
        <v>100</v>
      </c>
    </row>
    <row r="1583" spans="6:14" x14ac:dyDescent="0.25">
      <c r="M1583">
        <v>900000000</v>
      </c>
    </row>
    <row r="1584" spans="6:14" x14ac:dyDescent="0.25">
      <c r="M1584">
        <f>M1583*N1582/M1582</f>
        <v>22.5</v>
      </c>
    </row>
    <row r="1590" spans="6:11" x14ac:dyDescent="0.25">
      <c r="F1590">
        <v>0</v>
      </c>
    </row>
    <row r="1591" spans="6:11" x14ac:dyDescent="0.25">
      <c r="F1591">
        <v>0</v>
      </c>
    </row>
    <row r="1592" spans="6:11" x14ac:dyDescent="0.25">
      <c r="F1592">
        <v>0</v>
      </c>
    </row>
    <row r="1593" spans="6:11" x14ac:dyDescent="0.25">
      <c r="F1593">
        <v>0</v>
      </c>
    </row>
    <row r="1594" spans="6:11" x14ac:dyDescent="0.25">
      <c r="F1594">
        <v>0</v>
      </c>
    </row>
    <row r="1595" spans="6:11" x14ac:dyDescent="0.25">
      <c r="F1595">
        <v>0</v>
      </c>
    </row>
    <row r="1596" spans="6:11" x14ac:dyDescent="0.25">
      <c r="F1596">
        <v>0</v>
      </c>
    </row>
    <row r="1597" spans="6:11" x14ac:dyDescent="0.25">
      <c r="F1597">
        <v>0</v>
      </c>
    </row>
    <row r="1598" spans="6:11" x14ac:dyDescent="0.25">
      <c r="F1598">
        <v>0</v>
      </c>
    </row>
    <row r="1599" spans="6:11" x14ac:dyDescent="0.25">
      <c r="F1599">
        <v>81067121.310000002</v>
      </c>
      <c r="G1599">
        <v>515000000</v>
      </c>
      <c r="H1599">
        <v>530000000</v>
      </c>
      <c r="I1599">
        <v>530000000</v>
      </c>
      <c r="J1599" s="173">
        <f>F1599+G1599+H1599+I1599</f>
        <v>1656067121.3099999</v>
      </c>
      <c r="K1599">
        <v>100</v>
      </c>
    </row>
    <row r="1600" spans="6:11" x14ac:dyDescent="0.25">
      <c r="J1600" s="173">
        <v>81067121.310000002</v>
      </c>
    </row>
    <row r="1601" spans="5:13" x14ac:dyDescent="0.25">
      <c r="J1601" s="173">
        <f>J1600*K1599/J1599</f>
        <v>4.8951591554980824</v>
      </c>
    </row>
    <row r="1602" spans="5:13" x14ac:dyDescent="0.25">
      <c r="J1602" s="173"/>
    </row>
    <row r="1603" spans="5:13" x14ac:dyDescent="0.25">
      <c r="J1603" s="173">
        <v>1656067121.3099999</v>
      </c>
      <c r="K1603">
        <v>100</v>
      </c>
    </row>
    <row r="1604" spans="5:13" x14ac:dyDescent="0.25">
      <c r="J1604" s="173">
        <v>515000000</v>
      </c>
    </row>
    <row r="1605" spans="5:13" x14ac:dyDescent="0.25">
      <c r="J1605" s="173">
        <f>J1604*K1603/J1603</f>
        <v>31.097773355503804</v>
      </c>
    </row>
    <row r="1606" spans="5:13" x14ac:dyDescent="0.25">
      <c r="J1606" s="173"/>
    </row>
    <row r="1607" spans="5:13" x14ac:dyDescent="0.25">
      <c r="J1607" s="173">
        <v>1656067121.3099999</v>
      </c>
      <c r="K1607">
        <v>100</v>
      </c>
    </row>
    <row r="1608" spans="5:13" x14ac:dyDescent="0.25">
      <c r="J1608" s="173">
        <v>530000000</v>
      </c>
    </row>
    <row r="1609" spans="5:13" x14ac:dyDescent="0.25">
      <c r="J1609" s="173">
        <f>J1608*K1607/J1607</f>
        <v>32.003533744499059</v>
      </c>
    </row>
    <row r="1610" spans="5:13" x14ac:dyDescent="0.25">
      <c r="J1610" s="173"/>
    </row>
    <row r="1611" spans="5:13" x14ac:dyDescent="0.25">
      <c r="J1611" s="173">
        <v>1656067121.3099999</v>
      </c>
      <c r="K1611">
        <v>100</v>
      </c>
    </row>
    <row r="1612" spans="5:13" x14ac:dyDescent="0.25">
      <c r="J1612" s="173">
        <v>530000000</v>
      </c>
    </row>
    <row r="1613" spans="5:13" x14ac:dyDescent="0.25">
      <c r="J1613" s="173">
        <f>J1612*K1611/J1611</f>
        <v>32.003533744499059</v>
      </c>
    </row>
    <row r="1616" spans="5:13" x14ac:dyDescent="0.25">
      <c r="E1616" s="173"/>
      <c r="F1616" s="173"/>
      <c r="G1616" s="173"/>
      <c r="H1616" s="173"/>
      <c r="I1616" s="173"/>
      <c r="J1616" s="173"/>
      <c r="K1616" s="173"/>
      <c r="L1616" s="173"/>
      <c r="M1616" s="173"/>
    </row>
    <row r="1617" spans="5:13" x14ac:dyDescent="0.25">
      <c r="E1617" s="173"/>
      <c r="F1617" s="173" t="s">
        <v>3029</v>
      </c>
      <c r="G1617" s="173"/>
      <c r="H1617" s="173"/>
      <c r="I1617" s="173"/>
      <c r="J1617" s="173"/>
      <c r="K1617" s="173"/>
      <c r="L1617" s="173"/>
      <c r="M1617" s="173"/>
    </row>
    <row r="1618" spans="5:13" x14ac:dyDescent="0.25">
      <c r="E1618" s="173"/>
      <c r="F1618" s="173">
        <v>2021</v>
      </c>
      <c r="G1618" s="173">
        <v>2022</v>
      </c>
      <c r="H1618" s="173">
        <v>2023</v>
      </c>
      <c r="I1618" s="173"/>
      <c r="J1618" s="173"/>
      <c r="K1618" s="173"/>
      <c r="L1618" s="173"/>
      <c r="M1618" s="173"/>
    </row>
    <row r="1619" spans="5:13" x14ac:dyDescent="0.25">
      <c r="E1619" s="173"/>
      <c r="F1619" s="173">
        <v>46549</v>
      </c>
      <c r="G1619" s="173">
        <v>20549</v>
      </c>
      <c r="H1619" s="173">
        <v>10375</v>
      </c>
      <c r="I1619" s="173">
        <f>F1619+G1619+H1619</f>
        <v>77473</v>
      </c>
      <c r="J1619" s="173"/>
      <c r="K1619" s="173"/>
      <c r="L1619" s="173"/>
      <c r="M1619" s="173"/>
    </row>
    <row r="1620" spans="5:13" x14ac:dyDescent="0.25">
      <c r="E1620" s="173"/>
      <c r="F1620" s="173"/>
      <c r="G1620" s="173"/>
      <c r="H1620" s="173"/>
      <c r="I1620" s="173">
        <v>77473000000</v>
      </c>
      <c r="J1620" s="173"/>
      <c r="K1620" s="173"/>
      <c r="L1620" s="173"/>
      <c r="M1620" s="173"/>
    </row>
    <row r="1621" spans="5:13" x14ac:dyDescent="0.25">
      <c r="E1621" s="173"/>
      <c r="F1621" s="173"/>
      <c r="G1621" s="173"/>
      <c r="H1621" s="173"/>
      <c r="I1621" s="173"/>
      <c r="J1621" s="173"/>
      <c r="K1621" s="173"/>
      <c r="L1621" s="173"/>
      <c r="M1621" s="173"/>
    </row>
    <row r="1622" spans="5:13" x14ac:dyDescent="0.25">
      <c r="E1622" s="173"/>
      <c r="F1622" s="173"/>
      <c r="G1622" s="173"/>
      <c r="H1622" s="173"/>
      <c r="I1622" s="173"/>
      <c r="J1622" s="173"/>
      <c r="K1622" s="173"/>
      <c r="L1622" s="173"/>
      <c r="M1622" s="173"/>
    </row>
    <row r="1623" spans="5:13" x14ac:dyDescent="0.25">
      <c r="E1623" s="173"/>
      <c r="F1623" s="173"/>
      <c r="G1623" s="173"/>
      <c r="H1623" s="173"/>
      <c r="I1623" s="173"/>
      <c r="J1623" s="173"/>
      <c r="K1623" s="173"/>
      <c r="L1623" s="173"/>
      <c r="M1623" s="173"/>
    </row>
    <row r="1624" spans="5:13" x14ac:dyDescent="0.25">
      <c r="E1624" s="173"/>
      <c r="F1624" s="173"/>
      <c r="G1624" s="173"/>
      <c r="H1624" s="173"/>
      <c r="I1624" s="173"/>
      <c r="J1624" s="173"/>
      <c r="K1624" s="173"/>
      <c r="L1624" s="173"/>
      <c r="M1624" s="173"/>
    </row>
    <row r="1625" spans="5:13" x14ac:dyDescent="0.25">
      <c r="E1625" s="173"/>
      <c r="F1625" s="173"/>
      <c r="G1625" s="173"/>
      <c r="H1625" s="173"/>
      <c r="I1625" s="173"/>
      <c r="J1625" s="173"/>
      <c r="K1625" s="173"/>
      <c r="L1625" s="173"/>
      <c r="M1625" s="173"/>
    </row>
    <row r="1626" spans="5:13" x14ac:dyDescent="0.25">
      <c r="E1626" s="173"/>
      <c r="F1626" s="173"/>
      <c r="G1626" s="173"/>
      <c r="H1626" s="173"/>
      <c r="I1626" s="173"/>
      <c r="J1626" s="173"/>
      <c r="K1626" s="173"/>
      <c r="L1626" s="173"/>
      <c r="M1626" s="173"/>
    </row>
    <row r="1627" spans="5:13" x14ac:dyDescent="0.25">
      <c r="E1627" s="173"/>
      <c r="F1627" s="173"/>
      <c r="G1627" s="173"/>
      <c r="H1627" s="173"/>
      <c r="I1627" s="173"/>
      <c r="J1627" s="173"/>
      <c r="K1627" s="173"/>
      <c r="L1627" s="173"/>
      <c r="M1627" s="173"/>
    </row>
    <row r="1628" spans="5:13" x14ac:dyDescent="0.25">
      <c r="E1628" s="173"/>
      <c r="F1628" s="173"/>
      <c r="G1628" s="173"/>
      <c r="H1628" s="173"/>
      <c r="I1628" s="173"/>
      <c r="J1628" s="173"/>
      <c r="K1628" s="173"/>
      <c r="L1628" s="173"/>
      <c r="M1628" s="173"/>
    </row>
    <row r="1629" spans="5:13" x14ac:dyDescent="0.25">
      <c r="E1629" s="173"/>
      <c r="F1629" s="173"/>
      <c r="G1629" s="173"/>
      <c r="H1629" s="173"/>
      <c r="I1629" s="173"/>
      <c r="J1629" s="173"/>
      <c r="K1629" s="173"/>
      <c r="L1629" s="173"/>
      <c r="M1629" s="173"/>
    </row>
    <row r="1630" spans="5:13" x14ac:dyDescent="0.25">
      <c r="E1630" s="173"/>
      <c r="F1630" s="173">
        <v>50000000</v>
      </c>
      <c r="G1630" s="173"/>
      <c r="H1630" s="173">
        <v>50000000</v>
      </c>
      <c r="I1630" s="173"/>
      <c r="J1630" s="173">
        <v>50000000</v>
      </c>
      <c r="K1630" s="173"/>
      <c r="L1630" s="173"/>
      <c r="M1630" s="173"/>
    </row>
    <row r="1631" spans="5:13" x14ac:dyDescent="0.25">
      <c r="E1631" s="173"/>
      <c r="F1631" s="173">
        <v>1788442373</v>
      </c>
      <c r="G1631" s="173"/>
      <c r="H1631" s="173">
        <v>1788442373</v>
      </c>
      <c r="I1631" s="173"/>
      <c r="J1631" s="173">
        <v>1788442373</v>
      </c>
      <c r="K1631" s="173"/>
      <c r="L1631" s="173"/>
      <c r="M1631" s="173"/>
    </row>
    <row r="1632" spans="5:13" x14ac:dyDescent="0.25">
      <c r="E1632" s="173"/>
      <c r="F1632" s="173">
        <v>12024060651</v>
      </c>
      <c r="G1632" s="173"/>
      <c r="H1632" s="173">
        <v>12024060651</v>
      </c>
      <c r="I1632" s="173"/>
      <c r="J1632" s="173">
        <v>12024060651</v>
      </c>
      <c r="K1632" s="173"/>
      <c r="L1632" s="173"/>
      <c r="M1632" s="173"/>
    </row>
    <row r="1633" spans="5:13" x14ac:dyDescent="0.25">
      <c r="E1633" s="173"/>
      <c r="F1633" s="173">
        <v>100000000</v>
      </c>
      <c r="G1633" s="173"/>
      <c r="H1633" s="173">
        <v>100000000</v>
      </c>
      <c r="I1633" s="173"/>
      <c r="J1633" s="173">
        <v>100000000</v>
      </c>
      <c r="K1633" s="173"/>
      <c r="L1633" s="173"/>
      <c r="M1633" s="173"/>
    </row>
    <row r="1634" spans="5:13" x14ac:dyDescent="0.25">
      <c r="E1634" s="173"/>
      <c r="F1634" s="173">
        <v>354104492</v>
      </c>
      <c r="G1634" s="173"/>
      <c r="H1634" s="173">
        <v>354104492</v>
      </c>
      <c r="I1634" s="173"/>
      <c r="J1634" s="173">
        <v>354104492</v>
      </c>
      <c r="K1634" s="173"/>
      <c r="L1634" s="173"/>
      <c r="M1634" s="173"/>
    </row>
    <row r="1635" spans="5:13" x14ac:dyDescent="0.25">
      <c r="E1635" s="173"/>
      <c r="F1635" s="173">
        <v>55000000</v>
      </c>
      <c r="G1635" s="173"/>
      <c r="H1635" s="173">
        <v>55000000</v>
      </c>
      <c r="I1635" s="173"/>
      <c r="J1635" s="173">
        <v>55000000</v>
      </c>
      <c r="K1635" s="173"/>
      <c r="L1635" s="173"/>
      <c r="M1635" s="173"/>
    </row>
    <row r="1636" spans="5:13" x14ac:dyDescent="0.25">
      <c r="E1636" s="173"/>
      <c r="F1636" s="173">
        <v>150000000</v>
      </c>
      <c r="G1636" s="173"/>
      <c r="H1636" s="173">
        <v>150000000</v>
      </c>
      <c r="I1636" s="173"/>
      <c r="J1636" s="173">
        <v>150000000</v>
      </c>
      <c r="K1636" s="173"/>
      <c r="L1636" s="173"/>
      <c r="M1636" s="173"/>
    </row>
    <row r="1637" spans="5:13" x14ac:dyDescent="0.25">
      <c r="E1637" s="173"/>
      <c r="F1637" s="173">
        <v>418674925000</v>
      </c>
      <c r="G1637" s="173"/>
      <c r="H1637" s="173">
        <v>240000000</v>
      </c>
      <c r="I1637" s="173"/>
      <c r="J1637" s="173">
        <v>240000000</v>
      </c>
      <c r="K1637" s="173"/>
      <c r="L1637" s="173"/>
      <c r="M1637" s="173"/>
    </row>
    <row r="1638" spans="5:13" x14ac:dyDescent="0.25">
      <c r="E1638" s="173"/>
      <c r="F1638" s="173">
        <v>720000000000</v>
      </c>
      <c r="G1638" s="173"/>
      <c r="H1638" s="173">
        <v>25000000</v>
      </c>
      <c r="I1638" s="173"/>
      <c r="J1638" s="173">
        <v>25000000</v>
      </c>
      <c r="K1638" s="173"/>
      <c r="L1638" s="173"/>
      <c r="M1638" s="173"/>
    </row>
    <row r="1639" spans="5:13" x14ac:dyDescent="0.25">
      <c r="E1639" s="173"/>
      <c r="F1639" s="173">
        <v>270000000000</v>
      </c>
      <c r="G1639" s="173"/>
      <c r="H1639" s="173">
        <v>30752396706</v>
      </c>
      <c r="I1639" s="173"/>
      <c r="J1639" s="173">
        <v>30752396706</v>
      </c>
      <c r="K1639" s="173"/>
      <c r="L1639" s="173"/>
      <c r="M1639" s="173"/>
    </row>
    <row r="1640" spans="5:13" x14ac:dyDescent="0.25">
      <c r="E1640" s="173"/>
      <c r="F1640" s="173">
        <v>18515637775870</v>
      </c>
      <c r="G1640" s="173"/>
      <c r="H1640" s="173">
        <v>1344072355</v>
      </c>
      <c r="I1640" s="173"/>
      <c r="J1640" s="173">
        <v>1344072355</v>
      </c>
      <c r="K1640" s="173"/>
      <c r="L1640" s="173"/>
      <c r="M1640" s="173"/>
    </row>
    <row r="1641" spans="5:13" x14ac:dyDescent="0.25">
      <c r="E1641" s="173"/>
      <c r="F1641" s="173">
        <v>5000000000</v>
      </c>
      <c r="G1641" s="173"/>
      <c r="H1641" s="173">
        <v>325852730</v>
      </c>
      <c r="I1641" s="173"/>
      <c r="J1641" s="173">
        <v>325852730</v>
      </c>
      <c r="K1641" s="173"/>
      <c r="L1641" s="173"/>
      <c r="M1641" s="173"/>
    </row>
    <row r="1642" spans="5:13" x14ac:dyDescent="0.25">
      <c r="E1642" s="173"/>
      <c r="F1642" s="173">
        <v>240000000</v>
      </c>
      <c r="G1642" s="173"/>
      <c r="H1642" s="173">
        <v>200000000</v>
      </c>
      <c r="I1642" s="173"/>
      <c r="J1642" s="173">
        <v>200000000</v>
      </c>
      <c r="K1642" s="173"/>
      <c r="L1642" s="173"/>
      <c r="M1642" s="173"/>
    </row>
    <row r="1643" spans="5:13" x14ac:dyDescent="0.25">
      <c r="E1643" s="173"/>
      <c r="F1643" s="173">
        <v>77400000000</v>
      </c>
      <c r="G1643" s="173"/>
      <c r="H1643" s="173">
        <v>3308000000</v>
      </c>
      <c r="I1643" s="173"/>
      <c r="J1643" s="173">
        <v>3308000000</v>
      </c>
      <c r="K1643" s="173"/>
      <c r="L1643" s="173"/>
      <c r="M1643" s="173"/>
    </row>
    <row r="1644" spans="5:13" x14ac:dyDescent="0.25">
      <c r="E1644" s="173"/>
      <c r="F1644" s="173">
        <v>19184278141000</v>
      </c>
      <c r="G1644" s="173"/>
      <c r="H1644" s="173">
        <v>3310000000</v>
      </c>
      <c r="I1644" s="173"/>
      <c r="J1644" s="173">
        <v>3310000000</v>
      </c>
      <c r="K1644" s="173"/>
      <c r="L1644" s="173"/>
      <c r="M1644" s="173"/>
    </row>
    <row r="1645" spans="5:13" x14ac:dyDescent="0.25">
      <c r="E1645" s="173"/>
      <c r="F1645" s="173">
        <v>800000000000</v>
      </c>
      <c r="G1645" s="173"/>
      <c r="H1645" s="173">
        <v>115000000</v>
      </c>
      <c r="I1645" s="173"/>
      <c r="J1645" s="173">
        <v>115000000</v>
      </c>
      <c r="K1645" s="173"/>
      <c r="L1645" s="173"/>
      <c r="M1645" s="173"/>
    </row>
    <row r="1646" spans="5:13" x14ac:dyDescent="0.25">
      <c r="E1646" s="173"/>
      <c r="F1646" s="173">
        <v>1000000000000</v>
      </c>
      <c r="G1646" s="173"/>
      <c r="H1646" s="173">
        <v>764072354</v>
      </c>
      <c r="I1646" s="173"/>
      <c r="J1646" s="173">
        <v>764072354</v>
      </c>
      <c r="K1646" s="173"/>
      <c r="L1646" s="173"/>
      <c r="M1646" s="173"/>
    </row>
    <row r="1647" spans="5:13" x14ac:dyDescent="0.25">
      <c r="E1647" s="173"/>
      <c r="F1647" s="173">
        <v>70018538227310</v>
      </c>
      <c r="G1647" s="173"/>
      <c r="H1647" s="173">
        <v>112000000</v>
      </c>
      <c r="I1647" s="173"/>
      <c r="J1647" s="173">
        <v>112000000</v>
      </c>
      <c r="K1647" s="173"/>
      <c r="L1647" s="173"/>
      <c r="M1647" s="173"/>
    </row>
    <row r="1648" spans="5:13" x14ac:dyDescent="0.25">
      <c r="E1648" s="173"/>
      <c r="F1648" s="173">
        <v>850000000000</v>
      </c>
      <c r="G1648" s="173"/>
      <c r="H1648" s="173">
        <v>87800000</v>
      </c>
      <c r="I1648" s="173"/>
      <c r="J1648" s="173">
        <v>87800000</v>
      </c>
      <c r="K1648" s="173"/>
      <c r="L1648" s="173"/>
      <c r="M1648" s="173"/>
    </row>
    <row r="1649" spans="5:13" x14ac:dyDescent="0.25">
      <c r="E1649" s="173"/>
      <c r="F1649" s="173">
        <v>18703966985209.996</v>
      </c>
      <c r="G1649" s="173"/>
      <c r="H1649" s="173">
        <v>6000000</v>
      </c>
      <c r="I1649" s="173"/>
      <c r="J1649" s="173">
        <v>6000000</v>
      </c>
      <c r="K1649" s="173"/>
      <c r="L1649" s="173"/>
      <c r="M1649" s="173"/>
    </row>
    <row r="1650" spans="5:13" x14ac:dyDescent="0.25">
      <c r="E1650" s="173"/>
      <c r="F1650" s="173">
        <v>5556470400000</v>
      </c>
      <c r="G1650" s="173"/>
      <c r="H1650" s="173">
        <v>20000000</v>
      </c>
      <c r="I1650" s="173"/>
      <c r="J1650" s="173">
        <v>20000000</v>
      </c>
      <c r="K1650" s="173"/>
      <c r="L1650" s="173"/>
      <c r="M1650" s="173"/>
    </row>
    <row r="1651" spans="5:13" x14ac:dyDescent="0.25">
      <c r="E1651" s="173"/>
      <c r="F1651" s="173">
        <v>1213300000000</v>
      </c>
      <c r="G1651" s="173"/>
      <c r="H1651" s="173">
        <v>39965864</v>
      </c>
      <c r="I1651" s="173"/>
      <c r="J1651" s="173">
        <v>39965864</v>
      </c>
      <c r="K1651" s="173"/>
      <c r="L1651" s="173"/>
      <c r="M1651" s="173"/>
    </row>
    <row r="1652" spans="5:13" x14ac:dyDescent="0.25">
      <c r="E1652" s="173"/>
      <c r="F1652" s="173">
        <v>25000000</v>
      </c>
      <c r="G1652" s="173"/>
      <c r="H1652" s="173">
        <v>40000000</v>
      </c>
      <c r="I1652" s="173"/>
      <c r="J1652" s="173">
        <v>40000000</v>
      </c>
      <c r="K1652" s="173"/>
      <c r="L1652" s="173"/>
      <c r="M1652" s="173"/>
    </row>
    <row r="1653" spans="5:13" x14ac:dyDescent="0.25">
      <c r="E1653" s="173"/>
      <c r="F1653" s="173">
        <v>861000000000</v>
      </c>
      <c r="G1653" s="173"/>
      <c r="H1653" s="173">
        <v>992200000</v>
      </c>
      <c r="I1653" s="173"/>
      <c r="J1653" s="173">
        <v>992200000</v>
      </c>
      <c r="K1653" s="173"/>
      <c r="L1653" s="173"/>
      <c r="M1653" s="173"/>
    </row>
    <row r="1654" spans="5:13" x14ac:dyDescent="0.25">
      <c r="F1654">
        <v>30752396706</v>
      </c>
      <c r="H1654" s="173">
        <v>56660000</v>
      </c>
      <c r="J1654">
        <v>56660000</v>
      </c>
    </row>
    <row r="1655" spans="5:13" x14ac:dyDescent="0.25">
      <c r="F1655">
        <v>1344072355</v>
      </c>
      <c r="H1655" s="173">
        <v>18000000</v>
      </c>
      <c r="J1655">
        <v>18000000</v>
      </c>
    </row>
    <row r="1656" spans="5:13" x14ac:dyDescent="0.25">
      <c r="F1656">
        <v>325852730</v>
      </c>
      <c r="H1656" s="173">
        <v>183572676</v>
      </c>
      <c r="J1656">
        <v>183572676</v>
      </c>
    </row>
    <row r="1657" spans="5:13" x14ac:dyDescent="0.25">
      <c r="F1657">
        <v>200000000</v>
      </c>
      <c r="H1657" s="173">
        <v>60000000</v>
      </c>
      <c r="J1657">
        <v>60000000</v>
      </c>
    </row>
    <row r="1658" spans="5:13" x14ac:dyDescent="0.25">
      <c r="F1658">
        <v>3308000000</v>
      </c>
      <c r="H1658" s="173">
        <v>62710000</v>
      </c>
      <c r="J1658">
        <v>62710000</v>
      </c>
    </row>
    <row r="1659" spans="5:13" x14ac:dyDescent="0.25">
      <c r="F1659">
        <v>3310000000</v>
      </c>
      <c r="H1659" s="173">
        <v>113925000</v>
      </c>
      <c r="J1659">
        <v>113925000</v>
      </c>
    </row>
    <row r="1660" spans="5:13" x14ac:dyDescent="0.25">
      <c r="F1660">
        <v>115000000</v>
      </c>
      <c r="H1660" s="173">
        <v>20303330</v>
      </c>
      <c r="J1660">
        <v>20303330</v>
      </c>
    </row>
    <row r="1661" spans="5:13" x14ac:dyDescent="0.25">
      <c r="F1661">
        <v>764072354</v>
      </c>
      <c r="H1661" s="173">
        <v>260300000</v>
      </c>
      <c r="J1661">
        <v>260300000</v>
      </c>
      <c r="K1661" s="59">
        <f>SUM(J1630:J1661)</f>
        <v>56979438531</v>
      </c>
      <c r="L1661" s="172">
        <v>56979439834</v>
      </c>
    </row>
    <row r="1662" spans="5:13" x14ac:dyDescent="0.25">
      <c r="F1662">
        <v>112000000</v>
      </c>
      <c r="H1662" s="173">
        <v>418674925000</v>
      </c>
      <c r="L1662" s="172">
        <v>142098476441</v>
      </c>
    </row>
    <row r="1663" spans="5:13" x14ac:dyDescent="0.25">
      <c r="F1663">
        <v>87800000</v>
      </c>
      <c r="H1663" s="173">
        <v>720000000000</v>
      </c>
      <c r="J1663" s="173">
        <v>418674925000</v>
      </c>
    </row>
    <row r="1664" spans="5:13" x14ac:dyDescent="0.25">
      <c r="F1664">
        <v>6000000</v>
      </c>
      <c r="H1664" s="173">
        <v>270000000000</v>
      </c>
      <c r="J1664" s="173">
        <v>720000000000</v>
      </c>
    </row>
    <row r="1665" spans="6:10" x14ac:dyDescent="0.25">
      <c r="F1665">
        <v>20000000</v>
      </c>
      <c r="H1665" s="173">
        <v>18515637775870</v>
      </c>
      <c r="J1665" s="173">
        <v>270000000000</v>
      </c>
    </row>
    <row r="1666" spans="6:10" x14ac:dyDescent="0.25">
      <c r="F1666">
        <v>39965864</v>
      </c>
      <c r="H1666" s="173">
        <v>5000000000</v>
      </c>
      <c r="J1666" s="173">
        <v>18515637775870</v>
      </c>
    </row>
    <row r="1667" spans="6:10" x14ac:dyDescent="0.25">
      <c r="F1667">
        <v>40000000</v>
      </c>
      <c r="H1667" s="173">
        <v>77400000000</v>
      </c>
      <c r="J1667" s="173">
        <v>5000000000</v>
      </c>
    </row>
    <row r="1668" spans="6:10" x14ac:dyDescent="0.25">
      <c r="F1668">
        <v>2263726704220</v>
      </c>
      <c r="H1668" s="173">
        <v>19184278141000</v>
      </c>
      <c r="J1668" s="173">
        <v>77400000000</v>
      </c>
    </row>
    <row r="1669" spans="6:10" x14ac:dyDescent="0.25">
      <c r="F1669">
        <v>180000000000</v>
      </c>
      <c r="H1669" s="173">
        <v>800000000000</v>
      </c>
      <c r="J1669" s="173">
        <v>19184278141000</v>
      </c>
    </row>
    <row r="1670" spans="6:10" x14ac:dyDescent="0.25">
      <c r="F1670">
        <v>975163819000</v>
      </c>
      <c r="H1670" s="173">
        <v>1000000000000</v>
      </c>
      <c r="J1670" s="173">
        <v>800000000000</v>
      </c>
    </row>
    <row r="1671" spans="6:10" x14ac:dyDescent="0.25">
      <c r="F1671">
        <v>465325779460.00006</v>
      </c>
      <c r="H1671" s="173">
        <v>70018538227310</v>
      </c>
      <c r="J1671" s="173">
        <v>1000000000000</v>
      </c>
    </row>
    <row r="1672" spans="6:10" x14ac:dyDescent="0.25">
      <c r="F1672">
        <v>20000000000</v>
      </c>
      <c r="H1672" s="173">
        <v>850000000000</v>
      </c>
      <c r="J1672" s="173">
        <v>70018538227310</v>
      </c>
    </row>
    <row r="1673" spans="6:10" x14ac:dyDescent="0.25">
      <c r="F1673">
        <v>992200000</v>
      </c>
      <c r="H1673" s="173">
        <v>18703966985209.996</v>
      </c>
      <c r="J1673" s="173">
        <v>850000000000</v>
      </c>
    </row>
    <row r="1674" spans="6:10" x14ac:dyDescent="0.25">
      <c r="F1674">
        <v>56660000</v>
      </c>
      <c r="H1674" s="173">
        <v>5556470400000</v>
      </c>
      <c r="J1674" s="173">
        <v>18703966985209.996</v>
      </c>
    </row>
    <row r="1675" spans="6:10" x14ac:dyDescent="0.25">
      <c r="F1675">
        <v>18000000</v>
      </c>
      <c r="H1675" s="173">
        <v>1213300000000</v>
      </c>
      <c r="J1675" s="173">
        <v>5556470400000</v>
      </c>
    </row>
    <row r="1676" spans="6:10" x14ac:dyDescent="0.25">
      <c r="F1676">
        <v>183572676</v>
      </c>
      <c r="H1676" s="173">
        <v>861000000000</v>
      </c>
      <c r="J1676" s="173">
        <v>1213300000000</v>
      </c>
    </row>
    <row r="1677" spans="6:10" x14ac:dyDescent="0.25">
      <c r="F1677">
        <v>60000000</v>
      </c>
      <c r="H1677" s="173">
        <v>2263726704220</v>
      </c>
      <c r="J1677" s="173">
        <v>861000000000</v>
      </c>
    </row>
    <row r="1678" spans="6:10" x14ac:dyDescent="0.25">
      <c r="F1678">
        <v>62710000</v>
      </c>
      <c r="H1678" s="173">
        <v>180000000000</v>
      </c>
      <c r="J1678" s="173">
        <v>2263726704220</v>
      </c>
    </row>
    <row r="1679" spans="6:10" x14ac:dyDescent="0.25">
      <c r="F1679">
        <v>113925000</v>
      </c>
      <c r="H1679" s="173">
        <v>975163819000</v>
      </c>
      <c r="J1679" s="173">
        <v>180000000000</v>
      </c>
    </row>
    <row r="1680" spans="6:10" x14ac:dyDescent="0.25">
      <c r="F1680">
        <v>20303330</v>
      </c>
      <c r="H1680" s="173">
        <v>465325779460.00006</v>
      </c>
      <c r="J1680" s="173">
        <v>975163819000</v>
      </c>
    </row>
    <row r="1681" spans="6:12" x14ac:dyDescent="0.25">
      <c r="F1681">
        <v>260300000</v>
      </c>
      <c r="H1681" s="173">
        <v>20000000000</v>
      </c>
      <c r="J1681" s="173">
        <v>465325779460.00006</v>
      </c>
    </row>
    <row r="1682" spans="6:12" x14ac:dyDescent="0.25">
      <c r="F1682" s="59">
        <f>SUM(F1630:F1681)</f>
        <v>142155462195601</v>
      </c>
      <c r="J1682" s="173">
        <v>20000000000</v>
      </c>
    </row>
    <row r="1683" spans="6:12" x14ac:dyDescent="0.25">
      <c r="K1683" s="59">
        <f>SUM(J1663:J1682)</f>
        <v>142098482757070</v>
      </c>
      <c r="L1683" s="172">
        <v>142098476441</v>
      </c>
    </row>
    <row r="1692" spans="6:12" x14ac:dyDescent="0.25">
      <c r="F1692" s="173">
        <v>50000000</v>
      </c>
    </row>
    <row r="1693" spans="6:12" x14ac:dyDescent="0.25">
      <c r="F1693" s="173">
        <v>1788442373</v>
      </c>
    </row>
    <row r="1694" spans="6:12" x14ac:dyDescent="0.25">
      <c r="F1694" s="173">
        <v>12024060651</v>
      </c>
    </row>
    <row r="1695" spans="6:12" x14ac:dyDescent="0.25">
      <c r="F1695" s="173">
        <v>100000000</v>
      </c>
    </row>
    <row r="1696" spans="6:12" x14ac:dyDescent="0.25">
      <c r="F1696" s="173">
        <v>354104492</v>
      </c>
    </row>
    <row r="1697" spans="6:6" x14ac:dyDescent="0.25">
      <c r="F1697" s="173">
        <v>55000000</v>
      </c>
    </row>
    <row r="1698" spans="6:6" x14ac:dyDescent="0.25">
      <c r="F1698" s="173">
        <v>150000000</v>
      </c>
    </row>
    <row r="1699" spans="6:6" x14ac:dyDescent="0.25">
      <c r="F1699" s="173">
        <v>77400000</v>
      </c>
    </row>
    <row r="1700" spans="6:6" x14ac:dyDescent="0.25">
      <c r="F1700" s="173">
        <v>2263726704.2200003</v>
      </c>
    </row>
    <row r="1701" spans="6:6" x14ac:dyDescent="0.25">
      <c r="F1701" s="173">
        <v>975163819</v>
      </c>
    </row>
    <row r="1702" spans="6:6" x14ac:dyDescent="0.25">
      <c r="F1702" s="173">
        <v>465325779.46000004</v>
      </c>
    </row>
    <row r="1703" spans="6:6" x14ac:dyDescent="0.25">
      <c r="F1703" s="173">
        <v>20000000</v>
      </c>
    </row>
    <row r="1704" spans="6:6" x14ac:dyDescent="0.25">
      <c r="F1704" s="173">
        <v>200000000</v>
      </c>
    </row>
    <row r="1705" spans="6:6" x14ac:dyDescent="0.25">
      <c r="F1705" s="173">
        <v>3308000000</v>
      </c>
    </row>
    <row r="1706" spans="6:6" x14ac:dyDescent="0.25">
      <c r="F1706" s="173">
        <v>3310000000</v>
      </c>
    </row>
    <row r="1707" spans="6:6" x14ac:dyDescent="0.25">
      <c r="F1707" s="173">
        <v>115000000</v>
      </c>
    </row>
    <row r="1708" spans="6:6" x14ac:dyDescent="0.25">
      <c r="F1708" s="173">
        <v>764072354</v>
      </c>
    </row>
    <row r="1709" spans="6:6" x14ac:dyDescent="0.25">
      <c r="F1709" s="173">
        <v>112000000</v>
      </c>
    </row>
    <row r="1710" spans="6:6" x14ac:dyDescent="0.25">
      <c r="F1710" s="173">
        <v>87800000</v>
      </c>
    </row>
    <row r="1711" spans="6:6" x14ac:dyDescent="0.25">
      <c r="F1711" s="173">
        <v>6000000</v>
      </c>
    </row>
    <row r="1712" spans="6:6" x14ac:dyDescent="0.25">
      <c r="F1712" s="173">
        <v>20000000</v>
      </c>
    </row>
    <row r="1713" spans="6:6" x14ac:dyDescent="0.25">
      <c r="F1713" s="173">
        <v>39965864</v>
      </c>
    </row>
    <row r="1714" spans="6:6" x14ac:dyDescent="0.25">
      <c r="F1714" s="173">
        <v>40000000</v>
      </c>
    </row>
    <row r="1715" spans="6:6" x14ac:dyDescent="0.25">
      <c r="F1715" s="173">
        <v>992200000</v>
      </c>
    </row>
    <row r="1716" spans="6:6" x14ac:dyDescent="0.25">
      <c r="F1716" s="173">
        <v>56660000</v>
      </c>
    </row>
    <row r="1717" spans="6:6" x14ac:dyDescent="0.25">
      <c r="F1717" s="173">
        <v>18000000</v>
      </c>
    </row>
    <row r="1718" spans="6:6" x14ac:dyDescent="0.25">
      <c r="F1718" s="173">
        <v>183572676</v>
      </c>
    </row>
    <row r="1719" spans="6:6" x14ac:dyDescent="0.25">
      <c r="F1719" s="173">
        <v>60000000</v>
      </c>
    </row>
    <row r="1720" spans="6:6" x14ac:dyDescent="0.25">
      <c r="F1720" s="173">
        <v>62710000</v>
      </c>
    </row>
    <row r="1721" spans="6:6" x14ac:dyDescent="0.25">
      <c r="F1721" s="173">
        <v>113925000</v>
      </c>
    </row>
    <row r="1722" spans="6:6" x14ac:dyDescent="0.25">
      <c r="F1722" s="173">
        <v>20303330</v>
      </c>
    </row>
    <row r="1723" spans="6:6" x14ac:dyDescent="0.25">
      <c r="F1723" s="173">
        <v>260300000</v>
      </c>
    </row>
    <row r="1730" spans="6:7" x14ac:dyDescent="0.25">
      <c r="F1730" t="s">
        <v>3058</v>
      </c>
      <c r="G1730" t="s">
        <v>3059</v>
      </c>
    </row>
    <row r="1731" spans="6:7" x14ac:dyDescent="0.25">
      <c r="F1731" s="173">
        <v>418674925.00000006</v>
      </c>
      <c r="G1731">
        <v>50000000</v>
      </c>
    </row>
    <row r="1732" spans="6:7" x14ac:dyDescent="0.25">
      <c r="F1732" s="173">
        <v>720000000</v>
      </c>
      <c r="G1732">
        <v>1788442373</v>
      </c>
    </row>
    <row r="1733" spans="6:7" x14ac:dyDescent="0.25">
      <c r="F1733" s="173">
        <v>270000000</v>
      </c>
      <c r="G1733">
        <v>12024060651</v>
      </c>
    </row>
    <row r="1734" spans="6:7" x14ac:dyDescent="0.25">
      <c r="F1734" s="173">
        <v>18515637775.869999</v>
      </c>
      <c r="G1734">
        <v>100000000</v>
      </c>
    </row>
    <row r="1735" spans="6:7" x14ac:dyDescent="0.25">
      <c r="F1735" s="173">
        <v>5000000</v>
      </c>
      <c r="G1735">
        <v>354104492</v>
      </c>
    </row>
    <row r="1736" spans="6:7" x14ac:dyDescent="0.25">
      <c r="F1736" s="173">
        <v>77400000</v>
      </c>
      <c r="G1736">
        <v>55000000</v>
      </c>
    </row>
    <row r="1737" spans="6:7" x14ac:dyDescent="0.25">
      <c r="F1737" s="173">
        <v>19184278141</v>
      </c>
      <c r="G1737">
        <v>150000000</v>
      </c>
    </row>
    <row r="1738" spans="6:7" x14ac:dyDescent="0.25">
      <c r="F1738" s="173">
        <v>800000000</v>
      </c>
      <c r="G1738">
        <v>77400000</v>
      </c>
    </row>
    <row r="1739" spans="6:7" x14ac:dyDescent="0.25">
      <c r="F1739" s="173">
        <v>1000000000</v>
      </c>
      <c r="G1739">
        <v>2263726704.2200003</v>
      </c>
    </row>
    <row r="1740" spans="6:7" x14ac:dyDescent="0.25">
      <c r="F1740" s="173">
        <v>70018538227.309998</v>
      </c>
      <c r="G1740">
        <v>975163819</v>
      </c>
    </row>
    <row r="1741" spans="6:7" x14ac:dyDescent="0.25">
      <c r="F1741" s="173">
        <v>850000000</v>
      </c>
      <c r="G1741">
        <v>465325779.46000004</v>
      </c>
    </row>
    <row r="1742" spans="6:7" x14ac:dyDescent="0.25">
      <c r="F1742" s="173">
        <v>18703966985.209999</v>
      </c>
      <c r="G1742">
        <v>20000000</v>
      </c>
    </row>
    <row r="1743" spans="6:7" x14ac:dyDescent="0.25">
      <c r="F1743" s="173">
        <v>5556470400</v>
      </c>
      <c r="G1743">
        <v>200000000</v>
      </c>
    </row>
    <row r="1744" spans="6:7" x14ac:dyDescent="0.25">
      <c r="F1744" s="173">
        <v>1213300000</v>
      </c>
      <c r="G1744">
        <v>3308000000</v>
      </c>
    </row>
    <row r="1745" spans="6:7" x14ac:dyDescent="0.25">
      <c r="F1745" s="173">
        <v>861000000</v>
      </c>
      <c r="G1745">
        <v>3310000000</v>
      </c>
    </row>
    <row r="1746" spans="6:7" x14ac:dyDescent="0.25">
      <c r="F1746" s="173">
        <v>2263726704.2200003</v>
      </c>
      <c r="G1746">
        <v>115000000</v>
      </c>
    </row>
    <row r="1747" spans="6:7" x14ac:dyDescent="0.25">
      <c r="F1747" s="173">
        <v>180000000</v>
      </c>
      <c r="G1747">
        <v>764072354</v>
      </c>
    </row>
    <row r="1748" spans="6:7" x14ac:dyDescent="0.25">
      <c r="F1748" s="173">
        <v>975163819</v>
      </c>
      <c r="G1748">
        <v>112000000</v>
      </c>
    </row>
    <row r="1749" spans="6:7" x14ac:dyDescent="0.25">
      <c r="F1749" s="173">
        <v>465325779.46000004</v>
      </c>
      <c r="G1749">
        <v>87800000</v>
      </c>
    </row>
    <row r="1750" spans="6:7" x14ac:dyDescent="0.25">
      <c r="F1750" s="173">
        <v>20000000</v>
      </c>
      <c r="G1750">
        <v>6000000</v>
      </c>
    </row>
    <row r="1751" spans="6:7" x14ac:dyDescent="0.25">
      <c r="F1751" s="59">
        <f>SUM(F1731:F1750)</f>
        <v>142098482757.06998</v>
      </c>
      <c r="G1751">
        <v>20000000</v>
      </c>
    </row>
    <row r="1752" spans="6:7" x14ac:dyDescent="0.25">
      <c r="G1752">
        <v>39965864</v>
      </c>
    </row>
    <row r="1753" spans="6:7" x14ac:dyDescent="0.25">
      <c r="G1753">
        <v>40000000</v>
      </c>
    </row>
    <row r="1754" spans="6:7" x14ac:dyDescent="0.25">
      <c r="G1754">
        <v>992200000</v>
      </c>
    </row>
    <row r="1755" spans="6:7" x14ac:dyDescent="0.25">
      <c r="G1755">
        <v>56660000</v>
      </c>
    </row>
    <row r="1756" spans="6:7" x14ac:dyDescent="0.25">
      <c r="G1756">
        <v>18000000</v>
      </c>
    </row>
    <row r="1757" spans="6:7" x14ac:dyDescent="0.25">
      <c r="G1757">
        <v>183572676</v>
      </c>
    </row>
    <row r="1758" spans="6:7" x14ac:dyDescent="0.25">
      <c r="G1758">
        <v>60000000</v>
      </c>
    </row>
    <row r="1759" spans="6:7" x14ac:dyDescent="0.25">
      <c r="G1759">
        <v>62710000</v>
      </c>
    </row>
    <row r="1760" spans="6:7" x14ac:dyDescent="0.25">
      <c r="G1760">
        <v>113925000</v>
      </c>
    </row>
    <row r="1761" spans="7:7" x14ac:dyDescent="0.25">
      <c r="G1761">
        <v>20303330</v>
      </c>
    </row>
    <row r="1762" spans="7:7" x14ac:dyDescent="0.25">
      <c r="G1762">
        <v>260300000</v>
      </c>
    </row>
    <row r="1763" spans="7:7" x14ac:dyDescent="0.25">
      <c r="G1763" s="173">
        <f>SUM(G1731:G1762)</f>
        <v>28093733042.68</v>
      </c>
    </row>
    <row r="1773" spans="7:7" x14ac:dyDescent="0.25">
      <c r="G1773">
        <v>50000000</v>
      </c>
    </row>
    <row r="1774" spans="7:7" x14ac:dyDescent="0.25">
      <c r="G1774">
        <v>1788442373</v>
      </c>
    </row>
    <row r="1775" spans="7:7" x14ac:dyDescent="0.25">
      <c r="G1775">
        <v>12024060651</v>
      </c>
    </row>
    <row r="1776" spans="7:7" x14ac:dyDescent="0.25">
      <c r="G1776">
        <v>100000000</v>
      </c>
    </row>
    <row r="1777" spans="7:7" x14ac:dyDescent="0.25">
      <c r="G1777">
        <v>354104492</v>
      </c>
    </row>
    <row r="1778" spans="7:7" x14ac:dyDescent="0.25">
      <c r="G1778">
        <v>55000000</v>
      </c>
    </row>
    <row r="1779" spans="7:7" x14ac:dyDescent="0.25">
      <c r="G1779">
        <v>150000000</v>
      </c>
    </row>
    <row r="1780" spans="7:7" x14ac:dyDescent="0.25">
      <c r="G1780">
        <v>240000000</v>
      </c>
    </row>
    <row r="1781" spans="7:7" x14ac:dyDescent="0.25">
      <c r="G1781">
        <v>25000000</v>
      </c>
    </row>
    <row r="1782" spans="7:7" x14ac:dyDescent="0.25">
      <c r="G1782">
        <v>30752396706</v>
      </c>
    </row>
    <row r="1783" spans="7:7" x14ac:dyDescent="0.25">
      <c r="G1783">
        <v>1344072355</v>
      </c>
    </row>
    <row r="1784" spans="7:7" x14ac:dyDescent="0.25">
      <c r="G1784">
        <v>325852730</v>
      </c>
    </row>
    <row r="1785" spans="7:7" x14ac:dyDescent="0.25">
      <c r="G1785">
        <v>200000000</v>
      </c>
    </row>
    <row r="1786" spans="7:7" x14ac:dyDescent="0.25">
      <c r="G1786">
        <v>3308000000</v>
      </c>
    </row>
    <row r="1787" spans="7:7" x14ac:dyDescent="0.25">
      <c r="G1787">
        <v>3310000000</v>
      </c>
    </row>
    <row r="1788" spans="7:7" x14ac:dyDescent="0.25">
      <c r="G1788">
        <v>115000000</v>
      </c>
    </row>
    <row r="1789" spans="7:7" x14ac:dyDescent="0.25">
      <c r="G1789">
        <v>764072354</v>
      </c>
    </row>
    <row r="1790" spans="7:7" x14ac:dyDescent="0.25">
      <c r="G1790">
        <v>112000000</v>
      </c>
    </row>
    <row r="1791" spans="7:7" x14ac:dyDescent="0.25">
      <c r="G1791">
        <v>87800000</v>
      </c>
    </row>
    <row r="1792" spans="7:7" x14ac:dyDescent="0.25">
      <c r="G1792">
        <v>6000000</v>
      </c>
    </row>
    <row r="1793" spans="7:7" x14ac:dyDescent="0.25">
      <c r="G1793">
        <v>20000000</v>
      </c>
    </row>
    <row r="1794" spans="7:7" x14ac:dyDescent="0.25">
      <c r="G1794">
        <v>39965864</v>
      </c>
    </row>
    <row r="1795" spans="7:7" x14ac:dyDescent="0.25">
      <c r="G1795">
        <v>40000000</v>
      </c>
    </row>
    <row r="1796" spans="7:7" x14ac:dyDescent="0.25">
      <c r="G1796">
        <v>992200000</v>
      </c>
    </row>
    <row r="1797" spans="7:7" x14ac:dyDescent="0.25">
      <c r="G1797">
        <v>56660000</v>
      </c>
    </row>
    <row r="1798" spans="7:7" x14ac:dyDescent="0.25">
      <c r="G1798">
        <v>18000000</v>
      </c>
    </row>
    <row r="1799" spans="7:7" x14ac:dyDescent="0.25">
      <c r="G1799">
        <v>183572676</v>
      </c>
    </row>
    <row r="1800" spans="7:7" x14ac:dyDescent="0.25">
      <c r="G1800">
        <v>60000000</v>
      </c>
    </row>
    <row r="1801" spans="7:7" x14ac:dyDescent="0.25">
      <c r="G1801">
        <v>62710000</v>
      </c>
    </row>
    <row r="1802" spans="7:7" x14ac:dyDescent="0.25">
      <c r="G1802">
        <v>113925000</v>
      </c>
    </row>
    <row r="1803" spans="7:7" x14ac:dyDescent="0.25">
      <c r="G1803">
        <v>20303330</v>
      </c>
    </row>
    <row r="1804" spans="7:7" x14ac:dyDescent="0.25">
      <c r="G1804">
        <v>260300000</v>
      </c>
    </row>
    <row r="1816" spans="4:5" x14ac:dyDescent="0.25">
      <c r="D1816" t="s">
        <v>3051</v>
      </c>
      <c r="E1816" t="s">
        <v>3060</v>
      </c>
    </row>
    <row r="1817" spans="4:5" x14ac:dyDescent="0.25">
      <c r="D1817">
        <v>2020</v>
      </c>
      <c r="E1817">
        <v>2021</v>
      </c>
    </row>
    <row r="1818" spans="4:5" x14ac:dyDescent="0.25">
      <c r="D1818" s="92">
        <v>244611152</v>
      </c>
      <c r="E1818" s="92">
        <v>25000000</v>
      </c>
    </row>
    <row r="1823" spans="4:5" x14ac:dyDescent="0.25">
      <c r="D1823" s="213">
        <v>686263614.69000006</v>
      </c>
      <c r="E1823" s="213">
        <v>50000000</v>
      </c>
    </row>
    <row r="1828" spans="4:7" x14ac:dyDescent="0.25">
      <c r="D1828">
        <v>2020</v>
      </c>
      <c r="E1828">
        <v>2021</v>
      </c>
      <c r="F1828">
        <v>2022</v>
      </c>
      <c r="G1828">
        <v>2023</v>
      </c>
    </row>
    <row r="1829" spans="4:7" x14ac:dyDescent="0.25">
      <c r="D1829">
        <v>103200000</v>
      </c>
      <c r="E1829">
        <v>105949248</v>
      </c>
      <c r="F1829">
        <v>110889237.63724799</v>
      </c>
      <c r="G1829">
        <v>115548359.8458146</v>
      </c>
    </row>
    <row r="1830" spans="4:7" x14ac:dyDescent="0.25">
      <c r="D1830">
        <v>93600000</v>
      </c>
      <c r="E1830">
        <v>96093504</v>
      </c>
      <c r="F1830">
        <v>100573959.71750399</v>
      </c>
      <c r="G1830">
        <v>104799675.20899464</v>
      </c>
    </row>
    <row r="1831" spans="4:7" x14ac:dyDescent="0.25">
      <c r="D1831">
        <v>110400000</v>
      </c>
      <c r="E1831">
        <v>113341056</v>
      </c>
      <c r="F1831">
        <v>118625696.07705601</v>
      </c>
      <c r="G1831">
        <v>123609873.32342958</v>
      </c>
    </row>
    <row r="1832" spans="4:7" x14ac:dyDescent="0.25">
      <c r="D1832">
        <v>2275325487</v>
      </c>
      <c r="E1832">
        <v>2335940157.97368</v>
      </c>
      <c r="F1832">
        <v>2444855703.7793608</v>
      </c>
      <c r="G1832">
        <v>2547578761.0293546</v>
      </c>
    </row>
    <row r="1833" spans="4:7" x14ac:dyDescent="0.25">
      <c r="D1833">
        <v>26400000</v>
      </c>
      <c r="E1833">
        <v>27103296</v>
      </c>
      <c r="F1833">
        <v>28367014.279296</v>
      </c>
      <c r="G1833">
        <v>29558882.751254901</v>
      </c>
    </row>
    <row r="1834" spans="4:7" x14ac:dyDescent="0.25">
      <c r="D1834">
        <v>0</v>
      </c>
      <c r="E1834">
        <v>0</v>
      </c>
      <c r="F1834">
        <v>0</v>
      </c>
      <c r="G1834">
        <v>0</v>
      </c>
    </row>
    <row r="1835" spans="4:7" x14ac:dyDescent="0.25">
      <c r="D1835">
        <v>0</v>
      </c>
      <c r="E1835">
        <v>0</v>
      </c>
      <c r="F1835">
        <v>0</v>
      </c>
      <c r="G1835">
        <v>0</v>
      </c>
    </row>
    <row r="1836" spans="4:7" x14ac:dyDescent="0.25">
      <c r="D1836">
        <v>0</v>
      </c>
      <c r="E1836">
        <v>0</v>
      </c>
      <c r="F1836">
        <v>0</v>
      </c>
      <c r="G1836">
        <v>0</v>
      </c>
    </row>
    <row r="1837" spans="4:7" x14ac:dyDescent="0.25">
      <c r="D1837">
        <v>54989823</v>
      </c>
      <c r="E1837">
        <v>56454751.884719998</v>
      </c>
      <c r="F1837">
        <v>59087011.146096952</v>
      </c>
      <c r="G1837">
        <v>61569611.006411359</v>
      </c>
    </row>
    <row r="1838" spans="4:7" x14ac:dyDescent="0.25">
      <c r="D1838">
        <v>12300000</v>
      </c>
      <c r="E1838">
        <v>12627672</v>
      </c>
      <c r="F1838">
        <v>13216449.834672</v>
      </c>
      <c r="G1838">
        <v>13771752.19092558</v>
      </c>
    </row>
    <row r="1839" spans="4:7" x14ac:dyDescent="0.25">
      <c r="D1839">
        <v>0</v>
      </c>
      <c r="E1839">
        <v>0</v>
      </c>
      <c r="F1839">
        <v>0</v>
      </c>
      <c r="G1839">
        <v>0</v>
      </c>
    </row>
    <row r="1840" spans="4:7" x14ac:dyDescent="0.25">
      <c r="D1840">
        <v>38589823.119999997</v>
      </c>
      <c r="E1840">
        <v>39617856.007916801</v>
      </c>
      <c r="F1840">
        <v>41465078.162141927</v>
      </c>
      <c r="G1840">
        <v>43207274.886202484</v>
      </c>
    </row>
    <row r="1841" spans="4:7" x14ac:dyDescent="0.25">
      <c r="D1841">
        <v>16400000</v>
      </c>
      <c r="E1841">
        <v>16836896</v>
      </c>
      <c r="F1841">
        <v>17621933.112895999</v>
      </c>
      <c r="G1841">
        <v>18362336.254567437</v>
      </c>
    </row>
    <row r="1842" spans="4:7" x14ac:dyDescent="0.25">
      <c r="D1842">
        <v>0</v>
      </c>
      <c r="E1842">
        <v>0</v>
      </c>
      <c r="F1842">
        <v>0</v>
      </c>
      <c r="G1842">
        <v>0</v>
      </c>
    </row>
    <row r="1843" spans="4:7" x14ac:dyDescent="0.25">
      <c r="D1843">
        <v>0</v>
      </c>
      <c r="E1843">
        <v>30799200</v>
      </c>
      <c r="F1843">
        <v>32235243.499200001</v>
      </c>
      <c r="G1843">
        <v>33589639.490062386</v>
      </c>
    </row>
    <row r="1844" spans="4:7" x14ac:dyDescent="0.25">
      <c r="D1844">
        <v>68979646.239999995</v>
      </c>
      <c r="E1844">
        <v>70817264.015833601</v>
      </c>
      <c r="F1844">
        <v>74119189.767835855</v>
      </c>
      <c r="G1844">
        <v>77233381.645121247</v>
      </c>
    </row>
    <row r="1845" spans="4:7" x14ac:dyDescent="0.25">
      <c r="D1845">
        <v>4100000</v>
      </c>
      <c r="E1845">
        <v>4209224</v>
      </c>
      <c r="F1845">
        <v>4405483.2782239998</v>
      </c>
      <c r="G1845">
        <v>4590584.0636418592</v>
      </c>
    </row>
    <row r="1846" spans="4:7" x14ac:dyDescent="0.25">
      <c r="D1846">
        <v>0</v>
      </c>
      <c r="E1846">
        <v>0</v>
      </c>
      <c r="F1846">
        <v>0</v>
      </c>
      <c r="G1846">
        <v>0</v>
      </c>
    </row>
    <row r="1847" spans="4:7" x14ac:dyDescent="0.25">
      <c r="D1847">
        <v>0</v>
      </c>
      <c r="E1847">
        <v>0</v>
      </c>
      <c r="F1847">
        <v>0</v>
      </c>
      <c r="G1847">
        <v>0</v>
      </c>
    </row>
    <row r="1848" spans="4:7" x14ac:dyDescent="0.25">
      <c r="D1848">
        <v>0</v>
      </c>
      <c r="E1848">
        <v>0</v>
      </c>
      <c r="F1848">
        <v>0</v>
      </c>
      <c r="G1848">
        <v>0</v>
      </c>
    </row>
    <row r="1849" spans="4:7" x14ac:dyDescent="0.25">
      <c r="D1849">
        <v>0</v>
      </c>
      <c r="E1849">
        <v>0</v>
      </c>
      <c r="F1849">
        <v>0</v>
      </c>
      <c r="G1849">
        <v>0</v>
      </c>
    </row>
    <row r="1850" spans="4:7" x14ac:dyDescent="0.25">
      <c r="D1850">
        <v>0</v>
      </c>
      <c r="E1850">
        <v>0</v>
      </c>
      <c r="F1850">
        <v>0</v>
      </c>
      <c r="G1850">
        <v>0</v>
      </c>
    </row>
    <row r="1851" spans="4:7" x14ac:dyDescent="0.25">
      <c r="D1851">
        <v>0</v>
      </c>
      <c r="E1851">
        <v>0</v>
      </c>
      <c r="F1851">
        <v>0</v>
      </c>
      <c r="G1851">
        <v>0</v>
      </c>
    </row>
    <row r="1852" spans="4:7" x14ac:dyDescent="0.25">
      <c r="D1852">
        <v>0</v>
      </c>
      <c r="E1852">
        <v>0</v>
      </c>
      <c r="F1852">
        <v>0</v>
      </c>
      <c r="G1852">
        <v>0</v>
      </c>
    </row>
    <row r="1853" spans="4:7" x14ac:dyDescent="0.25">
      <c r="D1853">
        <v>0</v>
      </c>
      <c r="E1853">
        <v>0</v>
      </c>
      <c r="F1853">
        <v>0</v>
      </c>
      <c r="G1853">
        <v>0</v>
      </c>
    </row>
    <row r="1854" spans="4:7" x14ac:dyDescent="0.25">
      <c r="D1854">
        <v>0</v>
      </c>
      <c r="E1854">
        <v>0</v>
      </c>
      <c r="F1854">
        <v>0</v>
      </c>
      <c r="G1854">
        <v>0</v>
      </c>
    </row>
    <row r="1855" spans="4:7" x14ac:dyDescent="0.25">
      <c r="D1855">
        <v>0</v>
      </c>
      <c r="E1855">
        <v>0</v>
      </c>
      <c r="F1855">
        <v>0</v>
      </c>
      <c r="G1855">
        <v>0</v>
      </c>
    </row>
    <row r="1856" spans="4:7" x14ac:dyDescent="0.25">
      <c r="D1856">
        <v>0</v>
      </c>
      <c r="E1856">
        <v>0</v>
      </c>
      <c r="F1856">
        <v>0</v>
      </c>
      <c r="G1856">
        <v>0</v>
      </c>
    </row>
    <row r="1857" spans="4:7" x14ac:dyDescent="0.25">
      <c r="D1857">
        <v>0</v>
      </c>
      <c r="E1857">
        <v>0</v>
      </c>
      <c r="F1857">
        <v>0</v>
      </c>
      <c r="G1857">
        <v>0</v>
      </c>
    </row>
    <row r="1858" spans="4:7" x14ac:dyDescent="0.25">
      <c r="D1858">
        <v>0</v>
      </c>
      <c r="E1858">
        <v>0</v>
      </c>
      <c r="F1858">
        <v>0</v>
      </c>
      <c r="G1858">
        <v>0</v>
      </c>
    </row>
    <row r="1859" spans="4:7" x14ac:dyDescent="0.25">
      <c r="D1859">
        <v>30000000</v>
      </c>
      <c r="E1859">
        <v>30799200</v>
      </c>
      <c r="F1859">
        <v>32235243.499200001</v>
      </c>
      <c r="G1859">
        <v>33589639.490062386</v>
      </c>
    </row>
    <row r="1860" spans="4:7" x14ac:dyDescent="0.25">
      <c r="D1860">
        <v>0</v>
      </c>
      <c r="E1860">
        <v>0</v>
      </c>
      <c r="F1860">
        <v>0</v>
      </c>
      <c r="G1860">
        <v>0</v>
      </c>
    </row>
    <row r="1861" spans="4:7" x14ac:dyDescent="0.25">
      <c r="D1861">
        <v>0</v>
      </c>
      <c r="E1861">
        <v>0</v>
      </c>
      <c r="F1861">
        <v>0</v>
      </c>
      <c r="G1861">
        <v>0</v>
      </c>
    </row>
    <row r="1862" spans="4:7" x14ac:dyDescent="0.25">
      <c r="D1862">
        <v>0</v>
      </c>
      <c r="E1862">
        <v>0</v>
      </c>
      <c r="F1862">
        <v>0</v>
      </c>
      <c r="G1862">
        <v>0</v>
      </c>
    </row>
    <row r="1863" spans="4:7" x14ac:dyDescent="0.25">
      <c r="D1863">
        <v>0</v>
      </c>
      <c r="E1863">
        <v>0</v>
      </c>
      <c r="F1863">
        <v>0</v>
      </c>
      <c r="G1863">
        <v>0</v>
      </c>
    </row>
    <row r="1864" spans="4:7" x14ac:dyDescent="0.25">
      <c r="D1864">
        <v>0</v>
      </c>
      <c r="E1864">
        <v>0</v>
      </c>
      <c r="F1864">
        <v>0</v>
      </c>
      <c r="G1864">
        <v>0</v>
      </c>
    </row>
    <row r="1865" spans="4:7" x14ac:dyDescent="0.25">
      <c r="D1865">
        <v>0</v>
      </c>
      <c r="E1865">
        <v>0</v>
      </c>
      <c r="F1865">
        <v>0</v>
      </c>
      <c r="G1865">
        <v>0</v>
      </c>
    </row>
    <row r="1866" spans="4:7" x14ac:dyDescent="0.25">
      <c r="D1866">
        <v>0</v>
      </c>
      <c r="E1866">
        <v>0</v>
      </c>
      <c r="F1866">
        <v>0</v>
      </c>
      <c r="G1866">
        <v>0</v>
      </c>
    </row>
    <row r="1867" spans="4:7" x14ac:dyDescent="0.25">
      <c r="D1867">
        <v>0</v>
      </c>
      <c r="E1867">
        <v>0</v>
      </c>
      <c r="F1867">
        <v>0</v>
      </c>
      <c r="G1867">
        <v>0</v>
      </c>
    </row>
    <row r="1868" spans="4:7" x14ac:dyDescent="0.25">
      <c r="D1868">
        <v>0</v>
      </c>
      <c r="E1868">
        <v>0</v>
      </c>
      <c r="F1868">
        <v>0</v>
      </c>
      <c r="G1868">
        <v>0</v>
      </c>
    </row>
    <row r="1869" spans="4:7" x14ac:dyDescent="0.25">
      <c r="D1869">
        <v>0</v>
      </c>
      <c r="E1869">
        <v>0</v>
      </c>
      <c r="F1869">
        <v>0</v>
      </c>
      <c r="G1869">
        <v>0</v>
      </c>
    </row>
    <row r="1870" spans="4:7" x14ac:dyDescent="0.25">
      <c r="D1870">
        <v>89065817</v>
      </c>
      <c r="E1870">
        <v>91438530.364879996</v>
      </c>
      <c r="F1870">
        <v>95701943.281672895</v>
      </c>
      <c r="G1870">
        <v>99722956.130595669</v>
      </c>
    </row>
    <row r="1871" spans="4:7" x14ac:dyDescent="0.25">
      <c r="D1871">
        <v>94804170</v>
      </c>
      <c r="E1871">
        <v>97329753.088799998</v>
      </c>
      <c r="F1871">
        <v>101867850.15631838</v>
      </c>
      <c r="G1871">
        <v>106147929.74848625</v>
      </c>
    </row>
    <row r="1872" spans="4:7" x14ac:dyDescent="0.25">
      <c r="D1872">
        <v>321715727</v>
      </c>
      <c r="E1872">
        <v>330286233.96728003</v>
      </c>
      <c r="F1872">
        <v>345686159.91223842</v>
      </c>
      <c r="G1872">
        <v>360210509.60711104</v>
      </c>
    </row>
    <row r="1873" spans="4:7" x14ac:dyDescent="0.25">
      <c r="D1873">
        <v>90000000</v>
      </c>
      <c r="E1873">
        <v>92397600</v>
      </c>
      <c r="F1873">
        <v>96705730.497600004</v>
      </c>
      <c r="G1873">
        <v>100768918.47018717</v>
      </c>
    </row>
    <row r="1874" spans="4:7" x14ac:dyDescent="0.25">
      <c r="D1874">
        <v>104414286</v>
      </c>
      <c r="E1874">
        <v>107195882.57904001</v>
      </c>
      <c r="F1874">
        <v>112193997.80017033</v>
      </c>
      <c r="G1874">
        <v>116907940.81174229</v>
      </c>
    </row>
    <row r="1875" spans="4:7" x14ac:dyDescent="0.25">
      <c r="D1875">
        <v>0</v>
      </c>
      <c r="E1875">
        <v>0</v>
      </c>
      <c r="F1875">
        <v>0</v>
      </c>
      <c r="G1875">
        <v>0</v>
      </c>
    </row>
    <row r="1876" spans="4:7" x14ac:dyDescent="0.25">
      <c r="D1876">
        <v>0</v>
      </c>
      <c r="E1876">
        <v>0</v>
      </c>
      <c r="F1876">
        <v>0</v>
      </c>
      <c r="G1876">
        <v>0</v>
      </c>
    </row>
    <row r="1877" spans="4:7" x14ac:dyDescent="0.25">
      <c r="D1877">
        <v>0</v>
      </c>
      <c r="E1877">
        <v>0</v>
      </c>
      <c r="F1877">
        <v>0</v>
      </c>
      <c r="G1877">
        <v>0</v>
      </c>
    </row>
    <row r="1878" spans="4:7" x14ac:dyDescent="0.25">
      <c r="D1878">
        <v>0</v>
      </c>
      <c r="E1878">
        <v>0</v>
      </c>
      <c r="F1878">
        <v>0</v>
      </c>
      <c r="G1878">
        <v>0</v>
      </c>
    </row>
    <row r="1879" spans="4:7" x14ac:dyDescent="0.25">
      <c r="D1879">
        <v>98393708</v>
      </c>
      <c r="E1879">
        <v>101014916.38112</v>
      </c>
      <c r="F1879">
        <v>105724837.87230609</v>
      </c>
      <c r="G1879">
        <v>110166972.66034891</v>
      </c>
    </row>
    <row r="1880" spans="4:7" x14ac:dyDescent="0.25">
      <c r="D1880">
        <v>0</v>
      </c>
      <c r="E1880">
        <v>0</v>
      </c>
      <c r="F1880">
        <v>0</v>
      </c>
      <c r="G1880">
        <v>0</v>
      </c>
    </row>
    <row r="1881" spans="4:7" x14ac:dyDescent="0.25">
      <c r="D1881">
        <v>1200000000</v>
      </c>
      <c r="E1881">
        <v>1231968000</v>
      </c>
      <c r="F1881">
        <v>1289409739.9679999</v>
      </c>
      <c r="G1881">
        <v>1343585579.6024954</v>
      </c>
    </row>
    <row r="1882" spans="4:7" x14ac:dyDescent="0.25">
      <c r="D1882">
        <v>73912967</v>
      </c>
      <c r="E1882">
        <v>75882008.440880001</v>
      </c>
      <c r="F1882">
        <v>79420082.966444477</v>
      </c>
      <c r="G1882">
        <v>82756997.172362611</v>
      </c>
    </row>
    <row r="1883" spans="4:7" x14ac:dyDescent="0.25">
      <c r="D1883">
        <v>15255960</v>
      </c>
      <c r="E1883">
        <v>15662378.7744</v>
      </c>
      <c r="F1883">
        <v>16392652.847135173</v>
      </c>
      <c r="G1883">
        <v>17081406.549160406</v>
      </c>
    </row>
    <row r="1884" spans="4:7" x14ac:dyDescent="0.25">
      <c r="D1884">
        <v>11865746</v>
      </c>
      <c r="E1884">
        <v>12181849.473440001</v>
      </c>
      <c r="F1884">
        <v>12749840.386988614</v>
      </c>
      <c r="G1884">
        <v>13285537.680688327</v>
      </c>
    </row>
    <row r="1885" spans="4:7" x14ac:dyDescent="0.25">
      <c r="D1885">
        <v>23371493</v>
      </c>
      <c r="E1885">
        <v>23994109.573520001</v>
      </c>
      <c r="F1885">
        <v>25112858.926494945</v>
      </c>
      <c r="G1885">
        <v>26168000.807150558</v>
      </c>
    </row>
    <row r="1886" spans="4:7" x14ac:dyDescent="0.25">
      <c r="D1886">
        <v>23731493</v>
      </c>
      <c r="E1886">
        <v>24363699.97352</v>
      </c>
      <c r="F1886">
        <v>25499681.848485343</v>
      </c>
      <c r="G1886">
        <v>26571076.481031302</v>
      </c>
    </row>
    <row r="1887" spans="4:7" x14ac:dyDescent="0.25">
      <c r="D1887">
        <v>23731493</v>
      </c>
      <c r="E1887">
        <v>24363699.97352</v>
      </c>
      <c r="F1887">
        <v>25499681.848485343</v>
      </c>
      <c r="G1887">
        <v>26571076.481031302</v>
      </c>
    </row>
    <row r="1888" spans="4:7" x14ac:dyDescent="0.25">
      <c r="D1888">
        <v>23731493</v>
      </c>
      <c r="E1888">
        <v>24363699.97352</v>
      </c>
      <c r="F1888">
        <v>25499681.848485343</v>
      </c>
      <c r="G1888">
        <v>26571076.481031302</v>
      </c>
    </row>
    <row r="1889" spans="4:7" x14ac:dyDescent="0.25">
      <c r="D1889">
        <v>7267980</v>
      </c>
      <c r="E1889">
        <v>7461598.9872000003</v>
      </c>
      <c r="F1889">
        <v>7809503.5015771873</v>
      </c>
      <c r="G1889">
        <v>8137627.6006994545</v>
      </c>
    </row>
    <row r="1890" spans="4:7" x14ac:dyDescent="0.25">
      <c r="D1890">
        <v>7267980</v>
      </c>
      <c r="E1890">
        <v>7461598.9872000003</v>
      </c>
      <c r="F1890">
        <v>7809503.5015771873</v>
      </c>
      <c r="G1890">
        <v>8137627.6006994545</v>
      </c>
    </row>
    <row r="1891" spans="4:7" x14ac:dyDescent="0.25">
      <c r="D1891">
        <v>5085320</v>
      </c>
      <c r="E1891">
        <v>5220792.9248000002</v>
      </c>
      <c r="F1891">
        <v>5464217.6157117253</v>
      </c>
      <c r="G1891">
        <v>5693802.1830534693</v>
      </c>
    </row>
    <row r="1892" spans="4:7" x14ac:dyDescent="0.25">
      <c r="D1892">
        <v>3390213</v>
      </c>
      <c r="E1892">
        <v>3480528.2743199999</v>
      </c>
      <c r="F1892">
        <v>3642811.3856384442</v>
      </c>
      <c r="G1892">
        <v>3795867.7488174289</v>
      </c>
    </row>
    <row r="1893" spans="4:7" x14ac:dyDescent="0.25">
      <c r="D1893">
        <v>5085320</v>
      </c>
      <c r="E1893">
        <v>5220792.9248000002</v>
      </c>
      <c r="F1893">
        <v>5464217.6157117253</v>
      </c>
      <c r="G1893">
        <v>5693802.1830534693</v>
      </c>
    </row>
    <row r="1894" spans="4:7" x14ac:dyDescent="0.25">
      <c r="D1894">
        <v>1695107</v>
      </c>
      <c r="E1894">
        <v>1740264.6504800001</v>
      </c>
      <c r="F1894">
        <v>1821406.2300732806</v>
      </c>
      <c r="G1894">
        <v>1897934.4342360396</v>
      </c>
    </row>
    <row r="1895" spans="4:7" x14ac:dyDescent="0.25">
      <c r="D1895">
        <v>0</v>
      </c>
      <c r="E1895">
        <v>0</v>
      </c>
      <c r="F1895">
        <v>0</v>
      </c>
      <c r="G1895">
        <v>0</v>
      </c>
    </row>
    <row r="1896" spans="4:7" x14ac:dyDescent="0.25">
      <c r="D1896">
        <v>8489300</v>
      </c>
      <c r="E1896">
        <v>8715454.9519999996</v>
      </c>
      <c r="F1896">
        <v>9121821.7545919511</v>
      </c>
      <c r="G1896">
        <v>9505084.2174328864</v>
      </c>
    </row>
    <row r="1897" spans="4:7" x14ac:dyDescent="0.25">
      <c r="D1897">
        <v>8489300</v>
      </c>
      <c r="E1897">
        <v>8715454.9519999996</v>
      </c>
      <c r="F1897">
        <v>9121821.7545919511</v>
      </c>
      <c r="G1897">
        <v>9505084.2174328864</v>
      </c>
    </row>
    <row r="1898" spans="4:7" x14ac:dyDescent="0.25">
      <c r="D1898">
        <v>0</v>
      </c>
      <c r="E1898">
        <v>0</v>
      </c>
      <c r="F1898">
        <v>0</v>
      </c>
      <c r="G1898">
        <v>0</v>
      </c>
    </row>
    <row r="1899" spans="4:7" x14ac:dyDescent="0.25">
      <c r="D1899">
        <v>0</v>
      </c>
      <c r="E1899">
        <v>0</v>
      </c>
      <c r="F1899">
        <v>0</v>
      </c>
      <c r="G1899">
        <v>0</v>
      </c>
    </row>
    <row r="1900" spans="4:7" x14ac:dyDescent="0.25">
      <c r="D1900">
        <v>3000000</v>
      </c>
      <c r="E1900">
        <v>3079920</v>
      </c>
      <c r="F1900">
        <v>3223524.3499199999</v>
      </c>
      <c r="G1900">
        <v>3358963.9490062385</v>
      </c>
    </row>
    <row r="1901" spans="4:7" x14ac:dyDescent="0.25">
      <c r="D1901">
        <v>0</v>
      </c>
      <c r="E1901">
        <v>0</v>
      </c>
      <c r="F1901">
        <v>0</v>
      </c>
      <c r="G1901">
        <v>0</v>
      </c>
    </row>
    <row r="1902" spans="4:7" x14ac:dyDescent="0.25">
      <c r="D1902">
        <v>228512500</v>
      </c>
      <c r="E1902">
        <v>234600073</v>
      </c>
      <c r="F1902">
        <v>245538536.00369799</v>
      </c>
      <c r="G1902">
        <v>255855083.13242936</v>
      </c>
    </row>
    <row r="1903" spans="4:7" x14ac:dyDescent="0.25">
      <c r="D1903">
        <v>3000000</v>
      </c>
      <c r="E1903">
        <v>3079920</v>
      </c>
      <c r="F1903">
        <v>3223524.3499199999</v>
      </c>
      <c r="G1903">
        <v>3358963.9490062385</v>
      </c>
    </row>
    <row r="1904" spans="4:7" x14ac:dyDescent="0.25">
      <c r="D1904">
        <v>11000000</v>
      </c>
      <c r="E1904">
        <v>11293040</v>
      </c>
      <c r="F1904">
        <v>11819589.28304</v>
      </c>
      <c r="G1904">
        <v>12316201.146356208</v>
      </c>
    </row>
    <row r="1905" spans="4:7" x14ac:dyDescent="0.25">
      <c r="D1905">
        <v>27087500</v>
      </c>
      <c r="E1905">
        <v>27809111</v>
      </c>
      <c r="F1905">
        <v>29105738.609485999</v>
      </c>
      <c r="G1905">
        <v>30328645.322902162</v>
      </c>
    </row>
    <row r="1906" spans="4:7" x14ac:dyDescent="0.25">
      <c r="D1906">
        <v>81822614</v>
      </c>
      <c r="E1906">
        <v>84002368.436959997</v>
      </c>
      <c r="F1906">
        <v>87919062.867701694</v>
      </c>
      <c r="G1906">
        <v>91613070.213151053</v>
      </c>
    </row>
    <row r="1907" spans="4:7" x14ac:dyDescent="0.25">
      <c r="D1907">
        <v>81822614</v>
      </c>
      <c r="E1907">
        <v>84002368.436959997</v>
      </c>
      <c r="F1907">
        <v>87919062.867701694</v>
      </c>
      <c r="G1907">
        <v>91613070.213151053</v>
      </c>
    </row>
    <row r="1908" spans="4:7" x14ac:dyDescent="0.25">
      <c r="D1908">
        <v>81822614</v>
      </c>
      <c r="E1908">
        <v>84002368.436959997</v>
      </c>
      <c r="F1908">
        <v>87919062.867701694</v>
      </c>
      <c r="G1908">
        <v>91613070.213151053</v>
      </c>
    </row>
    <row r="1909" spans="4:7" x14ac:dyDescent="0.25">
      <c r="D1909">
        <v>81822614</v>
      </c>
      <c r="E1909">
        <v>84002368.436959997</v>
      </c>
      <c r="F1909">
        <v>87919062.867701694</v>
      </c>
      <c r="G1909">
        <v>91613070.213151053</v>
      </c>
    </row>
    <row r="1910" spans="4:7" x14ac:dyDescent="0.25">
      <c r="D1910">
        <v>81822614</v>
      </c>
      <c r="E1910">
        <v>84002368.436959997</v>
      </c>
      <c r="F1910">
        <v>87919062.867701694</v>
      </c>
      <c r="G1910">
        <v>91613070.213151053</v>
      </c>
    </row>
    <row r="1911" spans="4:7" x14ac:dyDescent="0.25">
      <c r="D1911">
        <v>81822614</v>
      </c>
      <c r="E1911">
        <v>84002368.436959997</v>
      </c>
      <c r="F1911">
        <v>87919062.867701694</v>
      </c>
      <c r="G1911">
        <v>91613070.213151053</v>
      </c>
    </row>
    <row r="1912" spans="4:7" x14ac:dyDescent="0.25">
      <c r="D1912">
        <v>81822614</v>
      </c>
      <c r="E1912">
        <v>84002368.436959997</v>
      </c>
      <c r="F1912">
        <v>87919062.867701694</v>
      </c>
      <c r="G1912">
        <v>91613070.213151053</v>
      </c>
    </row>
    <row r="1913" spans="4:7" x14ac:dyDescent="0.25">
      <c r="D1913">
        <v>0</v>
      </c>
      <c r="E1913">
        <v>0</v>
      </c>
      <c r="F1913">
        <v>0</v>
      </c>
      <c r="G1913">
        <v>0</v>
      </c>
    </row>
    <row r="1914" spans="4:7" x14ac:dyDescent="0.25">
      <c r="D1914">
        <v>0</v>
      </c>
      <c r="E1914">
        <v>0</v>
      </c>
      <c r="F1914">
        <v>0</v>
      </c>
      <c r="G1914">
        <v>0</v>
      </c>
    </row>
    <row r="1915" spans="4:7" x14ac:dyDescent="0.25">
      <c r="D1915">
        <v>0</v>
      </c>
      <c r="E1915">
        <v>0</v>
      </c>
      <c r="F1915">
        <v>0</v>
      </c>
      <c r="G1915">
        <v>0</v>
      </c>
    </row>
    <row r="1916" spans="4:7" x14ac:dyDescent="0.25">
      <c r="D1916">
        <v>0</v>
      </c>
      <c r="E1916">
        <v>0</v>
      </c>
      <c r="F1916">
        <v>0</v>
      </c>
      <c r="G1916">
        <v>0</v>
      </c>
    </row>
    <row r="1917" spans="4:7" x14ac:dyDescent="0.25">
      <c r="D1917">
        <v>0</v>
      </c>
      <c r="E1917">
        <v>0</v>
      </c>
      <c r="F1917">
        <v>0</v>
      </c>
      <c r="G1917">
        <v>0</v>
      </c>
    </row>
    <row r="1918" spans="4:7" x14ac:dyDescent="0.25">
      <c r="D1918">
        <v>0</v>
      </c>
      <c r="E1918">
        <v>0</v>
      </c>
      <c r="F1918">
        <v>0</v>
      </c>
      <c r="G1918">
        <v>0</v>
      </c>
    </row>
    <row r="1919" spans="4:7" x14ac:dyDescent="0.25">
      <c r="D1919">
        <v>0</v>
      </c>
      <c r="E1919">
        <v>0</v>
      </c>
      <c r="F1919">
        <v>0</v>
      </c>
      <c r="G1919">
        <v>0</v>
      </c>
    </row>
    <row r="1920" spans="4:7" x14ac:dyDescent="0.25">
      <c r="D1920">
        <v>0</v>
      </c>
      <c r="E1920">
        <v>0</v>
      </c>
      <c r="F1920">
        <v>0</v>
      </c>
      <c r="G1920">
        <v>0</v>
      </c>
    </row>
    <row r="1921" spans="4:9" x14ac:dyDescent="0.25">
      <c r="D1921">
        <v>0</v>
      </c>
      <c r="E1921">
        <v>0</v>
      </c>
      <c r="F1921">
        <v>0</v>
      </c>
      <c r="G1921">
        <v>0</v>
      </c>
    </row>
    <row r="1922" spans="4:9" x14ac:dyDescent="0.25">
      <c r="D1922">
        <v>0</v>
      </c>
      <c r="E1922">
        <v>0</v>
      </c>
      <c r="F1922">
        <v>0</v>
      </c>
      <c r="G1922">
        <v>0</v>
      </c>
    </row>
    <row r="1923" spans="4:9" x14ac:dyDescent="0.25">
      <c r="D1923">
        <v>0</v>
      </c>
      <c r="E1923">
        <v>0</v>
      </c>
      <c r="F1923">
        <v>0</v>
      </c>
      <c r="G1923">
        <v>0</v>
      </c>
    </row>
    <row r="1924" spans="4:9" x14ac:dyDescent="0.25">
      <c r="D1924">
        <v>0</v>
      </c>
      <c r="E1924">
        <v>0</v>
      </c>
      <c r="F1924">
        <v>0</v>
      </c>
      <c r="G1924">
        <v>0</v>
      </c>
    </row>
    <row r="1925" spans="4:9" x14ac:dyDescent="0.25">
      <c r="D1925">
        <v>0</v>
      </c>
      <c r="E1925">
        <v>0</v>
      </c>
      <c r="F1925">
        <v>0</v>
      </c>
      <c r="G1925">
        <v>0</v>
      </c>
    </row>
    <row r="1926" spans="4:9" x14ac:dyDescent="0.25">
      <c r="D1926" s="173">
        <f>SUM(D1828:D1925)</f>
        <v>5920409970.3599997</v>
      </c>
      <c r="E1926" s="173">
        <f>SUM(E1828:E1925)</f>
        <v>6108928839.1575909</v>
      </c>
      <c r="F1926" s="173">
        <f>SUM(F1828:F1925)</f>
        <v>6393763661.9810047</v>
      </c>
      <c r="G1926" s="173">
        <f>SUM(G1828:G1925)</f>
        <v>6662403952.0464449</v>
      </c>
      <c r="H1926" s="59">
        <f>SUM(D1926:G1926)</f>
        <v>25085506423.54504</v>
      </c>
      <c r="I1926">
        <v>100</v>
      </c>
    </row>
    <row r="1927" spans="4:9" x14ac:dyDescent="0.25">
      <c r="H1927">
        <v>5920409970.3599997</v>
      </c>
    </row>
    <row r="1928" spans="4:9" x14ac:dyDescent="0.25">
      <c r="H1928" s="59">
        <f>H1927*I1926/H1926</f>
        <v>23.600918675507202</v>
      </c>
    </row>
    <row r="1930" spans="4:9" x14ac:dyDescent="0.25">
      <c r="H1930">
        <v>25085506423.54504</v>
      </c>
      <c r="I1930">
        <v>100</v>
      </c>
    </row>
    <row r="1931" spans="4:9" x14ac:dyDescent="0.25">
      <c r="H1931">
        <v>6108928839.1575909</v>
      </c>
    </row>
    <row r="1932" spans="4:9" x14ac:dyDescent="0.25">
      <c r="H1932">
        <f>H1931*I1930/H1930</f>
        <v>24.352423810044364</v>
      </c>
    </row>
    <row r="1934" spans="4:9" x14ac:dyDescent="0.25">
      <c r="H1934">
        <v>25085506423.54504</v>
      </c>
      <c r="I1934">
        <v>100</v>
      </c>
    </row>
    <row r="1935" spans="4:9" x14ac:dyDescent="0.25">
      <c r="H1935">
        <v>6393763661.9810047</v>
      </c>
    </row>
    <row r="1936" spans="4:9" x14ac:dyDescent="0.25">
      <c r="H1936">
        <f>H1935*I1934/H1934</f>
        <v>25.487879550958052</v>
      </c>
    </row>
    <row r="1938" spans="4:9" x14ac:dyDescent="0.25">
      <c r="H1938">
        <v>25085506423.54504</v>
      </c>
      <c r="I1938">
        <v>100</v>
      </c>
    </row>
    <row r="1939" spans="4:9" x14ac:dyDescent="0.25">
      <c r="H1939">
        <v>6662403952.0464449</v>
      </c>
    </row>
    <row r="1940" spans="4:9" x14ac:dyDescent="0.25">
      <c r="H1940">
        <f>H1939*I1938/H1938</f>
        <v>26.558777963490385</v>
      </c>
    </row>
    <row r="1948" spans="4:9" x14ac:dyDescent="0.25">
      <c r="D1948" s="299">
        <v>2020</v>
      </c>
      <c r="E1948" s="299"/>
      <c r="F1948">
        <v>2021</v>
      </c>
      <c r="G1948">
        <v>2022</v>
      </c>
      <c r="H1948">
        <v>2023</v>
      </c>
    </row>
    <row r="1949" spans="4:9" x14ac:dyDescent="0.25">
      <c r="D1949" t="s">
        <v>3061</v>
      </c>
    </row>
    <row r="1950" spans="4:9" x14ac:dyDescent="0.25">
      <c r="D1950">
        <v>0</v>
      </c>
      <c r="E1950">
        <v>0</v>
      </c>
      <c r="F1950">
        <v>0</v>
      </c>
      <c r="G1950">
        <v>0</v>
      </c>
      <c r="H1950">
        <v>0</v>
      </c>
    </row>
    <row r="1951" spans="4:9" x14ac:dyDescent="0.25">
      <c r="D1951">
        <v>0</v>
      </c>
      <c r="E1951">
        <v>80511518000</v>
      </c>
      <c r="F1951">
        <v>82656344839.520004</v>
      </c>
      <c r="G1951">
        <v>86510279574.007462</v>
      </c>
      <c r="H1951">
        <v>90145095480.588959</v>
      </c>
    </row>
    <row r="1952" spans="4:9" x14ac:dyDescent="0.25">
      <c r="D1952">
        <v>0</v>
      </c>
      <c r="E1952">
        <v>0</v>
      </c>
      <c r="F1952">
        <v>0</v>
      </c>
      <c r="G1952">
        <v>0</v>
      </c>
      <c r="H1952">
        <v>0</v>
      </c>
    </row>
    <row r="1953" spans="4:8" x14ac:dyDescent="0.25">
      <c r="D1953">
        <v>0</v>
      </c>
      <c r="E1953">
        <v>384936911</v>
      </c>
      <c r="F1953">
        <v>395191630.30904001</v>
      </c>
      <c r="G1953">
        <v>413617835.26382929</v>
      </c>
      <c r="H1953">
        <v>430996402.23027432</v>
      </c>
    </row>
    <row r="1954" spans="4:8" x14ac:dyDescent="0.25">
      <c r="D1954">
        <v>0</v>
      </c>
      <c r="E1954">
        <v>0</v>
      </c>
      <c r="F1954">
        <v>0</v>
      </c>
      <c r="G1954">
        <v>0</v>
      </c>
      <c r="H1954">
        <v>0</v>
      </c>
    </row>
    <row r="1955" spans="4:8" x14ac:dyDescent="0.25">
      <c r="D1955">
        <v>0</v>
      </c>
      <c r="E1955">
        <v>25919154</v>
      </c>
      <c r="F1955">
        <v>26609640.262559999</v>
      </c>
      <c r="G1955">
        <v>27850341.349442121</v>
      </c>
      <c r="H1955">
        <v>29020501.291580282</v>
      </c>
    </row>
    <row r="1956" spans="4:8" x14ac:dyDescent="0.25">
      <c r="D1956">
        <v>0</v>
      </c>
      <c r="E1956">
        <v>30333333</v>
      </c>
      <c r="F1956">
        <v>31141412.991119999</v>
      </c>
      <c r="G1956">
        <v>32593412.513243962</v>
      </c>
      <c r="H1956">
        <v>33962857.333400421</v>
      </c>
    </row>
    <row r="1957" spans="4:8" x14ac:dyDescent="0.25">
      <c r="D1957">
        <v>0</v>
      </c>
      <c r="E1957">
        <v>60666667</v>
      </c>
      <c r="F1957">
        <v>62282827.008879997</v>
      </c>
      <c r="G1957">
        <v>65186826.100996032</v>
      </c>
      <c r="H1957">
        <v>67925715.786455482</v>
      </c>
    </row>
    <row r="1958" spans="4:8" x14ac:dyDescent="0.25">
      <c r="D1958">
        <v>0</v>
      </c>
      <c r="E1958">
        <v>0</v>
      </c>
      <c r="F1958">
        <v>0</v>
      </c>
      <c r="G1958">
        <v>0</v>
      </c>
      <c r="H1958">
        <v>0</v>
      </c>
    </row>
    <row r="1959" spans="4:8" x14ac:dyDescent="0.25">
      <c r="D1959">
        <v>0</v>
      </c>
      <c r="E1959">
        <v>0</v>
      </c>
      <c r="F1959">
        <v>0</v>
      </c>
      <c r="G1959">
        <v>0</v>
      </c>
      <c r="H1959">
        <v>0</v>
      </c>
    </row>
    <row r="1960" spans="4:8" x14ac:dyDescent="0.25">
      <c r="D1960">
        <v>0</v>
      </c>
      <c r="E1960">
        <v>77179646.269999996</v>
      </c>
      <c r="F1960">
        <v>79235712.046632797</v>
      </c>
      <c r="G1960">
        <v>82930156.356519103</v>
      </c>
      <c r="H1960">
        <v>86414549.805994615</v>
      </c>
    </row>
    <row r="1961" spans="4:8" x14ac:dyDescent="0.25">
      <c r="D1961">
        <v>0</v>
      </c>
      <c r="E1961">
        <v>0</v>
      </c>
      <c r="F1961">
        <v>0</v>
      </c>
      <c r="G1961">
        <v>0</v>
      </c>
      <c r="H1961">
        <v>0</v>
      </c>
    </row>
    <row r="1962" spans="4:8" x14ac:dyDescent="0.25">
      <c r="D1962">
        <v>0</v>
      </c>
      <c r="E1962">
        <v>20500000</v>
      </c>
      <c r="F1962">
        <v>21046120</v>
      </c>
      <c r="G1962">
        <v>22027416.391120002</v>
      </c>
      <c r="H1962">
        <v>22952920.318209298</v>
      </c>
    </row>
    <row r="1963" spans="4:8" x14ac:dyDescent="0.25">
      <c r="D1963">
        <v>0</v>
      </c>
      <c r="E1963">
        <v>8200000</v>
      </c>
      <c r="F1963">
        <v>8418448</v>
      </c>
      <c r="G1963">
        <v>8810966.5564479996</v>
      </c>
      <c r="H1963">
        <v>9181168.1272837184</v>
      </c>
    </row>
    <row r="1964" spans="4:8" x14ac:dyDescent="0.25">
      <c r="D1964">
        <v>30000000</v>
      </c>
      <c r="E1964">
        <v>0</v>
      </c>
      <c r="F1964">
        <v>0</v>
      </c>
      <c r="G1964">
        <v>0</v>
      </c>
      <c r="H1964">
        <v>0</v>
      </c>
    </row>
    <row r="1965" spans="4:8" x14ac:dyDescent="0.25">
      <c r="D1965">
        <v>0</v>
      </c>
      <c r="E1965">
        <v>68979646.239999995</v>
      </c>
      <c r="F1965">
        <v>70817264.015833601</v>
      </c>
      <c r="G1965">
        <v>74119189.767835855</v>
      </c>
      <c r="H1965">
        <v>77233381.645121247</v>
      </c>
    </row>
    <row r="1966" spans="4:8" x14ac:dyDescent="0.25">
      <c r="D1966">
        <v>0</v>
      </c>
      <c r="E1966">
        <v>4100000</v>
      </c>
      <c r="F1966">
        <v>4209224</v>
      </c>
      <c r="G1966">
        <v>4405483.2782239998</v>
      </c>
      <c r="H1966">
        <v>4590584.0636418592</v>
      </c>
    </row>
    <row r="1967" spans="4:8" x14ac:dyDescent="0.25">
      <c r="D1967">
        <v>0</v>
      </c>
      <c r="E1967">
        <v>150600000</v>
      </c>
      <c r="F1967">
        <v>154611984</v>
      </c>
      <c r="G1967">
        <v>161820922.36598399</v>
      </c>
      <c r="H1967">
        <v>168619990.24011317</v>
      </c>
    </row>
    <row r="1968" spans="4:8" x14ac:dyDescent="0.25">
      <c r="D1968">
        <v>0</v>
      </c>
      <c r="E1968">
        <v>150600000</v>
      </c>
      <c r="F1968">
        <v>154611984</v>
      </c>
      <c r="G1968">
        <v>161820922.36598399</v>
      </c>
      <c r="H1968">
        <v>168619990.24011317</v>
      </c>
    </row>
    <row r="1969" spans="4:8" x14ac:dyDescent="0.25">
      <c r="D1969">
        <v>0</v>
      </c>
      <c r="E1969">
        <v>83900000</v>
      </c>
      <c r="F1969">
        <v>86135096</v>
      </c>
      <c r="G1969">
        <v>90151230.986095995</v>
      </c>
      <c r="H1969">
        <v>93939025.107207805</v>
      </c>
    </row>
    <row r="1970" spans="4:8" x14ac:dyDescent="0.25">
      <c r="D1970">
        <v>0</v>
      </c>
      <c r="E1970">
        <v>189623510</v>
      </c>
      <c r="F1970">
        <v>194675080.3064</v>
      </c>
      <c r="G1970">
        <v>203752000.60076621</v>
      </c>
      <c r="H1970">
        <v>212312844.65800801</v>
      </c>
    </row>
    <row r="1971" spans="4:8" x14ac:dyDescent="0.25">
      <c r="D1971">
        <v>0</v>
      </c>
      <c r="E1971">
        <v>21120000</v>
      </c>
      <c r="F1971">
        <v>21682636.800000001</v>
      </c>
      <c r="G1971">
        <v>22693611.423436802</v>
      </c>
      <c r="H1971">
        <v>23647106.201003924</v>
      </c>
    </row>
    <row r="1972" spans="4:8" x14ac:dyDescent="0.25">
      <c r="D1972">
        <v>0</v>
      </c>
      <c r="E1972">
        <v>10560000</v>
      </c>
      <c r="F1972">
        <v>10841318.4</v>
      </c>
      <c r="G1972">
        <v>11346805.711718401</v>
      </c>
      <c r="H1972">
        <v>11823553.100501962</v>
      </c>
    </row>
    <row r="1973" spans="4:8" x14ac:dyDescent="0.25">
      <c r="D1973">
        <v>0</v>
      </c>
      <c r="E1973">
        <v>10560000</v>
      </c>
      <c r="F1973">
        <v>10841318.4</v>
      </c>
      <c r="G1973">
        <v>11346805.711718401</v>
      </c>
      <c r="H1973">
        <v>11823553.100501962</v>
      </c>
    </row>
    <row r="1974" spans="4:8" x14ac:dyDescent="0.25">
      <c r="D1974">
        <v>0</v>
      </c>
      <c r="E1974">
        <v>45497832</v>
      </c>
      <c r="F1974">
        <v>46709894.244479999</v>
      </c>
      <c r="G1974">
        <v>48887789.773523122</v>
      </c>
      <c r="H1974">
        <v>50941859.148647472</v>
      </c>
    </row>
    <row r="1975" spans="4:8" x14ac:dyDescent="0.25">
      <c r="D1975">
        <v>0</v>
      </c>
      <c r="E1975">
        <v>36950000</v>
      </c>
      <c r="F1975">
        <v>37934348</v>
      </c>
      <c r="G1975">
        <v>39703074.909847997</v>
      </c>
      <c r="H1975">
        <v>41371239.305260174</v>
      </c>
    </row>
    <row r="1976" spans="4:8" x14ac:dyDescent="0.25">
      <c r="D1976">
        <v>0</v>
      </c>
      <c r="E1976">
        <v>5280000</v>
      </c>
      <c r="F1976">
        <v>5420659.2000000002</v>
      </c>
      <c r="G1976">
        <v>5673402.8558592005</v>
      </c>
      <c r="H1976">
        <v>5911776.550250981</v>
      </c>
    </row>
    <row r="1977" spans="4:8" x14ac:dyDescent="0.25">
      <c r="D1977">
        <v>0</v>
      </c>
      <c r="E1977">
        <v>5280000</v>
      </c>
      <c r="F1977">
        <v>5420659.2000000002</v>
      </c>
      <c r="G1977">
        <v>5673402.8558592005</v>
      </c>
      <c r="H1977">
        <v>5911776.550250981</v>
      </c>
    </row>
    <row r="1978" spans="4:8" x14ac:dyDescent="0.25">
      <c r="D1978">
        <v>0</v>
      </c>
      <c r="E1978">
        <v>128699882</v>
      </c>
      <c r="F1978">
        <v>132128446.85648</v>
      </c>
      <c r="G1978">
        <v>138289067.81961024</v>
      </c>
      <c r="H1978">
        <v>144099421.29311898</v>
      </c>
    </row>
    <row r="1979" spans="4:8" x14ac:dyDescent="0.25">
      <c r="D1979">
        <v>0</v>
      </c>
      <c r="E1979">
        <v>192000000</v>
      </c>
      <c r="F1979">
        <v>197114880</v>
      </c>
      <c r="G1979">
        <v>206305558.39488</v>
      </c>
      <c r="H1979">
        <v>214973692.73639926</v>
      </c>
    </row>
    <row r="1980" spans="4:8" x14ac:dyDescent="0.25">
      <c r="D1980">
        <v>0</v>
      </c>
      <c r="E1980">
        <v>133121285</v>
      </c>
      <c r="F1980">
        <v>136667636.03240001</v>
      </c>
      <c r="G1980">
        <v>143039901.23004669</v>
      </c>
      <c r="H1980">
        <v>149049865.72012833</v>
      </c>
    </row>
    <row r="1981" spans="4:8" x14ac:dyDescent="0.25">
      <c r="D1981">
        <v>0</v>
      </c>
      <c r="E1981">
        <v>133121285</v>
      </c>
      <c r="F1981">
        <v>136667636.03240001</v>
      </c>
      <c r="G1981">
        <v>143039901.23004669</v>
      </c>
      <c r="H1981">
        <v>149049865.72012833</v>
      </c>
    </row>
    <row r="1982" spans="4:8" x14ac:dyDescent="0.25">
      <c r="D1982">
        <v>0</v>
      </c>
      <c r="E1982">
        <v>0</v>
      </c>
      <c r="F1982">
        <v>10000000</v>
      </c>
      <c r="G1982">
        <v>10466260</v>
      </c>
      <c r="H1982">
        <v>10906010.38016</v>
      </c>
    </row>
    <row r="1983" spans="4:8" x14ac:dyDescent="0.25">
      <c r="D1983">
        <v>0</v>
      </c>
      <c r="E1983">
        <v>13000000</v>
      </c>
      <c r="F1983">
        <v>13346320</v>
      </c>
      <c r="G1983">
        <v>13968605.516319999</v>
      </c>
      <c r="H1983">
        <v>14555510.445693702</v>
      </c>
    </row>
    <row r="1984" spans="4:8" x14ac:dyDescent="0.25">
      <c r="D1984">
        <v>0</v>
      </c>
      <c r="E1984">
        <v>191070890</v>
      </c>
      <c r="F1984">
        <v>196161018.50960001</v>
      </c>
      <c r="G1984">
        <v>205307222.15862861</v>
      </c>
      <c r="H1984">
        <v>213933410.40484557</v>
      </c>
    </row>
    <row r="1985" spans="4:8" x14ac:dyDescent="0.25">
      <c r="D1985">
        <v>0</v>
      </c>
      <c r="E1985">
        <v>4000000</v>
      </c>
      <c r="F1985">
        <v>4106560</v>
      </c>
      <c r="G1985">
        <v>4298032.4665599996</v>
      </c>
      <c r="H1985">
        <v>4478618.5986749846</v>
      </c>
    </row>
    <row r="1986" spans="4:8" x14ac:dyDescent="0.25">
      <c r="D1986">
        <v>0</v>
      </c>
      <c r="E1986">
        <v>4000000</v>
      </c>
      <c r="F1986">
        <v>4106560</v>
      </c>
      <c r="G1986">
        <v>4298032.4665599996</v>
      </c>
      <c r="H1986">
        <v>4478618.5986749846</v>
      </c>
    </row>
    <row r="1987" spans="4:8" x14ac:dyDescent="0.25">
      <c r="D1987">
        <v>0</v>
      </c>
      <c r="E1987">
        <v>5000000</v>
      </c>
      <c r="F1987">
        <v>5133200</v>
      </c>
      <c r="G1987">
        <v>5372540.5832000002</v>
      </c>
      <c r="H1987">
        <v>5598273.2483437313</v>
      </c>
    </row>
    <row r="1988" spans="4:8" x14ac:dyDescent="0.25">
      <c r="D1988">
        <v>0</v>
      </c>
      <c r="E1988">
        <v>12000000</v>
      </c>
      <c r="F1988">
        <v>12319680</v>
      </c>
      <c r="G1988">
        <v>12894097.39968</v>
      </c>
      <c r="H1988">
        <v>13435855.796024954</v>
      </c>
    </row>
    <row r="1989" spans="4:8" x14ac:dyDescent="0.25">
      <c r="D1989">
        <v>0</v>
      </c>
      <c r="E1989">
        <v>39500000</v>
      </c>
      <c r="F1989">
        <v>40552280</v>
      </c>
      <c r="G1989">
        <v>42443070.607280001</v>
      </c>
      <c r="H1989">
        <v>44226358.661915481</v>
      </c>
    </row>
    <row r="1990" spans="4:8" x14ac:dyDescent="0.25">
      <c r="D1990">
        <v>0</v>
      </c>
      <c r="E1990">
        <v>6000000</v>
      </c>
      <c r="F1990">
        <v>6159840</v>
      </c>
      <c r="G1990">
        <v>6447048.6998399999</v>
      </c>
      <c r="H1990">
        <v>6717927.898012477</v>
      </c>
    </row>
    <row r="1991" spans="4:8" x14ac:dyDescent="0.25">
      <c r="D1991">
        <v>0</v>
      </c>
      <c r="E1991">
        <v>0</v>
      </c>
      <c r="F1991">
        <v>0</v>
      </c>
      <c r="G1991">
        <v>0</v>
      </c>
      <c r="H1991">
        <v>0</v>
      </c>
    </row>
    <row r="1992" spans="4:8" x14ac:dyDescent="0.25">
      <c r="D1992">
        <v>0</v>
      </c>
      <c r="E1992">
        <v>0</v>
      </c>
      <c r="F1992">
        <v>0</v>
      </c>
      <c r="G1992">
        <v>0</v>
      </c>
      <c r="H1992">
        <v>0</v>
      </c>
    </row>
    <row r="1993" spans="4:8" x14ac:dyDescent="0.25">
      <c r="D1993">
        <v>0</v>
      </c>
      <c r="E1993">
        <v>0</v>
      </c>
      <c r="F1993">
        <v>0</v>
      </c>
      <c r="G1993">
        <v>0</v>
      </c>
      <c r="H1993">
        <v>0</v>
      </c>
    </row>
    <row r="1994" spans="4:8" x14ac:dyDescent="0.25">
      <c r="D1994">
        <v>0</v>
      </c>
      <c r="E1994">
        <v>0</v>
      </c>
      <c r="F1994">
        <v>0</v>
      </c>
      <c r="G1994">
        <v>0</v>
      </c>
      <c r="H1994">
        <v>0</v>
      </c>
    </row>
    <row r="1995" spans="4:8" x14ac:dyDescent="0.25">
      <c r="D1995">
        <v>0</v>
      </c>
      <c r="E1995">
        <v>0</v>
      </c>
      <c r="F1995">
        <v>0</v>
      </c>
      <c r="G1995">
        <v>0</v>
      </c>
      <c r="H1995">
        <v>0</v>
      </c>
    </row>
    <row r="1996" spans="4:8" x14ac:dyDescent="0.25">
      <c r="D1996">
        <v>0</v>
      </c>
      <c r="E1996">
        <v>20874844</v>
      </c>
      <c r="F1996">
        <v>21430949.844160002</v>
      </c>
      <c r="G1996">
        <v>22430189.311593805</v>
      </c>
      <c r="H1996">
        <v>23372616.145709731</v>
      </c>
    </row>
    <row r="1997" spans="4:8" x14ac:dyDescent="0.25">
      <c r="D1997">
        <v>0</v>
      </c>
      <c r="E1997">
        <v>76766581</v>
      </c>
      <c r="F1997">
        <v>78811642.717840001</v>
      </c>
      <c r="G1997">
        <v>82486314.371202007</v>
      </c>
      <c r="H1997">
        <v>85952059.355822429</v>
      </c>
    </row>
    <row r="1998" spans="4:8" x14ac:dyDescent="0.25">
      <c r="D1998">
        <v>0</v>
      </c>
      <c r="E1998">
        <v>73101737</v>
      </c>
      <c r="F1998">
        <v>75049167.273680001</v>
      </c>
      <c r="G1998">
        <v>78548409.746982604</v>
      </c>
      <c r="H1998">
        <v>81848699.730911821</v>
      </c>
    </row>
    <row r="1999" spans="4:8" x14ac:dyDescent="0.25">
      <c r="D1999">
        <v>0</v>
      </c>
      <c r="E1999">
        <v>175500000</v>
      </c>
      <c r="F1999">
        <v>180175320</v>
      </c>
      <c r="G1999">
        <v>188576174.47031999</v>
      </c>
      <c r="H1999">
        <v>196499391.01686496</v>
      </c>
    </row>
    <row r="2000" spans="4:8" x14ac:dyDescent="0.25">
      <c r="D2000">
        <v>0</v>
      </c>
      <c r="E2000">
        <v>10691317</v>
      </c>
      <c r="F2000">
        <v>10976133.68488</v>
      </c>
      <c r="G2000">
        <v>11487906.894071214</v>
      </c>
      <c r="H2000">
        <v>11970582.79013251</v>
      </c>
    </row>
    <row r="2001" spans="4:8" x14ac:dyDescent="0.25">
      <c r="D2001">
        <v>0</v>
      </c>
      <c r="E2001">
        <v>42480636</v>
      </c>
      <c r="F2001">
        <v>43612320.143040001</v>
      </c>
      <c r="G2001">
        <v>45645788.182029381</v>
      </c>
      <c r="H2001">
        <v>47563641.618285529</v>
      </c>
    </row>
    <row r="2002" spans="4:8" x14ac:dyDescent="0.25">
      <c r="D2002">
        <v>0</v>
      </c>
      <c r="E2002">
        <v>142491423</v>
      </c>
      <c r="F2002">
        <v>146287394.50872001</v>
      </c>
      <c r="G2002">
        <v>153108190.56508359</v>
      </c>
      <c r="H2002">
        <v>159541184.29986614</v>
      </c>
    </row>
    <row r="2003" spans="4:8" x14ac:dyDescent="0.25">
      <c r="D2003">
        <v>0</v>
      </c>
      <c r="E2003">
        <v>8496127</v>
      </c>
      <c r="F2003">
        <v>8722463.8232799992</v>
      </c>
      <c r="G2003">
        <v>9129157.4215042517</v>
      </c>
      <c r="H2003">
        <v>9512728.099726174</v>
      </c>
    </row>
    <row r="2004" spans="4:8" x14ac:dyDescent="0.25">
      <c r="D2004">
        <v>0</v>
      </c>
      <c r="E2004">
        <v>51908861</v>
      </c>
      <c r="F2004">
        <v>53291713.057039998</v>
      </c>
      <c r="G2004">
        <v>55776492.470037542</v>
      </c>
      <c r="H2004">
        <v>58119997.577658638</v>
      </c>
    </row>
    <row r="2005" spans="4:8" x14ac:dyDescent="0.25">
      <c r="D2005">
        <v>0</v>
      </c>
      <c r="E2005">
        <v>95088318</v>
      </c>
      <c r="F2005">
        <v>97621470.79152</v>
      </c>
      <c r="G2005">
        <v>102173169.4886454</v>
      </c>
      <c r="H2005">
        <v>106466077.37788033</v>
      </c>
    </row>
    <row r="2006" spans="4:8" x14ac:dyDescent="0.25">
      <c r="D2006">
        <v>0</v>
      </c>
      <c r="E2006">
        <v>190176636</v>
      </c>
      <c r="F2006">
        <v>195242941.58304</v>
      </c>
      <c r="G2006">
        <v>204346338.97729081</v>
      </c>
      <c r="H2006">
        <v>212932154.75576067</v>
      </c>
    </row>
    <row r="2007" spans="4:8" x14ac:dyDescent="0.25">
      <c r="D2007">
        <v>0</v>
      </c>
      <c r="E2007">
        <v>305264954</v>
      </c>
      <c r="F2007">
        <v>313397212.37456</v>
      </c>
      <c r="G2007">
        <v>328009670.79873621</v>
      </c>
      <c r="H2007">
        <v>341791325.12701589</v>
      </c>
    </row>
    <row r="2008" spans="4:8" x14ac:dyDescent="0.25">
      <c r="D2008">
        <v>0</v>
      </c>
      <c r="E2008">
        <v>190176636</v>
      </c>
      <c r="F2008">
        <v>195242941.58304</v>
      </c>
      <c r="G2008">
        <v>204346338.97729081</v>
      </c>
      <c r="H2008">
        <v>212932154.75576067</v>
      </c>
    </row>
    <row r="2009" spans="4:8" x14ac:dyDescent="0.25">
      <c r="D2009">
        <v>0</v>
      </c>
      <c r="E2009">
        <v>190176636</v>
      </c>
      <c r="F2009">
        <v>195242941.58304</v>
      </c>
      <c r="G2009">
        <v>204346338.97729081</v>
      </c>
      <c r="H2009">
        <v>212932154.75576067</v>
      </c>
    </row>
    <row r="2010" spans="4:8" x14ac:dyDescent="0.25">
      <c r="D2010">
        <v>0</v>
      </c>
      <c r="E2010">
        <v>0</v>
      </c>
      <c r="F2010">
        <v>0</v>
      </c>
      <c r="G2010">
        <v>0</v>
      </c>
      <c r="H2010">
        <v>0</v>
      </c>
    </row>
    <row r="2011" spans="4:8" x14ac:dyDescent="0.25">
      <c r="D2011">
        <v>0</v>
      </c>
      <c r="E2011">
        <v>0</v>
      </c>
      <c r="F2011">
        <v>0</v>
      </c>
      <c r="G2011">
        <v>0</v>
      </c>
      <c r="H2011">
        <v>0</v>
      </c>
    </row>
    <row r="2012" spans="4:8" x14ac:dyDescent="0.25">
      <c r="D2012">
        <v>0</v>
      </c>
      <c r="E2012">
        <v>0</v>
      </c>
      <c r="F2012">
        <v>0</v>
      </c>
      <c r="G2012">
        <v>0</v>
      </c>
      <c r="H2012">
        <v>0</v>
      </c>
    </row>
    <row r="2013" spans="4:8" x14ac:dyDescent="0.25">
      <c r="D2013">
        <v>0</v>
      </c>
      <c r="E2013">
        <v>0</v>
      </c>
      <c r="F2013">
        <v>0</v>
      </c>
      <c r="G2013">
        <v>0</v>
      </c>
      <c r="H2013">
        <v>0</v>
      </c>
    </row>
    <row r="2014" spans="4:8" x14ac:dyDescent="0.25">
      <c r="D2014">
        <v>0</v>
      </c>
      <c r="E2014">
        <v>0</v>
      </c>
      <c r="F2014">
        <v>0</v>
      </c>
      <c r="G2014">
        <v>0</v>
      </c>
      <c r="H2014">
        <v>0</v>
      </c>
    </row>
    <row r="2015" spans="4:8" x14ac:dyDescent="0.25">
      <c r="D2015">
        <v>0</v>
      </c>
      <c r="E2015">
        <v>0</v>
      </c>
      <c r="F2015">
        <v>0</v>
      </c>
      <c r="G2015">
        <v>0</v>
      </c>
      <c r="H2015">
        <v>0</v>
      </c>
    </row>
    <row r="2016" spans="4:8" x14ac:dyDescent="0.25">
      <c r="D2016">
        <v>0</v>
      </c>
      <c r="E2016">
        <v>50000000</v>
      </c>
      <c r="F2016">
        <v>51332000</v>
      </c>
      <c r="G2016">
        <v>53725405.832000002</v>
      </c>
      <c r="H2016">
        <v>55982732.483437315</v>
      </c>
    </row>
    <row r="2017" spans="4:8" x14ac:dyDescent="0.25">
      <c r="D2017">
        <v>0</v>
      </c>
      <c r="E2017">
        <v>38180861</v>
      </c>
      <c r="F2017">
        <v>39197999.137039997</v>
      </c>
      <c r="G2017">
        <v>41025645.044803627</v>
      </c>
      <c r="H2017">
        <v>42749378.547006093</v>
      </c>
    </row>
    <row r="2018" spans="4:8" x14ac:dyDescent="0.25">
      <c r="D2018">
        <v>0</v>
      </c>
      <c r="E2018">
        <v>51908861</v>
      </c>
      <c r="F2018">
        <v>53291713.057039998</v>
      </c>
      <c r="G2018">
        <v>55776492.470037542</v>
      </c>
      <c r="H2018">
        <v>58119997.577658638</v>
      </c>
    </row>
    <row r="2019" spans="4:8" x14ac:dyDescent="0.25">
      <c r="D2019">
        <v>0</v>
      </c>
      <c r="E2019">
        <v>0</v>
      </c>
      <c r="F2019">
        <v>0</v>
      </c>
      <c r="G2019">
        <v>0</v>
      </c>
      <c r="H2019">
        <v>0</v>
      </c>
    </row>
    <row r="2020" spans="4:8" x14ac:dyDescent="0.25">
      <c r="D2020">
        <v>0</v>
      </c>
      <c r="E2020">
        <v>15000000</v>
      </c>
      <c r="F2020">
        <v>15399600</v>
      </c>
      <c r="G2020">
        <v>16117621.749600001</v>
      </c>
      <c r="H2020">
        <v>16794819.745031193</v>
      </c>
    </row>
    <row r="2021" spans="4:8" x14ac:dyDescent="0.25">
      <c r="D2021">
        <v>0</v>
      </c>
      <c r="E2021">
        <v>24200000</v>
      </c>
      <c r="F2021">
        <v>24844688</v>
      </c>
      <c r="G2021">
        <v>26003096.422688</v>
      </c>
      <c r="H2021">
        <v>27095642.521983661</v>
      </c>
    </row>
    <row r="2022" spans="4:8" x14ac:dyDescent="0.25">
      <c r="D2022">
        <v>0</v>
      </c>
      <c r="E2022">
        <v>100694308</v>
      </c>
      <c r="F2022">
        <v>103376804.36511999</v>
      </c>
      <c r="G2022">
        <v>108196851.24544808</v>
      </c>
      <c r="H2022">
        <v>112742850.14737684</v>
      </c>
    </row>
    <row r="2023" spans="4:8" x14ac:dyDescent="0.25">
      <c r="D2023">
        <v>0</v>
      </c>
      <c r="E2023">
        <v>22000000</v>
      </c>
      <c r="F2023">
        <v>22586080</v>
      </c>
      <c r="G2023">
        <v>23639178.56608</v>
      </c>
      <c r="H2023">
        <v>24632402.292712416</v>
      </c>
    </row>
    <row r="2024" spans="4:8" x14ac:dyDescent="0.25">
      <c r="D2024">
        <v>0</v>
      </c>
      <c r="E2024">
        <v>0</v>
      </c>
      <c r="F2024">
        <v>0</v>
      </c>
      <c r="G2024">
        <v>0</v>
      </c>
      <c r="H2024">
        <v>0</v>
      </c>
    </row>
    <row r="2025" spans="4:8" x14ac:dyDescent="0.25">
      <c r="D2025">
        <v>0</v>
      </c>
      <c r="E2025">
        <v>22000000</v>
      </c>
      <c r="F2025">
        <v>22586080</v>
      </c>
      <c r="G2025">
        <v>23639178.56608</v>
      </c>
      <c r="H2025">
        <v>24632402.292712416</v>
      </c>
    </row>
    <row r="2026" spans="4:8" x14ac:dyDescent="0.25">
      <c r="D2026">
        <v>0</v>
      </c>
      <c r="E2026">
        <v>0</v>
      </c>
      <c r="F2026">
        <v>0</v>
      </c>
      <c r="G2026">
        <v>0</v>
      </c>
      <c r="H2026">
        <v>0</v>
      </c>
    </row>
    <row r="2027" spans="4:8" x14ac:dyDescent="0.25">
      <c r="D2027">
        <v>0</v>
      </c>
      <c r="E2027">
        <v>0</v>
      </c>
      <c r="F2027">
        <v>0</v>
      </c>
      <c r="G2027">
        <v>0</v>
      </c>
      <c r="H2027">
        <v>0</v>
      </c>
    </row>
    <row r="2028" spans="4:8" x14ac:dyDescent="0.25">
      <c r="D2028">
        <v>0</v>
      </c>
      <c r="E2028">
        <v>0</v>
      </c>
      <c r="F2028">
        <v>0</v>
      </c>
      <c r="G2028">
        <v>0</v>
      </c>
      <c r="H2028">
        <v>0</v>
      </c>
    </row>
    <row r="2029" spans="4:8" x14ac:dyDescent="0.25">
      <c r="D2029">
        <v>0</v>
      </c>
      <c r="E2029">
        <v>0</v>
      </c>
      <c r="F2029">
        <v>0</v>
      </c>
      <c r="G2029">
        <v>0</v>
      </c>
      <c r="H2029">
        <v>0</v>
      </c>
    </row>
    <row r="2030" spans="4:8" x14ac:dyDescent="0.25">
      <c r="D2030">
        <v>0</v>
      </c>
      <c r="E2030">
        <v>0</v>
      </c>
      <c r="F2030">
        <v>0</v>
      </c>
      <c r="G2030">
        <v>0</v>
      </c>
      <c r="H2030">
        <v>0</v>
      </c>
    </row>
    <row r="2031" spans="4:8" x14ac:dyDescent="0.25">
      <c r="D2031">
        <v>0</v>
      </c>
      <c r="E2031">
        <v>0</v>
      </c>
      <c r="F2031">
        <v>0</v>
      </c>
      <c r="G2031">
        <v>0</v>
      </c>
      <c r="H2031">
        <v>0</v>
      </c>
    </row>
    <row r="2032" spans="4:8" x14ac:dyDescent="0.25">
      <c r="D2032">
        <v>0</v>
      </c>
      <c r="E2032">
        <v>0</v>
      </c>
      <c r="F2032">
        <v>0</v>
      </c>
      <c r="G2032">
        <v>0</v>
      </c>
      <c r="H2032">
        <v>0</v>
      </c>
    </row>
    <row r="2033" spans="4:10" x14ac:dyDescent="0.25">
      <c r="D2033">
        <v>0</v>
      </c>
      <c r="E2033">
        <v>0</v>
      </c>
      <c r="F2033">
        <v>0</v>
      </c>
      <c r="G2033">
        <v>0</v>
      </c>
      <c r="H2033">
        <v>0</v>
      </c>
    </row>
    <row r="2034" spans="4:10" x14ac:dyDescent="0.25">
      <c r="D2034">
        <v>0</v>
      </c>
      <c r="E2034">
        <v>1</v>
      </c>
      <c r="F2034">
        <v>1</v>
      </c>
      <c r="G2034">
        <v>1</v>
      </c>
      <c r="H2034">
        <v>1</v>
      </c>
    </row>
    <row r="2035" spans="4:10" x14ac:dyDescent="0.25">
      <c r="D2035">
        <v>0</v>
      </c>
      <c r="E2035">
        <v>1</v>
      </c>
      <c r="F2035">
        <v>1</v>
      </c>
      <c r="G2035">
        <v>1</v>
      </c>
      <c r="H2035">
        <v>1</v>
      </c>
    </row>
    <row r="2036" spans="4:10" x14ac:dyDescent="0.25">
      <c r="D2036">
        <v>0</v>
      </c>
      <c r="E2036">
        <v>1</v>
      </c>
      <c r="F2036">
        <v>1</v>
      </c>
      <c r="G2036">
        <v>1</v>
      </c>
      <c r="H2036">
        <v>1</v>
      </c>
    </row>
    <row r="2037" spans="4:10" x14ac:dyDescent="0.25">
      <c r="D2037">
        <v>0</v>
      </c>
      <c r="E2037">
        <v>1</v>
      </c>
      <c r="F2037">
        <v>1</v>
      </c>
      <c r="G2037">
        <v>1</v>
      </c>
      <c r="H2037">
        <v>1</v>
      </c>
    </row>
    <row r="2038" spans="4:10" x14ac:dyDescent="0.25">
      <c r="D2038">
        <v>0</v>
      </c>
      <c r="E2038">
        <v>1</v>
      </c>
      <c r="F2038">
        <v>1</v>
      </c>
      <c r="G2038">
        <v>1</v>
      </c>
      <c r="H2038">
        <v>1</v>
      </c>
    </row>
    <row r="2039" spans="4:10" x14ac:dyDescent="0.25">
      <c r="D2039">
        <v>0</v>
      </c>
      <c r="E2039">
        <v>1</v>
      </c>
      <c r="F2039">
        <v>1</v>
      </c>
      <c r="G2039">
        <v>1</v>
      </c>
      <c r="H2039">
        <v>1</v>
      </c>
    </row>
    <row r="2040" spans="4:10" x14ac:dyDescent="0.25">
      <c r="D2040">
        <v>0</v>
      </c>
      <c r="E2040">
        <v>1</v>
      </c>
      <c r="F2040">
        <v>1</v>
      </c>
      <c r="G2040">
        <v>1</v>
      </c>
      <c r="H2040">
        <v>1</v>
      </c>
    </row>
    <row r="2041" spans="4:10" x14ac:dyDescent="0.25">
      <c r="D2041">
        <v>0</v>
      </c>
      <c r="E2041">
        <v>1</v>
      </c>
      <c r="F2041">
        <v>1</v>
      </c>
      <c r="G2041">
        <v>1</v>
      </c>
      <c r="H2041">
        <v>1</v>
      </c>
    </row>
    <row r="2042" spans="4:10" x14ac:dyDescent="0.25">
      <c r="D2042">
        <v>0</v>
      </c>
      <c r="E2042">
        <v>1</v>
      </c>
      <c r="F2042">
        <v>1</v>
      </c>
      <c r="G2042">
        <v>1</v>
      </c>
      <c r="H2042">
        <v>1</v>
      </c>
    </row>
    <row r="2043" spans="4:10" x14ac:dyDescent="0.25">
      <c r="D2043">
        <v>0</v>
      </c>
      <c r="E2043">
        <v>1</v>
      </c>
      <c r="F2043">
        <v>1</v>
      </c>
      <c r="G2043">
        <v>1</v>
      </c>
      <c r="H2043">
        <v>1</v>
      </c>
    </row>
    <row r="2044" spans="4:10" x14ac:dyDescent="0.25">
      <c r="D2044">
        <v>0</v>
      </c>
      <c r="E2044">
        <v>1</v>
      </c>
      <c r="F2044">
        <v>1</v>
      </c>
      <c r="G2044">
        <v>1</v>
      </c>
      <c r="H2044">
        <v>1</v>
      </c>
    </row>
    <row r="2045" spans="4:10" x14ac:dyDescent="0.25">
      <c r="D2045">
        <v>0</v>
      </c>
      <c r="E2045">
        <v>1</v>
      </c>
      <c r="F2045">
        <v>1</v>
      </c>
      <c r="G2045">
        <v>1</v>
      </c>
      <c r="H2045">
        <v>1</v>
      </c>
    </row>
    <row r="2046" spans="4:10" x14ac:dyDescent="0.25">
      <c r="D2046">
        <v>0</v>
      </c>
      <c r="E2046">
        <v>0</v>
      </c>
      <c r="F2046">
        <v>0</v>
      </c>
      <c r="G2046">
        <v>0</v>
      </c>
      <c r="H2046">
        <v>0</v>
      </c>
    </row>
    <row r="2047" spans="4:10" x14ac:dyDescent="0.25">
      <c r="D2047">
        <f>SUM(D1950:D2046)</f>
        <v>30000000</v>
      </c>
      <c r="E2047">
        <f>SUM(E1950:E2046)</f>
        <v>84660996789.51001</v>
      </c>
      <c r="F2047">
        <f>SUM(F1950:F2046)</f>
        <v>86926365743.662796</v>
      </c>
      <c r="G2047">
        <f>SUM(G1950:G2046)</f>
        <v>90979394472.267395</v>
      </c>
      <c r="H2047">
        <f>SUM(H1950:H2046)</f>
        <v>94801984709.909958</v>
      </c>
    </row>
    <row r="2048" spans="4:10" x14ac:dyDescent="0.25">
      <c r="D2048">
        <f>D2047+E2047</f>
        <v>84690996789.51001</v>
      </c>
      <c r="I2048" s="173">
        <f>D2048+F2047+G2047+H2047</f>
        <v>357398741715.35016</v>
      </c>
      <c r="J2048">
        <v>100</v>
      </c>
    </row>
    <row r="2049" spans="9:10" x14ac:dyDescent="0.25">
      <c r="I2049">
        <v>84690996789.51001</v>
      </c>
    </row>
    <row r="2050" spans="9:10" x14ac:dyDescent="0.25">
      <c r="I2050" s="59">
        <f>I2049*J2048/I2048</f>
        <v>23.696501107707331</v>
      </c>
    </row>
    <row r="2052" spans="9:10" x14ac:dyDescent="0.25">
      <c r="I2052" s="173">
        <v>357398741715.35016</v>
      </c>
      <c r="J2052" s="173">
        <v>100</v>
      </c>
    </row>
    <row r="2053" spans="9:10" x14ac:dyDescent="0.25">
      <c r="I2053">
        <v>86926365743.662796</v>
      </c>
    </row>
    <row r="2054" spans="9:10" x14ac:dyDescent="0.25">
      <c r="I2054">
        <f>I2053*J2052/I2052</f>
        <v>24.321956290740161</v>
      </c>
    </row>
    <row r="2056" spans="9:10" x14ac:dyDescent="0.25">
      <c r="I2056">
        <v>357398741715.35016</v>
      </c>
      <c r="J2056">
        <v>100</v>
      </c>
    </row>
    <row r="2057" spans="9:10" x14ac:dyDescent="0.25">
      <c r="I2057">
        <v>90979394472.267395</v>
      </c>
    </row>
    <row r="2058" spans="9:10" x14ac:dyDescent="0.25">
      <c r="I2058">
        <f>I2057*J2056/I2056</f>
        <v>25.455991824595689</v>
      </c>
    </row>
    <row r="2060" spans="9:10" x14ac:dyDescent="0.25">
      <c r="I2060">
        <v>357398741715.35016</v>
      </c>
      <c r="J2060">
        <v>100</v>
      </c>
    </row>
    <row r="2061" spans="9:10" x14ac:dyDescent="0.25">
      <c r="I2061">
        <v>94801984709.909958</v>
      </c>
    </row>
    <row r="2062" spans="9:10" x14ac:dyDescent="0.25">
      <c r="I2062">
        <f>I2061*J2060/I2060</f>
        <v>26.52555077695682</v>
      </c>
    </row>
    <row r="2072" spans="4:7" x14ac:dyDescent="0.25">
      <c r="D2072">
        <v>0</v>
      </c>
      <c r="E2072">
        <v>0</v>
      </c>
      <c r="F2072">
        <v>0</v>
      </c>
      <c r="G2072">
        <v>0</v>
      </c>
    </row>
    <row r="2073" spans="4:7" x14ac:dyDescent="0.25">
      <c r="D2073">
        <v>145297739822</v>
      </c>
      <c r="E2073">
        <v>149168471610.85809</v>
      </c>
      <c r="F2073">
        <v>156123600768.18597</v>
      </c>
      <c r="G2073">
        <v>162683289978.06207</v>
      </c>
    </row>
    <row r="2074" spans="4:7" x14ac:dyDescent="0.25">
      <c r="D2074">
        <v>0</v>
      </c>
      <c r="E2074">
        <v>0</v>
      </c>
      <c r="F2074">
        <v>0</v>
      </c>
      <c r="G2074">
        <v>0</v>
      </c>
    </row>
    <row r="2075" spans="4:7" x14ac:dyDescent="0.25">
      <c r="D2075">
        <v>1039467684</v>
      </c>
      <c r="E2075">
        <v>1067159103.10176</v>
      </c>
      <c r="F2075">
        <v>1116916463.4429827</v>
      </c>
      <c r="G2075">
        <v>1163844825.571003</v>
      </c>
    </row>
    <row r="2076" spans="4:7" x14ac:dyDescent="0.25">
      <c r="D2076">
        <v>0</v>
      </c>
      <c r="E2076">
        <v>0</v>
      </c>
      <c r="F2076">
        <v>0</v>
      </c>
      <c r="G2076">
        <v>0</v>
      </c>
    </row>
    <row r="2077" spans="4:7" x14ac:dyDescent="0.25">
      <c r="D2077">
        <v>156080846</v>
      </c>
      <c r="E2077">
        <v>160238839.73743999</v>
      </c>
      <c r="F2077">
        <v>167710135.87903786</v>
      </c>
      <c r="G2077">
        <v>174756644.9481315</v>
      </c>
    </row>
    <row r="2078" spans="4:7" x14ac:dyDescent="0.25">
      <c r="D2078">
        <v>0</v>
      </c>
      <c r="E2078">
        <v>0</v>
      </c>
      <c r="F2078">
        <v>0</v>
      </c>
      <c r="G2078">
        <v>0</v>
      </c>
    </row>
    <row r="2079" spans="4:7" x14ac:dyDescent="0.25">
      <c r="D2079">
        <v>0</v>
      </c>
      <c r="E2079">
        <v>0</v>
      </c>
      <c r="F2079">
        <v>0</v>
      </c>
      <c r="G2079">
        <v>0</v>
      </c>
    </row>
    <row r="2080" spans="4:7" x14ac:dyDescent="0.25">
      <c r="D2080">
        <v>0</v>
      </c>
      <c r="E2080">
        <v>0</v>
      </c>
      <c r="F2080">
        <v>0</v>
      </c>
      <c r="G2080">
        <v>0</v>
      </c>
    </row>
    <row r="2081" spans="4:7" x14ac:dyDescent="0.25">
      <c r="D2081">
        <v>0</v>
      </c>
      <c r="E2081">
        <v>0</v>
      </c>
      <c r="F2081">
        <v>0</v>
      </c>
      <c r="G2081">
        <v>0</v>
      </c>
    </row>
    <row r="2082" spans="4:7" x14ac:dyDescent="0.25">
      <c r="D2082">
        <v>0</v>
      </c>
      <c r="E2082">
        <v>0</v>
      </c>
      <c r="F2082">
        <v>0</v>
      </c>
      <c r="G2082">
        <v>0</v>
      </c>
    </row>
    <row r="2083" spans="4:7" x14ac:dyDescent="0.25">
      <c r="D2083">
        <v>0</v>
      </c>
      <c r="E2083">
        <v>0</v>
      </c>
      <c r="F2083">
        <v>0</v>
      </c>
      <c r="G2083">
        <v>0</v>
      </c>
    </row>
    <row r="2084" spans="4:7" x14ac:dyDescent="0.25">
      <c r="D2084">
        <v>0</v>
      </c>
      <c r="E2084">
        <v>0</v>
      </c>
      <c r="F2084">
        <v>0</v>
      </c>
      <c r="G2084">
        <v>0</v>
      </c>
    </row>
    <row r="2085" spans="4:7" x14ac:dyDescent="0.25">
      <c r="D2085">
        <v>0</v>
      </c>
      <c r="E2085">
        <v>0</v>
      </c>
      <c r="F2085">
        <v>0</v>
      </c>
      <c r="G2085">
        <v>0</v>
      </c>
    </row>
    <row r="2086" spans="4:7" x14ac:dyDescent="0.25">
      <c r="D2086">
        <v>0</v>
      </c>
      <c r="E2086">
        <v>0</v>
      </c>
      <c r="F2086">
        <v>0</v>
      </c>
      <c r="G2086">
        <v>0</v>
      </c>
    </row>
    <row r="2087" spans="4:7" x14ac:dyDescent="0.25">
      <c r="D2087">
        <v>0</v>
      </c>
      <c r="E2087">
        <v>0</v>
      </c>
      <c r="F2087">
        <v>0</v>
      </c>
      <c r="G2087">
        <v>0</v>
      </c>
    </row>
    <row r="2088" spans="4:7" x14ac:dyDescent="0.25">
      <c r="D2088">
        <v>0</v>
      </c>
      <c r="E2088">
        <v>0</v>
      </c>
      <c r="F2088">
        <v>0</v>
      </c>
      <c r="G2088">
        <v>0</v>
      </c>
    </row>
    <row r="2089" spans="4:7" x14ac:dyDescent="0.25">
      <c r="D2089">
        <v>0</v>
      </c>
      <c r="E2089">
        <v>0</v>
      </c>
      <c r="F2089">
        <v>0</v>
      </c>
      <c r="G2089">
        <v>0</v>
      </c>
    </row>
    <row r="2090" spans="4:7" x14ac:dyDescent="0.25">
      <c r="D2090">
        <v>0</v>
      </c>
      <c r="E2090">
        <v>0</v>
      </c>
      <c r="F2090">
        <v>0</v>
      </c>
      <c r="G2090">
        <v>0</v>
      </c>
    </row>
    <row r="2091" spans="4:7" x14ac:dyDescent="0.25">
      <c r="D2091">
        <v>0</v>
      </c>
      <c r="E2091">
        <v>0</v>
      </c>
      <c r="F2091">
        <v>0</v>
      </c>
      <c r="G2091">
        <v>0</v>
      </c>
    </row>
    <row r="2092" spans="4:7" x14ac:dyDescent="0.25">
      <c r="D2092">
        <v>0</v>
      </c>
      <c r="E2092">
        <v>0</v>
      </c>
      <c r="F2092">
        <v>0</v>
      </c>
      <c r="G2092">
        <v>0</v>
      </c>
    </row>
    <row r="2093" spans="4:7" x14ac:dyDescent="0.25">
      <c r="D2093">
        <v>0</v>
      </c>
      <c r="E2093">
        <v>0</v>
      </c>
      <c r="F2093">
        <v>0</v>
      </c>
      <c r="G2093">
        <v>0</v>
      </c>
    </row>
    <row r="2094" spans="4:7" x14ac:dyDescent="0.25">
      <c r="D2094">
        <v>0</v>
      </c>
      <c r="E2094">
        <v>0</v>
      </c>
      <c r="F2094">
        <v>0</v>
      </c>
      <c r="G2094">
        <v>0</v>
      </c>
    </row>
    <row r="2095" spans="4:7" x14ac:dyDescent="0.25">
      <c r="D2095">
        <v>0</v>
      </c>
      <c r="E2095">
        <v>0</v>
      </c>
      <c r="F2095">
        <v>0</v>
      </c>
      <c r="G2095">
        <v>0</v>
      </c>
    </row>
    <row r="2096" spans="4:7" x14ac:dyDescent="0.25">
      <c r="D2096">
        <v>0</v>
      </c>
      <c r="E2096">
        <v>0</v>
      </c>
      <c r="F2096">
        <v>0</v>
      </c>
      <c r="G2096">
        <v>0</v>
      </c>
    </row>
    <row r="2097" spans="4:7" x14ac:dyDescent="0.25">
      <c r="D2097">
        <v>0</v>
      </c>
      <c r="E2097">
        <v>0</v>
      </c>
      <c r="F2097">
        <v>0</v>
      </c>
      <c r="G2097">
        <v>0</v>
      </c>
    </row>
    <row r="2098" spans="4:7" x14ac:dyDescent="0.25">
      <c r="D2098">
        <v>0</v>
      </c>
      <c r="E2098">
        <v>0</v>
      </c>
      <c r="F2098">
        <v>0</v>
      </c>
      <c r="G2098">
        <v>0</v>
      </c>
    </row>
    <row r="2099" spans="4:7" x14ac:dyDescent="0.25">
      <c r="D2099">
        <v>0</v>
      </c>
      <c r="E2099">
        <v>0</v>
      </c>
      <c r="F2099">
        <v>0</v>
      </c>
      <c r="G2099">
        <v>0</v>
      </c>
    </row>
    <row r="2100" spans="4:7" x14ac:dyDescent="0.25">
      <c r="D2100">
        <v>0</v>
      </c>
      <c r="E2100">
        <v>0</v>
      </c>
      <c r="F2100">
        <v>0</v>
      </c>
      <c r="G2100">
        <v>0</v>
      </c>
    </row>
    <row r="2101" spans="4:7" x14ac:dyDescent="0.25">
      <c r="D2101">
        <v>0</v>
      </c>
      <c r="E2101">
        <v>0</v>
      </c>
      <c r="F2101">
        <v>0</v>
      </c>
      <c r="G2101">
        <v>0</v>
      </c>
    </row>
    <row r="2102" spans="4:7" x14ac:dyDescent="0.25">
      <c r="D2102">
        <v>0</v>
      </c>
      <c r="E2102">
        <v>0</v>
      </c>
      <c r="F2102">
        <v>0</v>
      </c>
      <c r="G2102">
        <v>0</v>
      </c>
    </row>
    <row r="2103" spans="4:7" x14ac:dyDescent="0.25">
      <c r="D2103">
        <v>0</v>
      </c>
      <c r="E2103">
        <v>0</v>
      </c>
      <c r="F2103">
        <v>0</v>
      </c>
      <c r="G2103">
        <v>0</v>
      </c>
    </row>
    <row r="2104" spans="4:7" x14ac:dyDescent="0.25">
      <c r="D2104">
        <v>0</v>
      </c>
      <c r="E2104">
        <v>0</v>
      </c>
      <c r="F2104">
        <v>0</v>
      </c>
      <c r="G2104">
        <v>0</v>
      </c>
    </row>
    <row r="2105" spans="4:7" x14ac:dyDescent="0.25">
      <c r="D2105">
        <v>0</v>
      </c>
      <c r="E2105">
        <v>0</v>
      </c>
      <c r="F2105">
        <v>0</v>
      </c>
      <c r="G2105">
        <v>0</v>
      </c>
    </row>
    <row r="2106" spans="4:7" x14ac:dyDescent="0.25">
      <c r="D2106">
        <v>0</v>
      </c>
      <c r="E2106">
        <v>0</v>
      </c>
      <c r="F2106">
        <v>0</v>
      </c>
      <c r="G2106">
        <v>0</v>
      </c>
    </row>
    <row r="2107" spans="4:7" x14ac:dyDescent="0.25">
      <c r="D2107">
        <v>0</v>
      </c>
      <c r="E2107">
        <v>0</v>
      </c>
      <c r="F2107">
        <v>0</v>
      </c>
      <c r="G2107">
        <v>0</v>
      </c>
    </row>
    <row r="2108" spans="4:7" x14ac:dyDescent="0.25">
      <c r="D2108">
        <v>0</v>
      </c>
      <c r="E2108">
        <v>0</v>
      </c>
      <c r="F2108">
        <v>0</v>
      </c>
      <c r="G2108">
        <v>0</v>
      </c>
    </row>
    <row r="2109" spans="4:7" x14ac:dyDescent="0.25">
      <c r="D2109">
        <v>0</v>
      </c>
      <c r="E2109">
        <v>0</v>
      </c>
      <c r="F2109">
        <v>0</v>
      </c>
      <c r="G2109">
        <v>0</v>
      </c>
    </row>
    <row r="2110" spans="4:7" x14ac:dyDescent="0.25">
      <c r="D2110">
        <v>0</v>
      </c>
      <c r="E2110">
        <v>0</v>
      </c>
      <c r="F2110">
        <v>0</v>
      </c>
      <c r="G2110">
        <v>0</v>
      </c>
    </row>
    <row r="2111" spans="4:7" x14ac:dyDescent="0.25">
      <c r="D2111">
        <v>0</v>
      </c>
      <c r="E2111">
        <v>0</v>
      </c>
      <c r="F2111">
        <v>0</v>
      </c>
      <c r="G2111">
        <v>0</v>
      </c>
    </row>
    <row r="2112" spans="4:7" x14ac:dyDescent="0.25">
      <c r="D2112">
        <v>0</v>
      </c>
      <c r="E2112">
        <v>0</v>
      </c>
      <c r="F2112">
        <v>0</v>
      </c>
      <c r="G2112">
        <v>0</v>
      </c>
    </row>
    <row r="2113" spans="4:7" x14ac:dyDescent="0.25">
      <c r="D2113">
        <v>0</v>
      </c>
      <c r="E2113">
        <v>0</v>
      </c>
      <c r="F2113">
        <v>0</v>
      </c>
      <c r="G2113">
        <v>0</v>
      </c>
    </row>
    <row r="2114" spans="4:7" x14ac:dyDescent="0.25">
      <c r="D2114">
        <v>0</v>
      </c>
      <c r="E2114">
        <v>0</v>
      </c>
      <c r="F2114">
        <v>0</v>
      </c>
      <c r="G2114">
        <v>0</v>
      </c>
    </row>
    <row r="2115" spans="4:7" x14ac:dyDescent="0.25">
      <c r="D2115">
        <v>0</v>
      </c>
      <c r="E2115">
        <v>0</v>
      </c>
      <c r="F2115">
        <v>0</v>
      </c>
      <c r="G2115">
        <v>0</v>
      </c>
    </row>
    <row r="2116" spans="4:7" x14ac:dyDescent="0.25">
      <c r="D2116">
        <v>0</v>
      </c>
      <c r="E2116">
        <v>0</v>
      </c>
      <c r="F2116">
        <v>0</v>
      </c>
      <c r="G2116">
        <v>0</v>
      </c>
    </row>
    <row r="2117" spans="4:7" x14ac:dyDescent="0.25">
      <c r="D2117">
        <v>0</v>
      </c>
      <c r="E2117">
        <v>0</v>
      </c>
      <c r="F2117">
        <v>0</v>
      </c>
      <c r="G2117">
        <v>0</v>
      </c>
    </row>
    <row r="2118" spans="4:7" x14ac:dyDescent="0.25">
      <c r="D2118">
        <v>0</v>
      </c>
      <c r="E2118">
        <v>0</v>
      </c>
      <c r="F2118">
        <v>0</v>
      </c>
      <c r="G2118">
        <v>0</v>
      </c>
    </row>
    <row r="2119" spans="4:7" x14ac:dyDescent="0.25">
      <c r="D2119">
        <v>0</v>
      </c>
      <c r="E2119">
        <v>0</v>
      </c>
      <c r="F2119">
        <v>0</v>
      </c>
      <c r="G2119">
        <v>0</v>
      </c>
    </row>
    <row r="2120" spans="4:7" x14ac:dyDescent="0.25">
      <c r="D2120">
        <v>0</v>
      </c>
      <c r="E2120">
        <v>0</v>
      </c>
      <c r="F2120">
        <v>0</v>
      </c>
      <c r="G2120">
        <v>0</v>
      </c>
    </row>
    <row r="2121" spans="4:7" x14ac:dyDescent="0.25">
      <c r="D2121">
        <v>0</v>
      </c>
      <c r="E2121">
        <v>0</v>
      </c>
      <c r="F2121">
        <v>0</v>
      </c>
      <c r="G2121">
        <v>0</v>
      </c>
    </row>
    <row r="2122" spans="4:7" x14ac:dyDescent="0.25">
      <c r="D2122">
        <v>0</v>
      </c>
      <c r="E2122">
        <v>0</v>
      </c>
      <c r="F2122">
        <v>0</v>
      </c>
      <c r="G2122">
        <v>0</v>
      </c>
    </row>
    <row r="2123" spans="4:7" x14ac:dyDescent="0.25">
      <c r="D2123">
        <v>0</v>
      </c>
      <c r="E2123">
        <v>0</v>
      </c>
      <c r="F2123">
        <v>0</v>
      </c>
      <c r="G2123">
        <v>0</v>
      </c>
    </row>
    <row r="2124" spans="4:7" x14ac:dyDescent="0.25">
      <c r="D2124" t="s">
        <v>2681</v>
      </c>
      <c r="E2124">
        <v>0</v>
      </c>
      <c r="F2124">
        <v>0</v>
      </c>
      <c r="G2124">
        <v>0</v>
      </c>
    </row>
    <row r="2125" spans="4:7" x14ac:dyDescent="0.25">
      <c r="D2125">
        <v>193050846</v>
      </c>
      <c r="E2125">
        <v>198193720.53744</v>
      </c>
      <c r="F2125">
        <v>207434700.95121866</v>
      </c>
      <c r="G2125">
        <v>216150277.34638506</v>
      </c>
    </row>
    <row r="2126" spans="4:7" x14ac:dyDescent="0.25">
      <c r="D2126">
        <v>19200000</v>
      </c>
      <c r="E2126">
        <v>19711488</v>
      </c>
      <c r="F2126">
        <v>20630555.839488</v>
      </c>
      <c r="G2126">
        <v>21497369.273639929</v>
      </c>
    </row>
    <row r="2127" spans="4:7" x14ac:dyDescent="0.25">
      <c r="D2127">
        <v>21919035</v>
      </c>
      <c r="E2127">
        <v>22502958.092399999</v>
      </c>
      <c r="F2127">
        <v>23552181.01641624</v>
      </c>
      <c r="G2127">
        <v>24541749.454001985</v>
      </c>
    </row>
    <row r="2128" spans="4:7" x14ac:dyDescent="0.25">
      <c r="D2128">
        <v>43838070</v>
      </c>
      <c r="E2128">
        <v>45005916.184799999</v>
      </c>
      <c r="F2128">
        <v>47104362.032832481</v>
      </c>
      <c r="G2128">
        <v>49083498.908003971</v>
      </c>
    </row>
    <row r="2129" spans="4:7" x14ac:dyDescent="0.25">
      <c r="D2129">
        <v>58934216</v>
      </c>
      <c r="E2129">
        <v>60504223.514239997</v>
      </c>
      <c r="F2129">
        <v>63325293.439814948</v>
      </c>
      <c r="G2129">
        <v>65985968.968982212</v>
      </c>
    </row>
    <row r="2130" spans="4:7" x14ac:dyDescent="0.25">
      <c r="D2130">
        <v>43838070</v>
      </c>
      <c r="E2130">
        <v>45005916.184799999</v>
      </c>
      <c r="F2130">
        <v>47104362.032832481</v>
      </c>
      <c r="G2130">
        <v>49083498.908003971</v>
      </c>
    </row>
    <row r="2131" spans="4:7" x14ac:dyDescent="0.25">
      <c r="D2131">
        <v>43838070</v>
      </c>
      <c r="E2131">
        <v>45005916.184799999</v>
      </c>
      <c r="F2131">
        <v>47104362.032832481</v>
      </c>
      <c r="G2131">
        <v>49083498.908003971</v>
      </c>
    </row>
    <row r="2132" spans="4:7" x14ac:dyDescent="0.25">
      <c r="D2132">
        <v>0</v>
      </c>
      <c r="E2132">
        <v>0</v>
      </c>
      <c r="F2132">
        <v>0</v>
      </c>
      <c r="G2132">
        <v>0</v>
      </c>
    </row>
    <row r="2133" spans="4:7" x14ac:dyDescent="0.25">
      <c r="D2133">
        <v>0</v>
      </c>
      <c r="E2133">
        <v>0</v>
      </c>
      <c r="F2133">
        <v>0</v>
      </c>
      <c r="G2133">
        <v>0</v>
      </c>
    </row>
    <row r="2134" spans="4:7" x14ac:dyDescent="0.25">
      <c r="D2134">
        <v>6400000</v>
      </c>
      <c r="E2134">
        <v>6570496</v>
      </c>
      <c r="F2134">
        <v>6876851.9464960005</v>
      </c>
      <c r="G2134">
        <v>7165789.7578799762</v>
      </c>
    </row>
    <row r="2135" spans="4:7" x14ac:dyDescent="0.25">
      <c r="D2135">
        <v>4266667</v>
      </c>
      <c r="E2135">
        <v>4380331.0088799996</v>
      </c>
      <c r="F2135">
        <v>4584568.3225000389</v>
      </c>
      <c r="G2135">
        <v>4777193.5451382007</v>
      </c>
    </row>
    <row r="2136" spans="4:7" x14ac:dyDescent="0.25">
      <c r="D2136">
        <v>6400000</v>
      </c>
      <c r="E2136">
        <v>6570496</v>
      </c>
      <c r="F2136">
        <v>6876851.9464960005</v>
      </c>
      <c r="G2136">
        <v>7165789.7578799762</v>
      </c>
    </row>
    <row r="2137" spans="4:7" x14ac:dyDescent="0.25">
      <c r="D2137">
        <v>2133333</v>
      </c>
      <c r="E2137">
        <v>2190164.9911199999</v>
      </c>
      <c r="F2137">
        <v>2292283.6239959612</v>
      </c>
      <c r="G2137">
        <v>2388596.2127417754</v>
      </c>
    </row>
    <row r="2138" spans="4:7" x14ac:dyDescent="0.25">
      <c r="D2138">
        <v>0</v>
      </c>
      <c r="E2138">
        <v>0</v>
      </c>
      <c r="F2138">
        <v>0</v>
      </c>
      <c r="G2138">
        <v>0</v>
      </c>
    </row>
    <row r="2139" spans="4:7" x14ac:dyDescent="0.25">
      <c r="D2139">
        <v>53338000</v>
      </c>
      <c r="E2139">
        <v>54758924.32</v>
      </c>
      <c r="F2139">
        <v>57312113.925344318</v>
      </c>
      <c r="G2139">
        <v>59720139.704031587</v>
      </c>
    </row>
    <row r="2140" spans="4:7" x14ac:dyDescent="0.25">
      <c r="D2140">
        <v>39610000</v>
      </c>
      <c r="E2140">
        <v>40665210.399999999</v>
      </c>
      <c r="F2140">
        <v>42561266.500110395</v>
      </c>
      <c r="G2140">
        <v>44349520.673379034</v>
      </c>
    </row>
    <row r="2141" spans="4:7" x14ac:dyDescent="0.25">
      <c r="D2141">
        <v>550655389</v>
      </c>
      <c r="E2141">
        <v>565324848.56296003</v>
      </c>
      <c r="F2141">
        <v>591683684.95205665</v>
      </c>
      <c r="G2141">
        <v>616543866.6590023</v>
      </c>
    </row>
    <row r="2142" spans="4:7" x14ac:dyDescent="0.25">
      <c r="D2142">
        <v>0</v>
      </c>
      <c r="E2142">
        <v>0</v>
      </c>
      <c r="F2142">
        <v>0</v>
      </c>
      <c r="G2142">
        <v>0</v>
      </c>
    </row>
    <row r="2143" spans="4:7" x14ac:dyDescent="0.25">
      <c r="D2143">
        <v>0</v>
      </c>
      <c r="E2143">
        <v>0</v>
      </c>
      <c r="F2143">
        <v>0</v>
      </c>
      <c r="G2143">
        <v>0</v>
      </c>
    </row>
    <row r="2144" spans="4:7" x14ac:dyDescent="0.25">
      <c r="D2144">
        <v>0</v>
      </c>
      <c r="E2144">
        <v>0</v>
      </c>
      <c r="F2144">
        <v>0</v>
      </c>
      <c r="G2144">
        <v>0</v>
      </c>
    </row>
    <row r="2145" spans="4:7" x14ac:dyDescent="0.25">
      <c r="D2145">
        <v>0</v>
      </c>
      <c r="E2145">
        <v>0</v>
      </c>
      <c r="F2145">
        <v>0</v>
      </c>
      <c r="G2145">
        <v>0</v>
      </c>
    </row>
    <row r="2146" spans="4:7" x14ac:dyDescent="0.25">
      <c r="D2146">
        <v>0</v>
      </c>
      <c r="E2146">
        <v>0</v>
      </c>
      <c r="F2146">
        <v>0</v>
      </c>
      <c r="G2146">
        <v>0</v>
      </c>
    </row>
    <row r="2147" spans="4:7" x14ac:dyDescent="0.25">
      <c r="D2147">
        <v>0</v>
      </c>
      <c r="E2147">
        <v>0</v>
      </c>
      <c r="F2147">
        <v>0</v>
      </c>
      <c r="G2147">
        <v>0</v>
      </c>
    </row>
    <row r="2148" spans="4:7" x14ac:dyDescent="0.25">
      <c r="D2148">
        <v>0</v>
      </c>
      <c r="E2148">
        <v>0</v>
      </c>
      <c r="F2148">
        <v>0</v>
      </c>
      <c r="G2148">
        <v>0</v>
      </c>
    </row>
    <row r="2149" spans="4:7" x14ac:dyDescent="0.25">
      <c r="D2149">
        <v>11348815</v>
      </c>
      <c r="E2149">
        <v>11651147.431600001</v>
      </c>
      <c r="F2149">
        <v>12194393.831745783</v>
      </c>
      <c r="G2149">
        <v>12706753.482980413</v>
      </c>
    </row>
    <row r="2150" spans="4:7" x14ac:dyDescent="0.25">
      <c r="D2150">
        <v>11348815</v>
      </c>
      <c r="E2150">
        <v>11651147.431600001</v>
      </c>
      <c r="F2150">
        <v>12194393.831745783</v>
      </c>
      <c r="G2150">
        <v>12706753.482980413</v>
      </c>
    </row>
    <row r="2151" spans="4:7" x14ac:dyDescent="0.25">
      <c r="D2151">
        <v>11348815</v>
      </c>
      <c r="E2151">
        <v>11651147.431600001</v>
      </c>
      <c r="F2151">
        <v>12194393.831745783</v>
      </c>
      <c r="G2151">
        <v>12706753.482980413</v>
      </c>
    </row>
    <row r="2152" spans="4:7" x14ac:dyDescent="0.25">
      <c r="D2152">
        <v>11348815</v>
      </c>
      <c r="E2152">
        <v>11651147.431600001</v>
      </c>
      <c r="F2152">
        <v>12194393.831745783</v>
      </c>
      <c r="G2152">
        <v>12706753.482980413</v>
      </c>
    </row>
    <row r="2153" spans="4:7" x14ac:dyDescent="0.25">
      <c r="D2153">
        <v>11348815</v>
      </c>
      <c r="E2153">
        <v>11651147.431600001</v>
      </c>
      <c r="F2153">
        <v>12194393.831745783</v>
      </c>
      <c r="G2153">
        <v>12706753.482980413</v>
      </c>
    </row>
    <row r="2154" spans="4:7" x14ac:dyDescent="0.25">
      <c r="D2154">
        <v>11348815</v>
      </c>
      <c r="E2154">
        <v>11651147.431600001</v>
      </c>
      <c r="F2154">
        <v>12194393.831745783</v>
      </c>
      <c r="G2154">
        <v>12706753.482980413</v>
      </c>
    </row>
    <row r="2155" spans="4:7" x14ac:dyDescent="0.25">
      <c r="D2155">
        <v>11348815</v>
      </c>
      <c r="E2155">
        <v>11651147.431600001</v>
      </c>
      <c r="F2155">
        <v>12194393.831745783</v>
      </c>
      <c r="G2155">
        <v>12706753.482980413</v>
      </c>
    </row>
    <row r="2156" spans="4:7" x14ac:dyDescent="0.25">
      <c r="D2156">
        <v>0</v>
      </c>
      <c r="E2156">
        <v>0</v>
      </c>
      <c r="F2156">
        <v>0</v>
      </c>
      <c r="G2156">
        <v>0</v>
      </c>
    </row>
    <row r="2157" spans="4:7" x14ac:dyDescent="0.25">
      <c r="D2157">
        <v>0</v>
      </c>
      <c r="E2157">
        <v>0</v>
      </c>
      <c r="F2157">
        <v>0</v>
      </c>
      <c r="G2157">
        <v>0</v>
      </c>
    </row>
    <row r="2158" spans="4:7" x14ac:dyDescent="0.25">
      <c r="D2158">
        <v>0</v>
      </c>
      <c r="E2158">
        <v>0</v>
      </c>
      <c r="F2158">
        <v>0</v>
      </c>
      <c r="G2158">
        <v>0</v>
      </c>
    </row>
    <row r="2159" spans="4:7" x14ac:dyDescent="0.25">
      <c r="D2159">
        <v>0</v>
      </c>
      <c r="E2159">
        <v>0</v>
      </c>
      <c r="F2159">
        <v>0</v>
      </c>
      <c r="G2159">
        <v>0</v>
      </c>
    </row>
    <row r="2160" spans="4:7" x14ac:dyDescent="0.25">
      <c r="D2160">
        <v>0</v>
      </c>
      <c r="E2160">
        <v>0</v>
      </c>
      <c r="F2160">
        <v>0</v>
      </c>
      <c r="G2160">
        <v>0</v>
      </c>
    </row>
    <row r="2161" spans="4:9" x14ac:dyDescent="0.25">
      <c r="D2161">
        <v>0</v>
      </c>
      <c r="E2161">
        <v>0</v>
      </c>
      <c r="F2161">
        <v>0</v>
      </c>
      <c r="G2161">
        <v>0</v>
      </c>
    </row>
    <row r="2162" spans="4:9" x14ac:dyDescent="0.25">
      <c r="D2162">
        <v>0</v>
      </c>
      <c r="E2162">
        <v>0</v>
      </c>
      <c r="F2162">
        <v>0</v>
      </c>
      <c r="G2162">
        <v>0</v>
      </c>
    </row>
    <row r="2163" spans="4:9" x14ac:dyDescent="0.25">
      <c r="D2163">
        <v>0</v>
      </c>
      <c r="E2163">
        <v>0</v>
      </c>
      <c r="F2163">
        <v>0</v>
      </c>
      <c r="G2163">
        <v>0</v>
      </c>
    </row>
    <row r="2164" spans="4:9" x14ac:dyDescent="0.25">
      <c r="D2164">
        <v>0</v>
      </c>
      <c r="E2164">
        <v>0</v>
      </c>
      <c r="F2164">
        <v>0</v>
      </c>
      <c r="G2164">
        <v>0</v>
      </c>
    </row>
    <row r="2165" spans="4:9" x14ac:dyDescent="0.25">
      <c r="D2165">
        <v>0</v>
      </c>
      <c r="E2165">
        <v>0</v>
      </c>
      <c r="F2165">
        <v>0</v>
      </c>
      <c r="G2165">
        <v>0</v>
      </c>
    </row>
    <row r="2166" spans="4:9" x14ac:dyDescent="0.25">
      <c r="D2166">
        <v>0</v>
      </c>
      <c r="E2166">
        <v>0</v>
      </c>
      <c r="F2166">
        <v>0</v>
      </c>
      <c r="G2166">
        <v>0</v>
      </c>
    </row>
    <row r="2167" spans="4:9" x14ac:dyDescent="0.25">
      <c r="D2167">
        <v>0</v>
      </c>
      <c r="E2167">
        <v>0</v>
      </c>
      <c r="F2167">
        <v>0</v>
      </c>
      <c r="G2167">
        <v>0</v>
      </c>
    </row>
    <row r="2168" spans="4:9" x14ac:dyDescent="0.25">
      <c r="D2168">
        <v>0</v>
      </c>
      <c r="E2168">
        <v>0</v>
      </c>
      <c r="F2168">
        <v>0</v>
      </c>
      <c r="G2168">
        <v>0</v>
      </c>
    </row>
    <row r="2169" spans="4:9" x14ac:dyDescent="0.25">
      <c r="D2169" s="173">
        <f>SUM(D2072:D2168)</f>
        <v>147660151753</v>
      </c>
      <c r="E2169" s="173">
        <f>SUM(E2072:E2168)</f>
        <v>151593818195.70004</v>
      </c>
      <c r="F2169" s="173">
        <f>SUM(F2072:F2168)</f>
        <v>158662031562.89279</v>
      </c>
      <c r="G2169" s="173">
        <f>SUM(G2072:G2168)</f>
        <v>165328375481.03903</v>
      </c>
      <c r="H2169" s="59">
        <f>D2169+E2169+F2169+G2169</f>
        <v>623244376992.63196</v>
      </c>
      <c r="I2169">
        <v>100</v>
      </c>
    </row>
    <row r="2170" spans="4:9" x14ac:dyDescent="0.25">
      <c r="H2170" s="173">
        <v>147660151753</v>
      </c>
    </row>
    <row r="2171" spans="4:9" x14ac:dyDescent="0.25">
      <c r="H2171">
        <f>H2170*I2169/H2169</f>
        <v>23.692175525996866</v>
      </c>
    </row>
    <row r="2173" spans="4:9" x14ac:dyDescent="0.25">
      <c r="H2173">
        <v>623244376992.63196</v>
      </c>
      <c r="I2173">
        <v>100</v>
      </c>
    </row>
    <row r="2174" spans="4:9" x14ac:dyDescent="0.25">
      <c r="H2174">
        <v>151593818195.70004</v>
      </c>
    </row>
    <row r="2175" spans="4:9" x14ac:dyDescent="0.25">
      <c r="H2175">
        <f>H2174*I2173/H2173</f>
        <v>24.323335082009443</v>
      </c>
    </row>
    <row r="2177" spans="5:9" x14ac:dyDescent="0.25">
      <c r="H2177">
        <v>623244376992.63196</v>
      </c>
      <c r="I2177">
        <v>100</v>
      </c>
    </row>
    <row r="2178" spans="5:9" x14ac:dyDescent="0.25">
      <c r="H2178">
        <v>158662031562.89279</v>
      </c>
    </row>
    <row r="2179" spans="5:9" x14ac:dyDescent="0.25">
      <c r="H2179">
        <f>H2178*I2177/H2177</f>
        <v>25.457434903543223</v>
      </c>
    </row>
    <row r="2181" spans="5:9" x14ac:dyDescent="0.25">
      <c r="H2181">
        <v>623244376992.63196</v>
      </c>
      <c r="I2181">
        <v>100</v>
      </c>
    </row>
    <row r="2182" spans="5:9" x14ac:dyDescent="0.25">
      <c r="H2182">
        <v>165328375481.03903</v>
      </c>
    </row>
    <row r="2183" spans="5:9" x14ac:dyDescent="0.25">
      <c r="H2183">
        <f>H2182*I2181/H2181</f>
        <v>26.52705448845045</v>
      </c>
    </row>
    <row r="2188" spans="5:9" x14ac:dyDescent="0.25">
      <c r="E2188" t="s">
        <v>3051</v>
      </c>
      <c r="F2188" t="s">
        <v>3062</v>
      </c>
    </row>
    <row r="2189" spans="5:9" x14ac:dyDescent="0.25">
      <c r="E2189">
        <v>200000000</v>
      </c>
      <c r="F2189">
        <v>100000000</v>
      </c>
    </row>
    <row r="2190" spans="5:9" x14ac:dyDescent="0.25">
      <c r="E2190">
        <v>200000000</v>
      </c>
      <c r="F2190">
        <v>100000000</v>
      </c>
    </row>
    <row r="2191" spans="5:9" x14ac:dyDescent="0.25">
      <c r="E2191">
        <v>200000000</v>
      </c>
      <c r="F2191">
        <v>100000000</v>
      </c>
    </row>
    <row r="2192" spans="5:9" x14ac:dyDescent="0.25">
      <c r="E2192" s="213">
        <f>SUM(E2189:E2191)</f>
        <v>600000000</v>
      </c>
      <c r="F2192" s="213">
        <f>SUM(F2189:F2191)</f>
        <v>300000000</v>
      </c>
    </row>
    <row r="2193" spans="3:8" x14ac:dyDescent="0.25">
      <c r="E2193" s="173"/>
    </row>
    <row r="2194" spans="3:8" x14ac:dyDescent="0.25">
      <c r="E2194" s="59"/>
    </row>
    <row r="2197" spans="3:8" x14ac:dyDescent="0.25">
      <c r="E2197">
        <v>250000000</v>
      </c>
      <c r="F2197">
        <v>100000000</v>
      </c>
    </row>
    <row r="2198" spans="3:8" x14ac:dyDescent="0.25">
      <c r="E2198">
        <v>250000000</v>
      </c>
      <c r="F2198">
        <v>100000000</v>
      </c>
    </row>
    <row r="2199" spans="3:8" x14ac:dyDescent="0.25">
      <c r="E2199">
        <v>250000000</v>
      </c>
      <c r="F2199">
        <v>100000000</v>
      </c>
    </row>
    <row r="2200" spans="3:8" x14ac:dyDescent="0.25">
      <c r="E2200" s="92">
        <f>SUM(E2197:E2199)</f>
        <v>750000000</v>
      </c>
      <c r="F2200" s="92">
        <f>SUM(F2197:F2199)</f>
        <v>300000000</v>
      </c>
      <c r="G2200" s="92">
        <f>SUM(E2200+F2200)</f>
        <v>1050000000</v>
      </c>
    </row>
    <row r="2202" spans="3:8" x14ac:dyDescent="0.25">
      <c r="D2202" s="214"/>
      <c r="E2202" s="214"/>
      <c r="F2202" s="214"/>
      <c r="G2202" s="214"/>
      <c r="H2202" s="214"/>
    </row>
    <row r="2203" spans="3:8" x14ac:dyDescent="0.25">
      <c r="D2203" s="214"/>
      <c r="E2203" s="214"/>
      <c r="F2203" s="214"/>
      <c r="G2203" s="214"/>
      <c r="H2203" s="214"/>
    </row>
    <row r="2204" spans="3:8" x14ac:dyDescent="0.25">
      <c r="D2204" s="214"/>
      <c r="E2204" s="214" t="s">
        <v>3039</v>
      </c>
      <c r="F2204" s="214" t="s">
        <v>3043</v>
      </c>
      <c r="G2204" s="214"/>
      <c r="H2204" s="214"/>
    </row>
    <row r="2205" spans="3:8" x14ac:dyDescent="0.25">
      <c r="D2205" s="214"/>
      <c r="E2205" s="214">
        <v>512100000</v>
      </c>
      <c r="F2205" s="214">
        <v>100000000</v>
      </c>
      <c r="G2205" s="214"/>
      <c r="H2205" s="214"/>
    </row>
    <row r="2206" spans="3:8" x14ac:dyDescent="0.25">
      <c r="D2206" s="214"/>
      <c r="E2206" s="214">
        <v>512100000</v>
      </c>
      <c r="F2206" s="214">
        <v>100000000</v>
      </c>
      <c r="G2206" s="214"/>
      <c r="H2206" s="214"/>
    </row>
    <row r="2207" spans="3:8" x14ac:dyDescent="0.25">
      <c r="C2207" t="s">
        <v>3063</v>
      </c>
      <c r="D2207" s="214"/>
      <c r="E2207" s="214">
        <v>512100000</v>
      </c>
      <c r="F2207" s="214">
        <v>100000000</v>
      </c>
      <c r="G2207" s="214"/>
      <c r="H2207" s="214"/>
    </row>
    <row r="2208" spans="3:8" x14ac:dyDescent="0.25">
      <c r="D2208" s="214"/>
      <c r="E2208" s="214">
        <v>512100000</v>
      </c>
      <c r="F2208" s="214">
        <v>100000000</v>
      </c>
      <c r="G2208" s="214"/>
      <c r="H2208" s="214"/>
    </row>
    <row r="2209" spans="3:8" x14ac:dyDescent="0.25">
      <c r="D2209" s="214"/>
      <c r="E2209" s="215">
        <f>SUM(E2205:E2208)</f>
        <v>2048400000</v>
      </c>
      <c r="F2209" s="215">
        <f>SUM(F2205:F2208)</f>
        <v>400000000</v>
      </c>
      <c r="G2209" s="202">
        <f>SUM(E2209+F2209)</f>
        <v>2448400000</v>
      </c>
      <c r="H2209" s="214"/>
    </row>
    <row r="2210" spans="3:8" x14ac:dyDescent="0.25">
      <c r="D2210" s="214"/>
      <c r="E2210" s="214"/>
      <c r="F2210" s="214"/>
      <c r="G2210" s="214"/>
      <c r="H2210" s="214"/>
    </row>
    <row r="2211" spans="3:8" x14ac:dyDescent="0.25">
      <c r="D2211" s="214"/>
      <c r="E2211" s="214"/>
      <c r="F2211" s="214"/>
      <c r="G2211" s="214"/>
      <c r="H2211" s="214"/>
    </row>
    <row r="2218" spans="3:8" x14ac:dyDescent="0.25">
      <c r="C2218">
        <v>2020</v>
      </c>
      <c r="D2218">
        <v>2021</v>
      </c>
      <c r="E2218">
        <v>2022</v>
      </c>
      <c r="F2218">
        <v>2023</v>
      </c>
    </row>
    <row r="2219" spans="3:8" x14ac:dyDescent="0.25">
      <c r="C2219">
        <v>0</v>
      </c>
      <c r="D2219">
        <v>0</v>
      </c>
      <c r="E2219">
        <v>0</v>
      </c>
      <c r="F2219">
        <v>0</v>
      </c>
    </row>
    <row r="2220" spans="3:8" x14ac:dyDescent="0.25">
      <c r="C2220">
        <v>0</v>
      </c>
      <c r="D2220">
        <v>0</v>
      </c>
      <c r="E2220">
        <v>0</v>
      </c>
      <c r="F2220">
        <v>0</v>
      </c>
    </row>
    <row r="2221" spans="3:8" x14ac:dyDescent="0.25">
      <c r="C2221">
        <v>250000000</v>
      </c>
      <c r="D2221">
        <v>250000000</v>
      </c>
      <c r="E2221">
        <v>0</v>
      </c>
      <c r="F2221">
        <v>400000000</v>
      </c>
    </row>
    <row r="2222" spans="3:8" x14ac:dyDescent="0.25">
      <c r="C2222">
        <v>0</v>
      </c>
      <c r="D2222">
        <v>0</v>
      </c>
      <c r="E2222">
        <v>0</v>
      </c>
    </row>
    <row r="2223" spans="3:8" x14ac:dyDescent="0.25">
      <c r="C2223">
        <v>0</v>
      </c>
      <c r="D2223">
        <v>0</v>
      </c>
      <c r="E2223">
        <v>300000000</v>
      </c>
    </row>
    <row r="2224" spans="3:8" x14ac:dyDescent="0.25">
      <c r="C2224">
        <v>0</v>
      </c>
      <c r="D2224">
        <v>500000000</v>
      </c>
      <c r="E2224">
        <v>0</v>
      </c>
      <c r="F2224">
        <v>950000000</v>
      </c>
    </row>
    <row r="2225" spans="3:8" x14ac:dyDescent="0.25">
      <c r="D2225">
        <v>0</v>
      </c>
      <c r="E2225">
        <v>0</v>
      </c>
    </row>
    <row r="2226" spans="3:8" x14ac:dyDescent="0.25">
      <c r="D2226">
        <v>0</v>
      </c>
      <c r="E2226">
        <v>650000000</v>
      </c>
    </row>
    <row r="2227" spans="3:8" x14ac:dyDescent="0.25">
      <c r="D2227">
        <v>0</v>
      </c>
      <c r="E2227">
        <v>0</v>
      </c>
    </row>
    <row r="2228" spans="3:8" x14ac:dyDescent="0.25">
      <c r="D2228">
        <v>350000000</v>
      </c>
      <c r="E2228">
        <v>0</v>
      </c>
      <c r="F2228">
        <v>550000000</v>
      </c>
    </row>
    <row r="2229" spans="3:8" x14ac:dyDescent="0.25">
      <c r="D2229">
        <v>0</v>
      </c>
      <c r="E2229">
        <v>0</v>
      </c>
    </row>
    <row r="2230" spans="3:8" x14ac:dyDescent="0.25">
      <c r="D2230">
        <v>0</v>
      </c>
      <c r="E2230">
        <v>450000000</v>
      </c>
    </row>
    <row r="2231" spans="3:8" x14ac:dyDescent="0.25">
      <c r="E2231">
        <v>0</v>
      </c>
    </row>
    <row r="2232" spans="3:8" x14ac:dyDescent="0.25">
      <c r="E2232">
        <v>0</v>
      </c>
    </row>
    <row r="2233" spans="3:8" x14ac:dyDescent="0.25">
      <c r="E2233">
        <v>0</v>
      </c>
    </row>
    <row r="2234" spans="3:8" x14ac:dyDescent="0.25">
      <c r="C2234">
        <f>SUM(C2219:C2233)</f>
        <v>250000000</v>
      </c>
      <c r="D2234">
        <f>SUM(D2219:D2233)</f>
        <v>1100000000</v>
      </c>
      <c r="E2234">
        <f>SUM(E2219:E2233)</f>
        <v>1400000000</v>
      </c>
      <c r="F2234">
        <f>SUM(F2219:F2233)</f>
        <v>1900000000</v>
      </c>
      <c r="G2234" s="173">
        <f>SUM(C2234:F2234)</f>
        <v>4650000000</v>
      </c>
      <c r="H2234">
        <v>100</v>
      </c>
    </row>
    <row r="2235" spans="3:8" x14ac:dyDescent="0.25">
      <c r="G2235">
        <v>250000000</v>
      </c>
    </row>
    <row r="2236" spans="3:8" x14ac:dyDescent="0.25">
      <c r="G2236">
        <f>G2235*H2234/G2234</f>
        <v>5.376344086021505</v>
      </c>
    </row>
    <row r="2238" spans="3:8" x14ac:dyDescent="0.25">
      <c r="G2238">
        <v>4650000000</v>
      </c>
      <c r="H2238">
        <v>100</v>
      </c>
    </row>
    <row r="2239" spans="3:8" x14ac:dyDescent="0.25">
      <c r="G2239">
        <v>1100000000</v>
      </c>
    </row>
    <row r="2240" spans="3:8" x14ac:dyDescent="0.25">
      <c r="G2240">
        <f>G2239*H2238/G2238</f>
        <v>23.655913978494624</v>
      </c>
    </row>
    <row r="2242" spans="3:8" x14ac:dyDescent="0.25">
      <c r="G2242">
        <v>4650000000</v>
      </c>
      <c r="H2242">
        <v>100</v>
      </c>
    </row>
    <row r="2243" spans="3:8" x14ac:dyDescent="0.25">
      <c r="G2243">
        <v>1400000000</v>
      </c>
    </row>
    <row r="2244" spans="3:8" x14ac:dyDescent="0.25">
      <c r="G2244">
        <f>G2243*H2242/G2242</f>
        <v>30.107526881720432</v>
      </c>
    </row>
    <row r="2246" spans="3:8" x14ac:dyDescent="0.25">
      <c r="G2246">
        <v>4650000000</v>
      </c>
      <c r="H2246">
        <v>100</v>
      </c>
    </row>
    <row r="2247" spans="3:8" x14ac:dyDescent="0.25">
      <c r="G2247">
        <v>1900000000</v>
      </c>
    </row>
    <row r="2248" spans="3:8" x14ac:dyDescent="0.25">
      <c r="G2248">
        <f>G2247*H2246/G2246</f>
        <v>40.86021505376344</v>
      </c>
    </row>
    <row r="2255" spans="3:8" x14ac:dyDescent="0.25">
      <c r="C2255">
        <v>2020</v>
      </c>
      <c r="D2255">
        <v>2021</v>
      </c>
      <c r="E2255">
        <v>2022</v>
      </c>
      <c r="F2255">
        <v>2023</v>
      </c>
    </row>
    <row r="2256" spans="3:8" x14ac:dyDescent="0.25">
      <c r="C2256">
        <v>0</v>
      </c>
      <c r="D2256">
        <v>200000000</v>
      </c>
      <c r="E2256">
        <v>200000000</v>
      </c>
      <c r="F2256">
        <v>200000000</v>
      </c>
    </row>
    <row r="2257" spans="3:10" x14ac:dyDescent="0.25">
      <c r="C2257">
        <v>0</v>
      </c>
      <c r="D2257">
        <v>100000000</v>
      </c>
      <c r="E2257">
        <v>100000000</v>
      </c>
      <c r="F2257">
        <v>100000000</v>
      </c>
    </row>
    <row r="2258" spans="3:10" x14ac:dyDescent="0.25">
      <c r="C2258">
        <v>200000000</v>
      </c>
      <c r="D2258">
        <v>300000000</v>
      </c>
      <c r="E2258">
        <v>300000000</v>
      </c>
      <c r="F2258">
        <v>350000000</v>
      </c>
    </row>
    <row r="2259" spans="3:10" x14ac:dyDescent="0.25">
      <c r="C2259">
        <v>0</v>
      </c>
      <c r="D2259">
        <v>100000000</v>
      </c>
      <c r="E2259">
        <v>100000000</v>
      </c>
      <c r="F2259">
        <v>100000000</v>
      </c>
    </row>
    <row r="2260" spans="3:10" x14ac:dyDescent="0.25">
      <c r="D2260">
        <v>100000000</v>
      </c>
      <c r="E2260">
        <v>100000000</v>
      </c>
      <c r="F2260">
        <v>100000000</v>
      </c>
    </row>
    <row r="2261" spans="3:10" x14ac:dyDescent="0.25">
      <c r="D2261">
        <v>250000000</v>
      </c>
      <c r="E2261">
        <v>300000000</v>
      </c>
      <c r="F2261">
        <v>350000000</v>
      </c>
    </row>
    <row r="2262" spans="3:10" x14ac:dyDescent="0.25">
      <c r="C2262">
        <f>SUM(C2256:C2261)</f>
        <v>200000000</v>
      </c>
      <c r="D2262">
        <f>SUM(D2256:D2261)</f>
        <v>1050000000</v>
      </c>
      <c r="E2262">
        <f>SUM(E2256:E2261)</f>
        <v>1100000000</v>
      </c>
      <c r="F2262">
        <f>SUM(F2256:F2261)</f>
        <v>1200000000</v>
      </c>
      <c r="G2262" s="214">
        <f>SUM(C2262:F2262)</f>
        <v>3550000000</v>
      </c>
      <c r="H2262" s="214">
        <v>100</v>
      </c>
    </row>
    <row r="2263" spans="3:10" x14ac:dyDescent="0.25">
      <c r="G2263" s="214">
        <v>200000000</v>
      </c>
      <c r="H2263" s="214"/>
    </row>
    <row r="2264" spans="3:10" x14ac:dyDescent="0.25">
      <c r="G2264" s="214">
        <f>G2263*H2262/G2262</f>
        <v>5.6338028169014081</v>
      </c>
      <c r="H2264" s="214"/>
    </row>
    <row r="2265" spans="3:10" x14ac:dyDescent="0.25">
      <c r="G2265" s="214"/>
      <c r="H2265" s="214"/>
    </row>
    <row r="2266" spans="3:10" x14ac:dyDescent="0.25">
      <c r="G2266" s="214">
        <v>3550000000</v>
      </c>
      <c r="H2266" s="214">
        <v>100</v>
      </c>
    </row>
    <row r="2267" spans="3:10" x14ac:dyDescent="0.25">
      <c r="G2267" s="214">
        <v>1050000000</v>
      </c>
      <c r="H2267" s="214"/>
    </row>
    <row r="2268" spans="3:10" x14ac:dyDescent="0.25">
      <c r="G2268" s="214">
        <f>G2267*H2266/G2266</f>
        <v>29.577464788732396</v>
      </c>
      <c r="H2268" s="214"/>
      <c r="I2268" t="s">
        <v>3064</v>
      </c>
      <c r="J2268" t="s">
        <v>3065</v>
      </c>
    </row>
    <row r="2269" spans="3:10" x14ac:dyDescent="0.25">
      <c r="G2269" s="214">
        <v>3550000000</v>
      </c>
      <c r="H2269" s="214">
        <v>100</v>
      </c>
    </row>
    <row r="2270" spans="3:10" x14ac:dyDescent="0.25">
      <c r="G2270" s="214">
        <v>1100000000</v>
      </c>
      <c r="H2270" s="214"/>
    </row>
    <row r="2271" spans="3:10" x14ac:dyDescent="0.25">
      <c r="G2271" s="214">
        <f>G2270*H2269/G2269</f>
        <v>30.985915492957748</v>
      </c>
      <c r="H2271" s="214"/>
    </row>
    <row r="2272" spans="3:10" x14ac:dyDescent="0.25">
      <c r="G2272" s="214">
        <v>3550000000</v>
      </c>
      <c r="H2272" s="214">
        <v>100</v>
      </c>
    </row>
    <row r="2273" spans="7:8" x14ac:dyDescent="0.25">
      <c r="G2273" s="214">
        <v>1200000000</v>
      </c>
      <c r="H2273" s="214"/>
    </row>
    <row r="2274" spans="7:8" x14ac:dyDescent="0.25">
      <c r="G2274" s="214">
        <f>G2273*H2272/G2272</f>
        <v>33.802816901408448</v>
      </c>
      <c r="H2274" s="214"/>
    </row>
    <row r="2275" spans="7:8" x14ac:dyDescent="0.25">
      <c r="G2275" s="214"/>
      <c r="H2275" s="214"/>
    </row>
    <row r="2276" spans="7:8" x14ac:dyDescent="0.25">
      <c r="G2276" s="214"/>
      <c r="H2276" s="214"/>
    </row>
  </sheetData>
  <mergeCells count="16">
    <mergeCell ref="D1948:E1948"/>
    <mergeCell ref="G1568:H1568"/>
    <mergeCell ref="I1568:J1568"/>
    <mergeCell ref="K1568:L1568"/>
    <mergeCell ref="D136:E136"/>
    <mergeCell ref="F136:G136"/>
    <mergeCell ref="H136:I136"/>
    <mergeCell ref="J136:K136"/>
    <mergeCell ref="D7:E7"/>
    <mergeCell ref="F7:G7"/>
    <mergeCell ref="H7:I7"/>
    <mergeCell ref="J7:K7"/>
    <mergeCell ref="D87:E87"/>
    <mergeCell ref="F87:G87"/>
    <mergeCell ref="H87:I87"/>
    <mergeCell ref="J87:K8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9:D29"/>
  <sheetViews>
    <sheetView workbookViewId="0">
      <selection activeCell="D12" sqref="D12"/>
    </sheetView>
  </sheetViews>
  <sheetFormatPr baseColWidth="10" defaultRowHeight="15" x14ac:dyDescent="0.25"/>
  <cols>
    <col min="3" max="3" width="68.5703125" customWidth="1"/>
    <col min="4" max="4" width="20.42578125" customWidth="1"/>
  </cols>
  <sheetData>
    <row r="9" spans="3:4" x14ac:dyDescent="0.25">
      <c r="C9" s="200" t="s">
        <v>3041</v>
      </c>
    </row>
    <row r="12" spans="3:4" x14ac:dyDescent="0.25">
      <c r="C12" t="s">
        <v>3040</v>
      </c>
      <c r="D12" s="203">
        <v>7955604443</v>
      </c>
    </row>
    <row r="14" spans="3:4" x14ac:dyDescent="0.25">
      <c r="C14" t="s">
        <v>3042</v>
      </c>
      <c r="D14" s="172">
        <v>800000000</v>
      </c>
    </row>
    <row r="27" spans="3:3" x14ac:dyDescent="0.25">
      <c r="C27" s="172">
        <v>38250000009</v>
      </c>
    </row>
    <row r="28" spans="3:3" x14ac:dyDescent="0.25">
      <c r="C28" s="172">
        <v>369790000</v>
      </c>
    </row>
    <row r="29" spans="3:3" x14ac:dyDescent="0.25">
      <c r="C29" s="172">
        <v>2066010399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6:I44"/>
  <sheetViews>
    <sheetView workbookViewId="0">
      <selection activeCell="F37" sqref="F37"/>
    </sheetView>
  </sheetViews>
  <sheetFormatPr baseColWidth="10" defaultRowHeight="15" x14ac:dyDescent="0.25"/>
  <cols>
    <col min="4" max="5" width="15.140625" bestFit="1" customWidth="1"/>
    <col min="6" max="6" width="12.5703125" bestFit="1" customWidth="1"/>
    <col min="9" max="9" width="14.140625" bestFit="1" customWidth="1"/>
  </cols>
  <sheetData>
    <row r="6" spans="4:4" x14ac:dyDescent="0.25">
      <c r="D6" s="173">
        <v>2040000000</v>
      </c>
    </row>
    <row r="7" spans="4:4" x14ac:dyDescent="0.25">
      <c r="D7" s="173">
        <v>3073600000</v>
      </c>
    </row>
    <row r="8" spans="4:4" x14ac:dyDescent="0.25">
      <c r="D8" s="173">
        <v>255200000</v>
      </c>
    </row>
    <row r="9" spans="4:4" x14ac:dyDescent="0.25">
      <c r="D9" s="173">
        <v>111200000</v>
      </c>
    </row>
    <row r="10" spans="4:4" x14ac:dyDescent="0.25">
      <c r="D10" s="173">
        <v>180880000</v>
      </c>
    </row>
    <row r="11" spans="4:4" x14ac:dyDescent="0.25">
      <c r="D11" s="173">
        <v>9434032864</v>
      </c>
    </row>
    <row r="12" spans="4:4" x14ac:dyDescent="0.25">
      <c r="D12" s="173">
        <v>868800000</v>
      </c>
    </row>
    <row r="13" spans="4:4" x14ac:dyDescent="0.25">
      <c r="D13" s="173">
        <v>117200000</v>
      </c>
    </row>
    <row r="14" spans="4:4" x14ac:dyDescent="0.25">
      <c r="D14" s="173">
        <v>13208927136</v>
      </c>
    </row>
    <row r="15" spans="4:4" x14ac:dyDescent="0.25">
      <c r="D15" s="173">
        <v>4686200000</v>
      </c>
    </row>
    <row r="16" spans="4:4" x14ac:dyDescent="0.25">
      <c r="D16" s="173">
        <v>126000000</v>
      </c>
    </row>
    <row r="17" spans="4:4" x14ac:dyDescent="0.25">
      <c r="D17" s="173">
        <v>280160000</v>
      </c>
    </row>
    <row r="18" spans="4:4" x14ac:dyDescent="0.25">
      <c r="D18" s="173">
        <v>167800000</v>
      </c>
    </row>
    <row r="19" spans="4:4" x14ac:dyDescent="0.25">
      <c r="D19" s="173">
        <v>32000000</v>
      </c>
    </row>
    <row r="20" spans="4:4" x14ac:dyDescent="0.25">
      <c r="D20" s="173">
        <v>117766664</v>
      </c>
    </row>
    <row r="21" spans="4:4" x14ac:dyDescent="0.25">
      <c r="D21" s="173">
        <v>31600000</v>
      </c>
    </row>
    <row r="22" spans="4:4" x14ac:dyDescent="0.25">
      <c r="D22" s="173">
        <v>60000000</v>
      </c>
    </row>
    <row r="23" spans="4:4" x14ac:dyDescent="0.25">
      <c r="D23" s="173">
        <v>32266668</v>
      </c>
    </row>
    <row r="24" spans="4:4" x14ac:dyDescent="0.25">
      <c r="D24" s="173">
        <v>24900000</v>
      </c>
    </row>
    <row r="25" spans="4:4" x14ac:dyDescent="0.25">
      <c r="D25" s="173">
        <v>1369200000</v>
      </c>
    </row>
    <row r="26" spans="4:4" x14ac:dyDescent="0.25">
      <c r="D26" s="173">
        <v>32266668</v>
      </c>
    </row>
    <row r="27" spans="4:4" x14ac:dyDescent="0.25">
      <c r="D27" s="173">
        <v>500000000</v>
      </c>
    </row>
    <row r="28" spans="4:4" x14ac:dyDescent="0.25">
      <c r="D28" s="173">
        <v>55600000</v>
      </c>
    </row>
    <row r="29" spans="4:4" x14ac:dyDescent="0.25">
      <c r="D29" s="173">
        <v>406000000</v>
      </c>
    </row>
    <row r="30" spans="4:4" x14ac:dyDescent="0.25">
      <c r="D30" s="173">
        <v>27600000</v>
      </c>
    </row>
    <row r="31" spans="4:4" x14ac:dyDescent="0.25">
      <c r="D31" s="173">
        <v>35200000</v>
      </c>
    </row>
    <row r="32" spans="4:4" x14ac:dyDescent="0.25">
      <c r="D32" s="173">
        <v>564800000</v>
      </c>
    </row>
    <row r="33" spans="4:9" x14ac:dyDescent="0.25">
      <c r="D33" s="173">
        <v>138000000</v>
      </c>
    </row>
    <row r="34" spans="4:9" x14ac:dyDescent="0.25">
      <c r="D34" s="173">
        <v>12000000</v>
      </c>
    </row>
    <row r="35" spans="4:9" x14ac:dyDescent="0.25">
      <c r="D35" s="173">
        <v>260800000</v>
      </c>
    </row>
    <row r="36" spans="4:9" x14ac:dyDescent="0.25">
      <c r="D36" s="59">
        <f>SUM(D6:D35)</f>
        <v>38250000000</v>
      </c>
      <c r="E36" s="172">
        <v>37620000012</v>
      </c>
      <c r="F36" s="59">
        <f>D36-E36</f>
        <v>629999988</v>
      </c>
    </row>
    <row r="41" spans="4:9" x14ac:dyDescent="0.25">
      <c r="I41" s="173"/>
    </row>
    <row r="44" spans="4:9" x14ac:dyDescent="0.25">
      <c r="E44" s="1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1:O1950"/>
  <sheetViews>
    <sheetView zoomScale="130" zoomScaleNormal="115" workbookViewId="0">
      <selection activeCell="I198" sqref="I198"/>
    </sheetView>
  </sheetViews>
  <sheetFormatPr baseColWidth="10" defaultColWidth="11.42578125" defaultRowHeight="15" x14ac:dyDescent="0.25"/>
  <cols>
    <col min="1" max="2" width="11.42578125" style="139"/>
    <col min="3" max="3" width="30.28515625" style="139" customWidth="1"/>
    <col min="4" max="4" width="19.28515625" style="139" customWidth="1"/>
    <col min="5" max="5" width="11.42578125" style="139"/>
    <col min="6" max="6" width="35.5703125" style="139" customWidth="1"/>
    <col min="7" max="7" width="26.28515625" style="139" customWidth="1"/>
    <col min="8" max="8" width="15.140625" style="139" customWidth="1"/>
    <col min="9" max="10" width="14.140625" style="139" bestFit="1" customWidth="1"/>
    <col min="11" max="11" width="24" style="139" customWidth="1"/>
    <col min="12" max="12" width="27.85546875" style="139" customWidth="1"/>
    <col min="13" max="13" width="11.42578125" style="139"/>
    <col min="14" max="14" width="16.42578125" style="139" customWidth="1"/>
    <col min="15" max="15" width="11.5703125" style="139" bestFit="1" customWidth="1"/>
    <col min="16" max="16384" width="11.42578125" style="139"/>
  </cols>
  <sheetData>
    <row r="11" spans="3:11" x14ac:dyDescent="0.25">
      <c r="C11" s="139">
        <v>725360000</v>
      </c>
      <c r="K11" s="139">
        <v>0</v>
      </c>
    </row>
    <row r="12" spans="3:11" x14ac:dyDescent="0.25">
      <c r="C12" s="139">
        <v>232880000</v>
      </c>
      <c r="K12" s="139">
        <v>0</v>
      </c>
    </row>
    <row r="13" spans="3:11" x14ac:dyDescent="0.25">
      <c r="C13" s="139">
        <v>160800000</v>
      </c>
      <c r="K13" s="139">
        <v>0</v>
      </c>
    </row>
    <row r="14" spans="3:11" x14ac:dyDescent="0.25">
      <c r="C14" s="139">
        <v>347840000</v>
      </c>
      <c r="K14" s="139">
        <v>0</v>
      </c>
    </row>
    <row r="15" spans="3:11" x14ac:dyDescent="0.25">
      <c r="C15" s="139">
        <v>34960000</v>
      </c>
      <c r="K15" s="139">
        <v>0</v>
      </c>
    </row>
    <row r="16" spans="3:11" x14ac:dyDescent="0.25">
      <c r="C16" s="139">
        <v>128995880</v>
      </c>
      <c r="K16" s="139">
        <v>6326276924.544383</v>
      </c>
    </row>
    <row r="17" spans="3:11" x14ac:dyDescent="0.25">
      <c r="C17" s="139">
        <v>48160000</v>
      </c>
      <c r="K17" s="139">
        <v>1290380559.1048598</v>
      </c>
    </row>
    <row r="18" spans="3:11" x14ac:dyDescent="0.25">
      <c r="C18" s="139">
        <v>322640000</v>
      </c>
      <c r="K18" s="139">
        <v>594402315.63765907</v>
      </c>
    </row>
    <row r="19" spans="3:11" x14ac:dyDescent="0.25">
      <c r="C19" s="139">
        <v>822400000</v>
      </c>
      <c r="K19" s="139">
        <v>302832814.23627627</v>
      </c>
    </row>
    <row r="20" spans="3:11" x14ac:dyDescent="0.25">
      <c r="C20" s="139">
        <v>9200000</v>
      </c>
      <c r="K20" s="139">
        <v>257122200.76664969</v>
      </c>
    </row>
    <row r="21" spans="3:11" x14ac:dyDescent="0.25">
      <c r="C21" s="139">
        <v>873450000</v>
      </c>
      <c r="K21" s="139">
        <v>536068045.11688852</v>
      </c>
    </row>
    <row r="22" spans="3:11" x14ac:dyDescent="0.25">
      <c r="C22" s="139">
        <v>9200000</v>
      </c>
      <c r="K22" s="139">
        <v>5167848101.8578014</v>
      </c>
    </row>
    <row r="23" spans="3:11" x14ac:dyDescent="0.25">
      <c r="C23" s="139">
        <v>315000000</v>
      </c>
      <c r="K23" s="139">
        <v>1513925995.0695605</v>
      </c>
    </row>
    <row r="24" spans="3:11" x14ac:dyDescent="0.25">
      <c r="C24" s="139">
        <v>302000000</v>
      </c>
      <c r="K24" s="139">
        <v>956589817.29666519</v>
      </c>
    </row>
    <row r="25" spans="3:11" x14ac:dyDescent="0.25">
      <c r="C25" s="139">
        <v>1340000000</v>
      </c>
      <c r="K25" s="139">
        <v>40472939.009565234</v>
      </c>
    </row>
    <row r="26" spans="3:11" x14ac:dyDescent="0.25">
      <c r="C26" s="139">
        <v>36350000</v>
      </c>
      <c r="K26" s="139">
        <v>189746661.12131462</v>
      </c>
    </row>
    <row r="27" spans="3:11" x14ac:dyDescent="0.25">
      <c r="C27" s="139">
        <v>27400000.009999998</v>
      </c>
      <c r="K27" s="139">
        <v>24759915.629381083</v>
      </c>
    </row>
    <row r="28" spans="3:11" x14ac:dyDescent="0.25">
      <c r="C28" s="139">
        <v>29350000</v>
      </c>
      <c r="K28" s="139">
        <v>378873025.16282362</v>
      </c>
    </row>
    <row r="29" spans="3:11" x14ac:dyDescent="0.25">
      <c r="C29" s="139">
        <v>27400000.009999998</v>
      </c>
      <c r="K29" s="139">
        <v>284739029.73788249</v>
      </c>
    </row>
    <row r="30" spans="3:11" x14ac:dyDescent="0.25">
      <c r="C30" s="139">
        <v>59499999.979999989</v>
      </c>
      <c r="K30" s="139">
        <v>240800000</v>
      </c>
    </row>
    <row r="31" spans="3:11" x14ac:dyDescent="0.25">
      <c r="C31" s="139">
        <v>342240000</v>
      </c>
      <c r="K31" s="139">
        <v>621249840.47097826</v>
      </c>
    </row>
    <row r="32" spans="3:11" x14ac:dyDescent="0.25">
      <c r="C32" s="139">
        <v>497760000</v>
      </c>
      <c r="K32" s="139">
        <v>180400000</v>
      </c>
    </row>
    <row r="33" spans="3:11" x14ac:dyDescent="0.25">
      <c r="C33" s="139">
        <v>160000000</v>
      </c>
      <c r="K33" s="139">
        <v>718400000</v>
      </c>
    </row>
    <row r="34" spans="3:11" x14ac:dyDescent="0.25">
      <c r="C34" s="139">
        <v>160000000</v>
      </c>
      <c r="K34" s="139">
        <v>144800000</v>
      </c>
    </row>
    <row r="35" spans="3:11" x14ac:dyDescent="0.25">
      <c r="C35" s="139">
        <v>201100000000</v>
      </c>
      <c r="K35" s="139">
        <v>48400000</v>
      </c>
    </row>
    <row r="36" spans="3:11" x14ac:dyDescent="0.25">
      <c r="C36" s="139">
        <v>2437200000000</v>
      </c>
      <c r="K36" s="139">
        <v>167200000</v>
      </c>
    </row>
    <row r="37" spans="3:11" x14ac:dyDescent="0.25">
      <c r="C37" s="139">
        <v>228900000000</v>
      </c>
      <c r="K37" s="139">
        <v>44000000</v>
      </c>
    </row>
    <row r="38" spans="3:11" x14ac:dyDescent="0.25">
      <c r="C38" s="139">
        <v>683000000000</v>
      </c>
      <c r="K38" s="139">
        <v>44000000</v>
      </c>
    </row>
    <row r="39" spans="3:11" x14ac:dyDescent="0.25">
      <c r="C39" s="139">
        <v>602000000000</v>
      </c>
      <c r="K39" s="139">
        <v>388800000</v>
      </c>
    </row>
    <row r="40" spans="3:11" x14ac:dyDescent="0.25">
      <c r="C40" s="139">
        <v>322800000000</v>
      </c>
      <c r="K40" s="139">
        <v>88000000</v>
      </c>
    </row>
    <row r="41" spans="3:11" x14ac:dyDescent="0.25">
      <c r="C41" s="139">
        <v>5930000000000</v>
      </c>
      <c r="K41" s="139">
        <v>28000000</v>
      </c>
    </row>
    <row r="42" spans="3:11" x14ac:dyDescent="0.25">
      <c r="C42" s="139">
        <v>9000000000000</v>
      </c>
      <c r="K42" s="139">
        <v>28000000</v>
      </c>
    </row>
    <row r="43" spans="3:11" x14ac:dyDescent="0.25">
      <c r="C43" s="139">
        <v>28000000000000</v>
      </c>
      <c r="K43" s="139">
        <v>88000000</v>
      </c>
    </row>
    <row r="44" spans="3:11" x14ac:dyDescent="0.25">
      <c r="C44" s="139">
        <v>6400000000000</v>
      </c>
      <c r="K44" s="139">
        <v>204400000</v>
      </c>
    </row>
    <row r="45" spans="3:11" x14ac:dyDescent="0.25">
      <c r="C45" s="139">
        <v>7500000000000</v>
      </c>
      <c r="K45" s="139">
        <v>935193683.1052891</v>
      </c>
    </row>
    <row r="46" spans="3:11" x14ac:dyDescent="0.25">
      <c r="C46" s="139">
        <v>60000000000</v>
      </c>
      <c r="K46" s="139">
        <v>131670000</v>
      </c>
    </row>
    <row r="47" spans="3:11" x14ac:dyDescent="0.25">
      <c r="C47" s="139">
        <v>2960722000</v>
      </c>
      <c r="K47" s="139">
        <v>458850000</v>
      </c>
    </row>
    <row r="48" spans="3:11" x14ac:dyDescent="0.25">
      <c r="C48" s="139">
        <v>15080000</v>
      </c>
      <c r="K48" s="139">
        <v>137940000</v>
      </c>
    </row>
    <row r="49" spans="3:11" x14ac:dyDescent="0.25">
      <c r="C49" s="139">
        <v>56160000</v>
      </c>
      <c r="K49" s="139">
        <v>140733000</v>
      </c>
    </row>
    <row r="50" spans="3:11" x14ac:dyDescent="0.25">
      <c r="C50" s="139">
        <v>327238000</v>
      </c>
      <c r="K50" s="139">
        <v>536068045.11688852</v>
      </c>
    </row>
    <row r="51" spans="3:11" x14ac:dyDescent="0.25">
      <c r="C51" s="139">
        <v>45320000</v>
      </c>
      <c r="K51" s="139">
        <v>328068882.08929932</v>
      </c>
    </row>
    <row r="52" spans="3:11" x14ac:dyDescent="0.25">
      <c r="C52" s="139">
        <v>38880000</v>
      </c>
      <c r="K52" s="139">
        <v>240768000</v>
      </c>
    </row>
    <row r="53" spans="3:11" x14ac:dyDescent="0.25">
      <c r="C53" s="139">
        <v>45320000</v>
      </c>
      <c r="K53" s="139">
        <v>240768000</v>
      </c>
    </row>
    <row r="54" spans="3:11" x14ac:dyDescent="0.25">
      <c r="C54" s="139">
        <v>111280000</v>
      </c>
      <c r="K54" s="139">
        <v>240768000</v>
      </c>
    </row>
    <row r="55" spans="3:11" x14ac:dyDescent="0.25">
      <c r="C55" s="139">
        <v>740000000</v>
      </c>
      <c r="K55" s="139">
        <v>240768000</v>
      </c>
    </row>
    <row r="56" spans="3:11" x14ac:dyDescent="0.25">
      <c r="C56" s="139">
        <v>894800000</v>
      </c>
      <c r="K56" s="139">
        <v>240768000</v>
      </c>
    </row>
    <row r="57" spans="3:11" x14ac:dyDescent="0.25">
      <c r="C57" s="139">
        <v>96000000</v>
      </c>
      <c r="K57" s="139">
        <v>1120000000</v>
      </c>
    </row>
    <row r="58" spans="3:11" x14ac:dyDescent="0.25">
      <c r="C58" s="139">
        <v>30000000</v>
      </c>
      <c r="K58" s="139">
        <v>240000000</v>
      </c>
    </row>
    <row r="59" spans="3:11" x14ac:dyDescent="0.25">
      <c r="C59" s="139">
        <v>657999000</v>
      </c>
      <c r="K59" s="139">
        <v>26644377.450000003</v>
      </c>
    </row>
    <row r="60" spans="3:11" x14ac:dyDescent="0.25">
      <c r="C60" s="139">
        <v>0</v>
      </c>
      <c r="K60" s="139">
        <v>8386349172.8400002</v>
      </c>
    </row>
    <row r="61" spans="3:11" x14ac:dyDescent="0.25">
      <c r="C61" s="139">
        <v>0</v>
      </c>
      <c r="K61" s="139">
        <v>5117238972.2700005</v>
      </c>
    </row>
    <row r="62" spans="3:11" x14ac:dyDescent="0.25">
      <c r="C62" s="139">
        <v>600000000</v>
      </c>
      <c r="G62" s="139">
        <v>3599999900</v>
      </c>
      <c r="K62" s="139">
        <v>2765611511.6500001</v>
      </c>
    </row>
    <row r="63" spans="3:11" x14ac:dyDescent="0.25">
      <c r="C63" s="139">
        <v>2448400000</v>
      </c>
      <c r="G63" s="139">
        <v>7012885881</v>
      </c>
      <c r="K63" s="139">
        <v>4800000000</v>
      </c>
    </row>
    <row r="64" spans="3:11" x14ac:dyDescent="0.25">
      <c r="C64" s="139">
        <v>519600000</v>
      </c>
      <c r="G64" s="139">
        <v>67351799000</v>
      </c>
      <c r="K64" s="139">
        <v>346000000</v>
      </c>
    </row>
    <row r="65" spans="3:11" x14ac:dyDescent="0.25">
      <c r="C65" s="139">
        <f>SUM(C11:C64)</f>
        <v>61381599684880</v>
      </c>
      <c r="K65" s="139">
        <v>5087192747</v>
      </c>
    </row>
    <row r="66" spans="3:11" x14ac:dyDescent="0.25">
      <c r="K66" s="139">
        <v>1294000000</v>
      </c>
    </row>
    <row r="67" spans="3:11" x14ac:dyDescent="0.25">
      <c r="K67" s="139">
        <v>1868424014.75</v>
      </c>
    </row>
    <row r="68" spans="3:11" x14ac:dyDescent="0.25">
      <c r="K68" s="139">
        <v>1987596793.25</v>
      </c>
    </row>
    <row r="69" spans="3:11" x14ac:dyDescent="0.25">
      <c r="K69" s="139">
        <v>2538132105</v>
      </c>
    </row>
    <row r="70" spans="3:11" x14ac:dyDescent="0.25">
      <c r="K70" s="139">
        <v>2680415021</v>
      </c>
    </row>
    <row r="71" spans="3:11" x14ac:dyDescent="0.25">
      <c r="K71" s="139">
        <v>8078873041.5499992</v>
      </c>
    </row>
    <row r="72" spans="3:11" x14ac:dyDescent="0.25">
      <c r="K72" s="139">
        <v>2396999400</v>
      </c>
    </row>
    <row r="73" spans="3:11" x14ac:dyDescent="0.25">
      <c r="K73" s="139">
        <v>2300000</v>
      </c>
    </row>
    <row r="74" spans="3:11" x14ac:dyDescent="0.25">
      <c r="K74" s="139">
        <v>9200000</v>
      </c>
    </row>
    <row r="75" spans="3:11" x14ac:dyDescent="0.25">
      <c r="K75" s="139">
        <v>9200000</v>
      </c>
    </row>
    <row r="76" spans="3:11" x14ac:dyDescent="0.25">
      <c r="K76" s="139">
        <v>100000000</v>
      </c>
    </row>
    <row r="77" spans="3:11" x14ac:dyDescent="0.25">
      <c r="K77" s="139">
        <v>550000000</v>
      </c>
    </row>
    <row r="78" spans="3:11" x14ac:dyDescent="0.25">
      <c r="K78" s="139">
        <v>280000000</v>
      </c>
    </row>
    <row r="79" spans="3:11" x14ac:dyDescent="0.25">
      <c r="K79" s="139">
        <v>80000000</v>
      </c>
    </row>
    <row r="80" spans="3:11" x14ac:dyDescent="0.25">
      <c r="K80" s="139">
        <v>2300000</v>
      </c>
    </row>
    <row r="81" spans="11:11" x14ac:dyDescent="0.25">
      <c r="K81" s="139">
        <v>130000000</v>
      </c>
    </row>
    <row r="82" spans="11:11" x14ac:dyDescent="0.25">
      <c r="K82" s="139">
        <v>200000000</v>
      </c>
    </row>
    <row r="83" spans="11:11" x14ac:dyDescent="0.25">
      <c r="K83" s="139">
        <v>1400000000</v>
      </c>
    </row>
    <row r="84" spans="11:11" x14ac:dyDescent="0.25">
      <c r="K84" s="139">
        <v>9200000</v>
      </c>
    </row>
    <row r="85" spans="11:11" x14ac:dyDescent="0.25">
      <c r="K85" s="139">
        <v>213000000</v>
      </c>
    </row>
    <row r="86" spans="11:11" x14ac:dyDescent="0.25">
      <c r="K86" s="139">
        <v>50000000</v>
      </c>
    </row>
    <row r="87" spans="11:11" x14ac:dyDescent="0.25">
      <c r="K87" s="139">
        <v>80000000</v>
      </c>
    </row>
    <row r="88" spans="11:11" x14ac:dyDescent="0.25">
      <c r="K88" s="139">
        <v>100000000</v>
      </c>
    </row>
    <row r="89" spans="11:11" x14ac:dyDescent="0.25">
      <c r="K89" s="139">
        <v>100000000</v>
      </c>
    </row>
    <row r="90" spans="11:11" x14ac:dyDescent="0.25">
      <c r="K90" s="139">
        <v>9495824384.9599991</v>
      </c>
    </row>
    <row r="91" spans="11:11" x14ac:dyDescent="0.25">
      <c r="K91" s="139">
        <v>725360000</v>
      </c>
    </row>
    <row r="92" spans="11:11" x14ac:dyDescent="0.25">
      <c r="K92" s="139">
        <v>232880000</v>
      </c>
    </row>
    <row r="93" spans="11:11" x14ac:dyDescent="0.25">
      <c r="K93" s="139">
        <v>160800000</v>
      </c>
    </row>
    <row r="94" spans="11:11" x14ac:dyDescent="0.25">
      <c r="K94" s="139">
        <v>347840000</v>
      </c>
    </row>
    <row r="95" spans="11:11" x14ac:dyDescent="0.25">
      <c r="K95" s="139">
        <v>34960000</v>
      </c>
    </row>
    <row r="96" spans="11:11" x14ac:dyDescent="0.25">
      <c r="K96" s="139">
        <v>128995880</v>
      </c>
    </row>
    <row r="97" spans="11:11" x14ac:dyDescent="0.25">
      <c r="K97" s="139">
        <v>48160000</v>
      </c>
    </row>
    <row r="98" spans="11:11" x14ac:dyDescent="0.25">
      <c r="K98" s="139">
        <v>322640000</v>
      </c>
    </row>
    <row r="99" spans="11:11" x14ac:dyDescent="0.25">
      <c r="K99" s="139">
        <v>822400000</v>
      </c>
    </row>
    <row r="100" spans="11:11" x14ac:dyDescent="0.25">
      <c r="K100" s="139">
        <v>9200000</v>
      </c>
    </row>
    <row r="101" spans="11:11" x14ac:dyDescent="0.25">
      <c r="K101" s="139">
        <v>873450000</v>
      </c>
    </row>
    <row r="102" spans="11:11" x14ac:dyDescent="0.25">
      <c r="K102" s="139">
        <v>9200000</v>
      </c>
    </row>
    <row r="103" spans="11:11" x14ac:dyDescent="0.25">
      <c r="K103" s="139">
        <v>315000</v>
      </c>
    </row>
    <row r="104" spans="11:11" x14ac:dyDescent="0.25">
      <c r="K104" s="139">
        <v>302000</v>
      </c>
    </row>
    <row r="105" spans="11:11" x14ac:dyDescent="0.25">
      <c r="K105" s="139">
        <v>1340</v>
      </c>
    </row>
    <row r="106" spans="11:11" x14ac:dyDescent="0.25">
      <c r="K106" s="139">
        <v>36350000</v>
      </c>
    </row>
    <row r="107" spans="11:11" x14ac:dyDescent="0.25">
      <c r="K107" s="139">
        <v>27400000.009999998</v>
      </c>
    </row>
    <row r="108" spans="11:11" x14ac:dyDescent="0.25">
      <c r="K108" s="139">
        <v>29350000</v>
      </c>
    </row>
    <row r="109" spans="11:11" x14ac:dyDescent="0.25">
      <c r="K109" s="139">
        <v>27400000.009999998</v>
      </c>
    </row>
    <row r="110" spans="11:11" x14ac:dyDescent="0.25">
      <c r="K110" s="139">
        <v>59499999.979999989</v>
      </c>
    </row>
    <row r="111" spans="11:11" x14ac:dyDescent="0.25">
      <c r="K111" s="139">
        <v>342240000</v>
      </c>
    </row>
    <row r="112" spans="11:11" x14ac:dyDescent="0.25">
      <c r="K112" s="139">
        <v>497760000</v>
      </c>
    </row>
    <row r="113" spans="11:11" x14ac:dyDescent="0.25">
      <c r="K113" s="139">
        <v>160000</v>
      </c>
    </row>
    <row r="114" spans="11:11" x14ac:dyDescent="0.25">
      <c r="K114" s="139">
        <v>160000</v>
      </c>
    </row>
    <row r="115" spans="11:11" x14ac:dyDescent="0.25">
      <c r="K115" s="139">
        <v>201100</v>
      </c>
    </row>
    <row r="116" spans="11:11" x14ac:dyDescent="0.25">
      <c r="K116" s="139">
        <v>2437200</v>
      </c>
    </row>
    <row r="117" spans="11:11" x14ac:dyDescent="0.25">
      <c r="K117" s="139">
        <v>228900</v>
      </c>
    </row>
    <row r="118" spans="11:11" x14ac:dyDescent="0.25">
      <c r="K118" s="139">
        <v>683000</v>
      </c>
    </row>
    <row r="119" spans="11:11" x14ac:dyDescent="0.25">
      <c r="K119" s="139">
        <v>602000</v>
      </c>
    </row>
    <row r="120" spans="11:11" x14ac:dyDescent="0.25">
      <c r="K120" s="139">
        <v>322800</v>
      </c>
    </row>
    <row r="121" spans="11:11" x14ac:dyDescent="0.25">
      <c r="K121" s="139">
        <v>5930000</v>
      </c>
    </row>
    <row r="122" spans="11:11" x14ac:dyDescent="0.25">
      <c r="K122" s="139">
        <v>9000000</v>
      </c>
    </row>
    <row r="123" spans="11:11" x14ac:dyDescent="0.25">
      <c r="K123" s="139">
        <v>28000000</v>
      </c>
    </row>
    <row r="124" spans="11:11" x14ac:dyDescent="0.25">
      <c r="K124" s="139">
        <v>6400000</v>
      </c>
    </row>
    <row r="125" spans="11:11" x14ac:dyDescent="0.25">
      <c r="K125" s="139">
        <v>7500000</v>
      </c>
    </row>
    <row r="126" spans="11:11" x14ac:dyDescent="0.25">
      <c r="K126" s="139">
        <v>60000</v>
      </c>
    </row>
    <row r="127" spans="11:11" x14ac:dyDescent="0.25">
      <c r="K127" s="139">
        <v>2960722000</v>
      </c>
    </row>
    <row r="128" spans="11:11" x14ac:dyDescent="0.25">
      <c r="K128" s="139">
        <v>15080000</v>
      </c>
    </row>
    <row r="129" spans="11:11" x14ac:dyDescent="0.25">
      <c r="K129" s="139">
        <v>56160000</v>
      </c>
    </row>
    <row r="130" spans="11:11" x14ac:dyDescent="0.25">
      <c r="K130" s="139">
        <v>327238000</v>
      </c>
    </row>
    <row r="131" spans="11:11" x14ac:dyDescent="0.25">
      <c r="K131" s="139">
        <v>45320000</v>
      </c>
    </row>
    <row r="132" spans="11:11" x14ac:dyDescent="0.25">
      <c r="K132" s="139">
        <v>38880000</v>
      </c>
    </row>
    <row r="133" spans="11:11" x14ac:dyDescent="0.25">
      <c r="K133" s="139">
        <v>45320000</v>
      </c>
    </row>
    <row r="134" spans="11:11" x14ac:dyDescent="0.25">
      <c r="K134" s="139">
        <v>111280000</v>
      </c>
    </row>
    <row r="135" spans="11:11" x14ac:dyDescent="0.25">
      <c r="K135" s="139">
        <v>740000000</v>
      </c>
    </row>
    <row r="136" spans="11:11" x14ac:dyDescent="0.25">
      <c r="K136" s="139">
        <v>894800000</v>
      </c>
    </row>
    <row r="137" spans="11:11" x14ac:dyDescent="0.25">
      <c r="K137" s="139">
        <v>96000</v>
      </c>
    </row>
    <row r="138" spans="11:11" x14ac:dyDescent="0.25">
      <c r="K138" s="139">
        <v>30000</v>
      </c>
    </row>
    <row r="139" spans="11:11" x14ac:dyDescent="0.25">
      <c r="K139" s="139">
        <v>657999</v>
      </c>
    </row>
    <row r="140" spans="11:11" x14ac:dyDescent="0.25">
      <c r="K140" s="139">
        <v>0</v>
      </c>
    </row>
    <row r="141" spans="11:11" x14ac:dyDescent="0.25">
      <c r="K141" s="139">
        <v>0</v>
      </c>
    </row>
    <row r="142" spans="11:11" x14ac:dyDescent="0.25">
      <c r="K142" s="139">
        <v>600000000</v>
      </c>
    </row>
    <row r="143" spans="11:11" x14ac:dyDescent="0.25">
      <c r="K143" s="139">
        <v>2448400000</v>
      </c>
    </row>
    <row r="144" spans="11:11" x14ac:dyDescent="0.25">
      <c r="K144" s="139">
        <v>519600000</v>
      </c>
    </row>
    <row r="145" spans="11:11" x14ac:dyDescent="0.25">
      <c r="K145" s="139">
        <v>52048360</v>
      </c>
    </row>
    <row r="146" spans="11:11" x14ac:dyDescent="0.25">
      <c r="K146" s="139">
        <v>12706000</v>
      </c>
    </row>
    <row r="147" spans="11:11" x14ac:dyDescent="0.25">
      <c r="K147" s="139">
        <v>20000000</v>
      </c>
    </row>
    <row r="148" spans="11:11" x14ac:dyDescent="0.25">
      <c r="K148" s="139">
        <v>12706000</v>
      </c>
    </row>
    <row r="149" spans="11:11" x14ac:dyDescent="0.25">
      <c r="K149" s="139">
        <v>12706000</v>
      </c>
    </row>
    <row r="150" spans="11:11" x14ac:dyDescent="0.25">
      <c r="K150" s="139">
        <v>72048364</v>
      </c>
    </row>
    <row r="151" spans="11:11" x14ac:dyDescent="0.25">
      <c r="K151" s="139">
        <v>72048364</v>
      </c>
    </row>
    <row r="152" spans="11:11" x14ac:dyDescent="0.25">
      <c r="K152" s="139">
        <v>12706000</v>
      </c>
    </row>
    <row r="153" spans="11:11" x14ac:dyDescent="0.25">
      <c r="K153" s="139">
        <v>25412000</v>
      </c>
    </row>
    <row r="154" spans="11:11" x14ac:dyDescent="0.25">
      <c r="K154" s="139">
        <v>59342364</v>
      </c>
    </row>
    <row r="155" spans="11:11" x14ac:dyDescent="0.25">
      <c r="K155" s="139">
        <v>59342364</v>
      </c>
    </row>
    <row r="156" spans="11:11" x14ac:dyDescent="0.25">
      <c r="K156" s="139">
        <v>12706000</v>
      </c>
    </row>
    <row r="157" spans="11:11" x14ac:dyDescent="0.25">
      <c r="K157" s="139">
        <v>45048364</v>
      </c>
    </row>
    <row r="158" spans="11:11" x14ac:dyDescent="0.25">
      <c r="K158" s="139">
        <v>25412000</v>
      </c>
    </row>
    <row r="159" spans="11:11" x14ac:dyDescent="0.25">
      <c r="K159" s="139">
        <v>72048364</v>
      </c>
    </row>
    <row r="160" spans="11:11" x14ac:dyDescent="0.25">
      <c r="K160" s="139">
        <v>12706000</v>
      </c>
    </row>
    <row r="161" spans="11:11" x14ac:dyDescent="0.25">
      <c r="K161" s="139">
        <v>25412000</v>
      </c>
    </row>
    <row r="162" spans="11:11" x14ac:dyDescent="0.25">
      <c r="K162" s="139">
        <v>19636364</v>
      </c>
    </row>
    <row r="163" spans="11:11" x14ac:dyDescent="0.25">
      <c r="K163" s="139">
        <v>12706000</v>
      </c>
    </row>
    <row r="164" spans="11:11" x14ac:dyDescent="0.25">
      <c r="K164" s="139">
        <v>72048364</v>
      </c>
    </row>
    <row r="165" spans="11:11" x14ac:dyDescent="0.25">
      <c r="K165" s="139">
        <v>12706000</v>
      </c>
    </row>
    <row r="166" spans="11:11" x14ac:dyDescent="0.25">
      <c r="K166" s="139">
        <v>12706000</v>
      </c>
    </row>
    <row r="167" spans="11:11" x14ac:dyDescent="0.25">
      <c r="K167" s="139">
        <v>12706000</v>
      </c>
    </row>
    <row r="168" spans="11:11" x14ac:dyDescent="0.25">
      <c r="K168" s="139">
        <v>72046364</v>
      </c>
    </row>
    <row r="169" spans="11:11" x14ac:dyDescent="0.25">
      <c r="K169" s="139">
        <v>12706000</v>
      </c>
    </row>
    <row r="170" spans="11:11" x14ac:dyDescent="0.25">
      <c r="K170" s="139">
        <v>19636364</v>
      </c>
    </row>
    <row r="171" spans="11:11" x14ac:dyDescent="0.25">
      <c r="K171" s="139">
        <v>12704000</v>
      </c>
    </row>
    <row r="172" spans="11:11" x14ac:dyDescent="0.25">
      <c r="K172" s="139">
        <v>241609000</v>
      </c>
    </row>
    <row r="173" spans="11:11" x14ac:dyDescent="0.25">
      <c r="K173" s="139">
        <v>173958000</v>
      </c>
    </row>
    <row r="174" spans="11:11" x14ac:dyDescent="0.25">
      <c r="K174" s="139">
        <v>73608000</v>
      </c>
    </row>
    <row r="175" spans="11:11" x14ac:dyDescent="0.25">
      <c r="K175" s="139">
        <v>65282000</v>
      </c>
    </row>
    <row r="176" spans="11:11" x14ac:dyDescent="0.25">
      <c r="K176" s="139">
        <v>50690000</v>
      </c>
    </row>
    <row r="177" spans="11:11" x14ac:dyDescent="0.25">
      <c r="K177" s="139">
        <v>106749000</v>
      </c>
    </row>
    <row r="178" spans="11:11" x14ac:dyDescent="0.25">
      <c r="K178" s="139">
        <v>106749000</v>
      </c>
    </row>
    <row r="179" spans="11:11" x14ac:dyDescent="0.25">
      <c r="K179" s="139">
        <v>65949500</v>
      </c>
    </row>
    <row r="180" spans="11:11" x14ac:dyDescent="0.25">
      <c r="K180" s="139">
        <v>41799500</v>
      </c>
    </row>
    <row r="181" spans="11:11" x14ac:dyDescent="0.25">
      <c r="K181" s="139">
        <v>1187183000</v>
      </c>
    </row>
    <row r="182" spans="11:11" x14ac:dyDescent="0.25">
      <c r="K182" s="139">
        <v>50690000</v>
      </c>
    </row>
    <row r="183" spans="11:11" x14ac:dyDescent="0.25">
      <c r="K183" s="139">
        <v>73608000</v>
      </c>
    </row>
    <row r="184" spans="11:11" x14ac:dyDescent="0.25">
      <c r="K184" s="139">
        <v>73608000</v>
      </c>
    </row>
    <row r="185" spans="11:11" x14ac:dyDescent="0.25">
      <c r="K185" s="139">
        <v>13409000</v>
      </c>
    </row>
    <row r="186" spans="11:11" x14ac:dyDescent="0.25">
      <c r="K186" s="139">
        <v>97709000</v>
      </c>
    </row>
    <row r="187" spans="11:11" x14ac:dyDescent="0.25">
      <c r="K187" s="139">
        <v>65282000</v>
      </c>
    </row>
    <row r="188" spans="11:11" x14ac:dyDescent="0.25">
      <c r="K188" s="139">
        <v>10000000</v>
      </c>
    </row>
    <row r="189" spans="11:11" x14ac:dyDescent="0.25">
      <c r="K189" s="139">
        <v>33800000</v>
      </c>
    </row>
    <row r="190" spans="11:11" x14ac:dyDescent="0.25">
      <c r="K190" s="139">
        <v>115000000</v>
      </c>
    </row>
    <row r="191" spans="11:11" x14ac:dyDescent="0.25">
      <c r="K191" s="139">
        <v>38304000</v>
      </c>
    </row>
    <row r="192" spans="11:11" x14ac:dyDescent="0.25">
      <c r="K192" s="139">
        <v>118697250</v>
      </c>
    </row>
    <row r="193" spans="11:11" x14ac:dyDescent="0.25">
      <c r="K193" s="139">
        <v>38304000</v>
      </c>
    </row>
    <row r="194" spans="11:11" x14ac:dyDescent="0.25">
      <c r="K194" s="139">
        <v>19437250</v>
      </c>
    </row>
    <row r="195" spans="11:11" x14ac:dyDescent="0.25">
      <c r="K195" s="139">
        <v>27437250</v>
      </c>
    </row>
    <row r="196" spans="11:11" x14ac:dyDescent="0.25">
      <c r="K196" s="139">
        <v>27437250</v>
      </c>
    </row>
    <row r="197" spans="11:11" x14ac:dyDescent="0.25">
      <c r="K197" s="139">
        <f>SUM(K11:K196)</f>
        <v>103697426555.79414</v>
      </c>
    </row>
    <row r="280" spans="6:15" x14ac:dyDescent="0.25">
      <c r="F280" s="139" t="s">
        <v>3032</v>
      </c>
    </row>
    <row r="286" spans="6:15" x14ac:dyDescent="0.25">
      <c r="F286" s="139" t="s">
        <v>3029</v>
      </c>
      <c r="G286" s="139">
        <v>50600000</v>
      </c>
      <c r="H286" s="139">
        <v>45674330.409012243</v>
      </c>
      <c r="I286" s="139">
        <v>52668867.990790531</v>
      </c>
      <c r="J286" s="139">
        <v>57017138.854129367</v>
      </c>
      <c r="K286" s="139">
        <f>G286+H286+I286+J286</f>
        <v>205960337.25393215</v>
      </c>
    </row>
    <row r="287" spans="6:15" x14ac:dyDescent="0.25">
      <c r="O287" s="139">
        <v>518282.57</v>
      </c>
    </row>
    <row r="288" spans="6:15" x14ac:dyDescent="0.25">
      <c r="F288" s="139" t="s">
        <v>3030</v>
      </c>
      <c r="G288" s="139">
        <v>34972687.908891454</v>
      </c>
      <c r="O288" s="139">
        <v>76119.73</v>
      </c>
    </row>
    <row r="290" spans="4:11" x14ac:dyDescent="0.25">
      <c r="F290" s="139" t="s">
        <v>3031</v>
      </c>
      <c r="G290" s="139">
        <v>24200000</v>
      </c>
      <c r="H290" s="139">
        <v>33880000</v>
      </c>
      <c r="I290" s="139">
        <v>38720000</v>
      </c>
      <c r="J290" s="139">
        <v>41140000</v>
      </c>
      <c r="K290" s="139">
        <f>G290+H290+I290+J290</f>
        <v>137940000</v>
      </c>
    </row>
    <row r="291" spans="4:11" x14ac:dyDescent="0.25">
      <c r="K291" s="139">
        <f>K290+G288+K286</f>
        <v>378873025.16282356</v>
      </c>
    </row>
    <row r="296" spans="4:11" x14ac:dyDescent="0.25">
      <c r="F296" s="139" t="s">
        <v>3029</v>
      </c>
      <c r="G296" s="142">
        <v>1072541152</v>
      </c>
      <c r="H296" s="139">
        <v>900786228.75169313</v>
      </c>
      <c r="I296" s="139">
        <v>1038732052.4502679</v>
      </c>
      <c r="J296" s="139">
        <v>1124488372.8495486</v>
      </c>
      <c r="K296" s="139">
        <f>G296+H296+I296+J296</f>
        <v>4136547806.0515099</v>
      </c>
    </row>
    <row r="297" spans="4:11" x14ac:dyDescent="0.25">
      <c r="K297" s="139">
        <f t="shared" ref="K297:K302" si="0">G297+H297+I297+J297</f>
        <v>0</v>
      </c>
    </row>
    <row r="298" spans="4:11" ht="75" x14ac:dyDescent="0.25">
      <c r="D298" s="152" t="s">
        <v>2092</v>
      </c>
      <c r="F298" s="139" t="s">
        <v>3030</v>
      </c>
      <c r="G298" s="139">
        <v>689729118.49287379</v>
      </c>
      <c r="K298" s="139">
        <f t="shared" si="0"/>
        <v>689729118.49287379</v>
      </c>
    </row>
    <row r="299" spans="4:11" x14ac:dyDescent="0.25">
      <c r="K299" s="139">
        <f t="shared" si="0"/>
        <v>0</v>
      </c>
    </row>
    <row r="300" spans="4:11" x14ac:dyDescent="0.25">
      <c r="F300" s="139" t="s">
        <v>3031</v>
      </c>
      <c r="K300" s="139">
        <f t="shared" si="0"/>
        <v>0</v>
      </c>
    </row>
    <row r="301" spans="4:11" x14ac:dyDescent="0.25">
      <c r="K301" s="139">
        <f t="shared" si="0"/>
        <v>0</v>
      </c>
    </row>
    <row r="302" spans="4:11" x14ac:dyDescent="0.25">
      <c r="F302" s="139" t="s">
        <v>174</v>
      </c>
      <c r="G302" s="139">
        <v>500000000</v>
      </c>
      <c r="H302" s="139">
        <v>500000000</v>
      </c>
      <c r="I302" s="139">
        <v>500000000</v>
      </c>
      <c r="K302" s="139">
        <f t="shared" si="0"/>
        <v>1500000000</v>
      </c>
    </row>
    <row r="304" spans="4:11" s="140" customFormat="1" x14ac:dyDescent="0.25"/>
    <row r="305" spans="3:11" s="140" customFormat="1" x14ac:dyDescent="0.25">
      <c r="F305" s="140" t="s">
        <v>3029</v>
      </c>
      <c r="G305" s="140">
        <v>54000000</v>
      </c>
      <c r="H305" s="140">
        <v>48743356.562977493</v>
      </c>
      <c r="I305" s="140">
        <v>56207882.83602152</v>
      </c>
      <c r="J305" s="140">
        <v>60848330.002430558</v>
      </c>
      <c r="K305" s="153">
        <f>J305+I305+H305+G305</f>
        <v>219799569.40142956</v>
      </c>
    </row>
    <row r="306" spans="3:11" s="140" customFormat="1" x14ac:dyDescent="0.25">
      <c r="K306" s="153">
        <f t="shared" ref="K306:K369" si="1">J306+I306+H306+G306</f>
        <v>0</v>
      </c>
    </row>
    <row r="307" spans="3:11" s="140" customFormat="1" x14ac:dyDescent="0.25">
      <c r="F307" s="140" t="s">
        <v>3030</v>
      </c>
      <c r="G307" s="140">
        <v>37322631.365220137</v>
      </c>
      <c r="K307" s="153">
        <f t="shared" si="1"/>
        <v>37322631.365220137</v>
      </c>
    </row>
    <row r="308" spans="3:11" s="140" customFormat="1" ht="75" x14ac:dyDescent="0.25">
      <c r="D308" s="140" t="s">
        <v>2096</v>
      </c>
      <c r="K308" s="153">
        <f t="shared" si="1"/>
        <v>0</v>
      </c>
    </row>
    <row r="309" spans="3:11" s="140" customFormat="1" x14ac:dyDescent="0.25">
      <c r="F309" s="140" t="s">
        <v>3031</v>
      </c>
      <c r="K309" s="153">
        <f t="shared" si="1"/>
        <v>0</v>
      </c>
    </row>
    <row r="310" spans="3:11" s="140" customFormat="1" x14ac:dyDescent="0.25">
      <c r="K310" s="153">
        <f t="shared" si="1"/>
        <v>0</v>
      </c>
    </row>
    <row r="311" spans="3:11" s="140" customFormat="1" x14ac:dyDescent="0.25">
      <c r="F311" s="140" t="s">
        <v>174</v>
      </c>
      <c r="K311" s="153">
        <f t="shared" si="1"/>
        <v>0</v>
      </c>
    </row>
    <row r="312" spans="3:11" x14ac:dyDescent="0.25">
      <c r="K312" s="153">
        <f t="shared" si="1"/>
        <v>0</v>
      </c>
    </row>
    <row r="313" spans="3:11" x14ac:dyDescent="0.25">
      <c r="K313" s="153">
        <f t="shared" si="1"/>
        <v>0</v>
      </c>
    </row>
    <row r="314" spans="3:11" x14ac:dyDescent="0.25">
      <c r="F314" s="139" t="s">
        <v>3029</v>
      </c>
      <c r="G314" s="139">
        <v>112583333.33333333</v>
      </c>
      <c r="H314" s="139">
        <v>101623880.73546697</v>
      </c>
      <c r="I314" s="139">
        <v>117186496.4683103</v>
      </c>
      <c r="J314" s="139">
        <v>126861255.91556123</v>
      </c>
      <c r="K314" s="153">
        <f t="shared" si="1"/>
        <v>458254966.45267183</v>
      </c>
    </row>
    <row r="315" spans="3:11" x14ac:dyDescent="0.25">
      <c r="K315" s="153">
        <f t="shared" si="1"/>
        <v>0</v>
      </c>
    </row>
    <row r="316" spans="3:11" ht="75" x14ac:dyDescent="0.25">
      <c r="C316" s="152" t="s">
        <v>1029</v>
      </c>
      <c r="F316" s="139" t="s">
        <v>3030</v>
      </c>
      <c r="G316" s="139">
        <v>77813078.664216667</v>
      </c>
      <c r="K316" s="153">
        <f t="shared" si="1"/>
        <v>77813078.664216667</v>
      </c>
    </row>
    <row r="317" spans="3:11" x14ac:dyDescent="0.25">
      <c r="C317" s="152"/>
      <c r="K317" s="153">
        <f t="shared" si="1"/>
        <v>0</v>
      </c>
    </row>
    <row r="318" spans="3:11" x14ac:dyDescent="0.25">
      <c r="C318" s="152"/>
      <c r="F318" s="139" t="s">
        <v>3031</v>
      </c>
      <c r="K318" s="153">
        <f t="shared" si="1"/>
        <v>0</v>
      </c>
    </row>
    <row r="319" spans="3:11" x14ac:dyDescent="0.25">
      <c r="C319" s="152"/>
      <c r="K319" s="153">
        <f t="shared" si="1"/>
        <v>0</v>
      </c>
    </row>
    <row r="320" spans="3:11" x14ac:dyDescent="0.25">
      <c r="C320" s="152"/>
      <c r="F320" s="139" t="s">
        <v>174</v>
      </c>
      <c r="K320" s="153">
        <f t="shared" si="1"/>
        <v>0</v>
      </c>
    </row>
    <row r="321" spans="3:11" x14ac:dyDescent="0.25">
      <c r="C321" s="152"/>
      <c r="K321" s="153">
        <f t="shared" si="1"/>
        <v>0</v>
      </c>
    </row>
    <row r="322" spans="3:11" x14ac:dyDescent="0.25">
      <c r="C322" s="152"/>
      <c r="K322" s="153">
        <f t="shared" si="1"/>
        <v>0</v>
      </c>
    </row>
    <row r="323" spans="3:11" x14ac:dyDescent="0.25">
      <c r="C323" s="152"/>
      <c r="K323" s="153">
        <f t="shared" si="1"/>
        <v>0</v>
      </c>
    </row>
    <row r="324" spans="3:11" x14ac:dyDescent="0.25">
      <c r="C324" s="152"/>
      <c r="F324" s="139" t="s">
        <v>3029</v>
      </c>
      <c r="G324" s="139">
        <v>710000000</v>
      </c>
      <c r="H324" s="139">
        <v>640884873.32803738</v>
      </c>
      <c r="I324" s="139">
        <v>739029570.62176442</v>
      </c>
      <c r="J324" s="139">
        <v>800042857.43936479</v>
      </c>
      <c r="K324" s="153">
        <f t="shared" si="1"/>
        <v>2889957301.3891664</v>
      </c>
    </row>
    <row r="325" spans="3:11" hidden="1" x14ac:dyDescent="0.25">
      <c r="C325" s="152"/>
      <c r="K325" s="153">
        <f t="shared" si="1"/>
        <v>0</v>
      </c>
    </row>
    <row r="326" spans="3:11" ht="30" x14ac:dyDescent="0.25">
      <c r="C326" s="152" t="s">
        <v>1030</v>
      </c>
      <c r="F326" s="139" t="s">
        <v>3030</v>
      </c>
      <c r="G326" s="139">
        <v>490723486.46863508</v>
      </c>
      <c r="K326" s="153">
        <f t="shared" si="1"/>
        <v>490723486.46863508</v>
      </c>
    </row>
    <row r="327" spans="3:11" x14ac:dyDescent="0.25">
      <c r="K327" s="153">
        <f t="shared" si="1"/>
        <v>0</v>
      </c>
    </row>
    <row r="328" spans="3:11" x14ac:dyDescent="0.25">
      <c r="F328" s="139" t="s">
        <v>3031</v>
      </c>
      <c r="K328" s="153">
        <f t="shared" si="1"/>
        <v>0</v>
      </c>
    </row>
    <row r="329" spans="3:11" x14ac:dyDescent="0.25">
      <c r="K329" s="153">
        <f t="shared" si="1"/>
        <v>0</v>
      </c>
    </row>
    <row r="330" spans="3:11" x14ac:dyDescent="0.25">
      <c r="F330" s="139" t="s">
        <v>174</v>
      </c>
      <c r="G330" s="139">
        <v>287167314</v>
      </c>
      <c r="H330" s="139">
        <v>500000000</v>
      </c>
      <c r="I330" s="139">
        <v>500000000</v>
      </c>
      <c r="J330" s="139">
        <v>500000000</v>
      </c>
      <c r="K330" s="153">
        <f t="shared" si="1"/>
        <v>1787167314</v>
      </c>
    </row>
    <row r="331" spans="3:11" x14ac:dyDescent="0.25">
      <c r="K331" s="153">
        <f t="shared" si="1"/>
        <v>0</v>
      </c>
    </row>
    <row r="332" spans="3:11" x14ac:dyDescent="0.25">
      <c r="K332" s="153">
        <f t="shared" si="1"/>
        <v>0</v>
      </c>
    </row>
    <row r="333" spans="3:11" x14ac:dyDescent="0.25">
      <c r="F333" s="139" t="s">
        <v>3029</v>
      </c>
      <c r="G333" s="139">
        <v>350000000</v>
      </c>
      <c r="H333" s="139">
        <v>225663687.79156247</v>
      </c>
      <c r="I333" s="139">
        <v>260221679.79639593</v>
      </c>
      <c r="J333" s="139">
        <v>281705231.49273407</v>
      </c>
      <c r="K333" s="153">
        <f t="shared" si="1"/>
        <v>1117590599.0806923</v>
      </c>
    </row>
    <row r="334" spans="3:11" x14ac:dyDescent="0.25">
      <c r="K334" s="153">
        <f t="shared" si="1"/>
        <v>0</v>
      </c>
    </row>
    <row r="335" spans="3:11" ht="120" x14ac:dyDescent="0.25">
      <c r="C335" s="152" t="s">
        <v>1024</v>
      </c>
      <c r="F335" s="139" t="s">
        <v>3030</v>
      </c>
      <c r="G335" s="139">
        <v>172789960.0241673</v>
      </c>
      <c r="K335" s="153">
        <f t="shared" si="1"/>
        <v>172789960.0241673</v>
      </c>
    </row>
    <row r="336" spans="3:11" x14ac:dyDescent="0.25">
      <c r="K336" s="153">
        <f t="shared" si="1"/>
        <v>0</v>
      </c>
    </row>
    <row r="337" spans="3:14" x14ac:dyDescent="0.25">
      <c r="F337" s="139" t="s">
        <v>3031</v>
      </c>
      <c r="K337" s="153">
        <f t="shared" si="1"/>
        <v>0</v>
      </c>
    </row>
    <row r="338" spans="3:14" x14ac:dyDescent="0.25">
      <c r="K338" s="153">
        <f t="shared" si="1"/>
        <v>0</v>
      </c>
    </row>
    <row r="339" spans="3:14" x14ac:dyDescent="0.25">
      <c r="F339" s="139" t="s">
        <v>174</v>
      </c>
      <c r="K339" s="153">
        <f t="shared" si="1"/>
        <v>0</v>
      </c>
    </row>
    <row r="340" spans="3:14" x14ac:dyDescent="0.25">
      <c r="K340" s="153">
        <f t="shared" si="1"/>
        <v>0</v>
      </c>
    </row>
    <row r="341" spans="3:14" x14ac:dyDescent="0.25">
      <c r="K341" s="153">
        <f t="shared" si="1"/>
        <v>0</v>
      </c>
    </row>
    <row r="342" spans="3:14" x14ac:dyDescent="0.25">
      <c r="F342" s="139" t="s">
        <v>3029</v>
      </c>
      <c r="G342" s="139">
        <v>317950000</v>
      </c>
      <c r="H342" s="139">
        <v>286999078.13330913</v>
      </c>
      <c r="I342" s="139">
        <v>330949932.36505634</v>
      </c>
      <c r="J342" s="139">
        <v>358272713.41245914</v>
      </c>
      <c r="K342" s="153">
        <f t="shared" si="1"/>
        <v>1294171723.9108245</v>
      </c>
    </row>
    <row r="343" spans="3:14" x14ac:dyDescent="0.25">
      <c r="K343" s="153">
        <f t="shared" si="1"/>
        <v>0</v>
      </c>
    </row>
    <row r="344" spans="3:14" ht="60" x14ac:dyDescent="0.25">
      <c r="C344" s="152" t="s">
        <v>2099</v>
      </c>
      <c r="F344" s="139" t="s">
        <v>3030</v>
      </c>
      <c r="G344" s="139">
        <v>219754271.15873593</v>
      </c>
      <c r="K344" s="153">
        <f t="shared" si="1"/>
        <v>219754271.15873593</v>
      </c>
      <c r="L344" s="150">
        <f>K342+K344</f>
        <v>1513925995.0695605</v>
      </c>
    </row>
    <row r="345" spans="3:14" x14ac:dyDescent="0.25">
      <c r="K345" s="153">
        <f t="shared" si="1"/>
        <v>0</v>
      </c>
    </row>
    <row r="346" spans="3:14" x14ac:dyDescent="0.25">
      <c r="F346" s="139" t="s">
        <v>3031</v>
      </c>
      <c r="K346" s="153">
        <f t="shared" si="1"/>
        <v>0</v>
      </c>
      <c r="N346" s="151"/>
    </row>
    <row r="347" spans="3:14" x14ac:dyDescent="0.25">
      <c r="K347" s="153">
        <f t="shared" si="1"/>
        <v>0</v>
      </c>
      <c r="N347" s="151"/>
    </row>
    <row r="348" spans="3:14" x14ac:dyDescent="0.25">
      <c r="F348" s="139" t="s">
        <v>174</v>
      </c>
      <c r="K348" s="153">
        <f t="shared" si="1"/>
        <v>0</v>
      </c>
      <c r="N348" s="151"/>
    </row>
    <row r="349" spans="3:14" x14ac:dyDescent="0.25">
      <c r="K349" s="153">
        <f t="shared" si="1"/>
        <v>0</v>
      </c>
    </row>
    <row r="350" spans="3:14" x14ac:dyDescent="0.25">
      <c r="K350" s="153">
        <f t="shared" si="1"/>
        <v>0</v>
      </c>
    </row>
    <row r="351" spans="3:14" x14ac:dyDescent="0.25">
      <c r="F351" s="139" t="s">
        <v>3029</v>
      </c>
      <c r="G351" s="139">
        <v>8500000</v>
      </c>
      <c r="H351" s="139">
        <v>7672565.3849131241</v>
      </c>
      <c r="I351" s="139">
        <v>8847537.1130774617</v>
      </c>
      <c r="J351" s="139">
        <v>9577977.8707529586</v>
      </c>
      <c r="K351" s="153">
        <f t="shared" si="1"/>
        <v>34598080.368743546</v>
      </c>
    </row>
    <row r="352" spans="3:14" x14ac:dyDescent="0.25">
      <c r="K352" s="153">
        <f t="shared" si="1"/>
        <v>0</v>
      </c>
    </row>
    <row r="353" spans="3:12" ht="45" x14ac:dyDescent="0.25">
      <c r="C353" s="152" t="s">
        <v>2101</v>
      </c>
      <c r="F353" s="139" t="s">
        <v>3030</v>
      </c>
      <c r="G353" s="139">
        <v>5874858.6408216879</v>
      </c>
      <c r="K353" s="153">
        <f t="shared" si="1"/>
        <v>5874858.6408216879</v>
      </c>
    </row>
    <row r="354" spans="3:12" x14ac:dyDescent="0.25">
      <c r="K354" s="153">
        <f t="shared" si="1"/>
        <v>0</v>
      </c>
    </row>
    <row r="355" spans="3:12" x14ac:dyDescent="0.25">
      <c r="F355" s="139" t="s">
        <v>3031</v>
      </c>
      <c r="K355" s="153">
        <f t="shared" si="1"/>
        <v>0</v>
      </c>
    </row>
    <row r="356" spans="3:12" x14ac:dyDescent="0.25">
      <c r="K356" s="153">
        <f t="shared" si="1"/>
        <v>0</v>
      </c>
    </row>
    <row r="357" spans="3:12" x14ac:dyDescent="0.25">
      <c r="F357" s="139" t="s">
        <v>174</v>
      </c>
      <c r="K357" s="153">
        <f t="shared" si="1"/>
        <v>0</v>
      </c>
    </row>
    <row r="358" spans="3:12" x14ac:dyDescent="0.25">
      <c r="K358" s="153">
        <f t="shared" si="1"/>
        <v>0</v>
      </c>
    </row>
    <row r="359" spans="3:12" x14ac:dyDescent="0.25">
      <c r="K359" s="153">
        <f t="shared" si="1"/>
        <v>0</v>
      </c>
    </row>
    <row r="360" spans="3:12" s="155" customFormat="1" x14ac:dyDescent="0.25">
      <c r="F360" s="155" t="s">
        <v>3029</v>
      </c>
      <c r="G360" s="155">
        <v>39850000</v>
      </c>
      <c r="H360" s="155">
        <v>35970791.833975054</v>
      </c>
      <c r="I360" s="155">
        <v>41479335.759545505</v>
      </c>
      <c r="J360" s="155">
        <v>44903813.899941802</v>
      </c>
      <c r="K360" s="156">
        <f t="shared" si="1"/>
        <v>162203941.49346235</v>
      </c>
      <c r="L360" s="157"/>
    </row>
    <row r="361" spans="3:12" s="155" customFormat="1" x14ac:dyDescent="0.25">
      <c r="K361" s="156">
        <f t="shared" si="1"/>
        <v>0</v>
      </c>
    </row>
    <row r="362" spans="3:12" s="155" customFormat="1" ht="45" x14ac:dyDescent="0.25">
      <c r="C362" s="158" t="s">
        <v>1035</v>
      </c>
      <c r="F362" s="155" t="s">
        <v>3030</v>
      </c>
      <c r="G362" s="156">
        <v>27542719.627852261</v>
      </c>
      <c r="K362" s="156">
        <f t="shared" si="1"/>
        <v>27542719.627852261</v>
      </c>
    </row>
    <row r="363" spans="3:12" s="155" customFormat="1" x14ac:dyDescent="0.25">
      <c r="K363" s="156">
        <f t="shared" si="1"/>
        <v>0</v>
      </c>
    </row>
    <row r="364" spans="3:12" s="155" customFormat="1" x14ac:dyDescent="0.25">
      <c r="F364" s="155" t="s">
        <v>3031</v>
      </c>
      <c r="K364" s="156">
        <f t="shared" si="1"/>
        <v>0</v>
      </c>
    </row>
    <row r="365" spans="3:12" s="155" customFormat="1" x14ac:dyDescent="0.25">
      <c r="K365" s="156">
        <f t="shared" si="1"/>
        <v>0</v>
      </c>
    </row>
    <row r="366" spans="3:12" s="155" customFormat="1" x14ac:dyDescent="0.25">
      <c r="F366" s="155" t="s">
        <v>174</v>
      </c>
      <c r="K366" s="156">
        <f t="shared" si="1"/>
        <v>0</v>
      </c>
    </row>
    <row r="367" spans="3:12" x14ac:dyDescent="0.25">
      <c r="K367" s="153">
        <f t="shared" si="1"/>
        <v>0</v>
      </c>
    </row>
    <row r="368" spans="3:12" x14ac:dyDescent="0.25">
      <c r="K368" s="153">
        <f t="shared" si="1"/>
        <v>0</v>
      </c>
    </row>
    <row r="369" spans="3:12" x14ac:dyDescent="0.25">
      <c r="F369" s="139" t="s">
        <v>3029</v>
      </c>
      <c r="G369" s="139">
        <v>180133333.33333299</v>
      </c>
      <c r="H369" s="139">
        <v>99412376.595109329</v>
      </c>
      <c r="I369" s="139">
        <v>114636324.00630525</v>
      </c>
      <c r="J369" s="139">
        <v>124100544.64693205</v>
      </c>
      <c r="K369" s="153">
        <f t="shared" si="1"/>
        <v>518282578.58167958</v>
      </c>
    </row>
    <row r="370" spans="3:12" ht="45" x14ac:dyDescent="0.25">
      <c r="C370" s="139" t="s">
        <v>1026</v>
      </c>
      <c r="K370" s="153">
        <f t="shared" ref="K370:K433" si="2">J370+I370+H370+G370</f>
        <v>0</v>
      </c>
    </row>
    <row r="371" spans="3:12" x14ac:dyDescent="0.25">
      <c r="F371" s="139" t="s">
        <v>3030</v>
      </c>
      <c r="G371" s="139">
        <v>76119737.05597958</v>
      </c>
      <c r="J371" s="151"/>
      <c r="K371" s="153">
        <f t="shared" si="2"/>
        <v>76119737.05597958</v>
      </c>
      <c r="L371" s="151"/>
    </row>
    <row r="372" spans="3:12" x14ac:dyDescent="0.25">
      <c r="K372" s="153">
        <f t="shared" si="2"/>
        <v>0</v>
      </c>
    </row>
    <row r="373" spans="3:12" x14ac:dyDescent="0.25">
      <c r="F373" s="139" t="s">
        <v>3031</v>
      </c>
      <c r="K373" s="153">
        <f t="shared" si="2"/>
        <v>0</v>
      </c>
    </row>
    <row r="374" spans="3:12" x14ac:dyDescent="0.25">
      <c r="K374" s="153">
        <f t="shared" si="2"/>
        <v>0</v>
      </c>
    </row>
    <row r="375" spans="3:12" x14ac:dyDescent="0.25">
      <c r="F375" s="139" t="s">
        <v>174</v>
      </c>
      <c r="K375" s="153">
        <f t="shared" si="2"/>
        <v>0</v>
      </c>
    </row>
    <row r="376" spans="3:12" x14ac:dyDescent="0.25">
      <c r="K376" s="153">
        <f t="shared" si="2"/>
        <v>0</v>
      </c>
    </row>
    <row r="377" spans="3:12" x14ac:dyDescent="0.25">
      <c r="K377" s="153">
        <f t="shared" si="2"/>
        <v>0</v>
      </c>
    </row>
    <row r="378" spans="3:12" x14ac:dyDescent="0.25">
      <c r="K378" s="153">
        <f t="shared" si="2"/>
        <v>0</v>
      </c>
    </row>
    <row r="379" spans="3:12" x14ac:dyDescent="0.25">
      <c r="F379" s="139" t="s">
        <v>3029</v>
      </c>
      <c r="G379" s="139">
        <v>63600000</v>
      </c>
      <c r="H379" s="139">
        <v>57408842.174173489</v>
      </c>
      <c r="I379" s="139">
        <v>66200395.340203121</v>
      </c>
      <c r="J379" s="139">
        <v>71665810.891751543</v>
      </c>
      <c r="K379" s="153">
        <f t="shared" si="2"/>
        <v>258875048.40612817</v>
      </c>
    </row>
    <row r="380" spans="3:12" x14ac:dyDescent="0.25">
      <c r="K380" s="153">
        <f t="shared" si="2"/>
        <v>0</v>
      </c>
    </row>
    <row r="381" spans="3:12" x14ac:dyDescent="0.25">
      <c r="F381" s="139" t="s">
        <v>3030</v>
      </c>
      <c r="G381" s="139">
        <v>43957765.830148153</v>
      </c>
      <c r="K381" s="153">
        <f t="shared" si="2"/>
        <v>43957765.830148153</v>
      </c>
    </row>
    <row r="382" spans="3:12" ht="60" x14ac:dyDescent="0.25">
      <c r="C382" s="143" t="s">
        <v>1027</v>
      </c>
      <c r="K382" s="153">
        <f t="shared" si="2"/>
        <v>0</v>
      </c>
    </row>
    <row r="383" spans="3:12" x14ac:dyDescent="0.25">
      <c r="F383" s="139" t="s">
        <v>3031</v>
      </c>
      <c r="K383" s="153">
        <f t="shared" si="2"/>
        <v>0</v>
      </c>
    </row>
    <row r="384" spans="3:12" x14ac:dyDescent="0.25">
      <c r="K384" s="153">
        <f t="shared" si="2"/>
        <v>0</v>
      </c>
    </row>
    <row r="385" spans="3:11" x14ac:dyDescent="0.25">
      <c r="F385" s="139" t="s">
        <v>174</v>
      </c>
      <c r="K385" s="153">
        <f t="shared" si="2"/>
        <v>0</v>
      </c>
    </row>
    <row r="386" spans="3:11" x14ac:dyDescent="0.25">
      <c r="K386" s="153">
        <f t="shared" si="2"/>
        <v>0</v>
      </c>
    </row>
    <row r="387" spans="3:11" x14ac:dyDescent="0.25">
      <c r="K387" s="153">
        <f t="shared" si="2"/>
        <v>0</v>
      </c>
    </row>
    <row r="388" spans="3:11" ht="60" x14ac:dyDescent="0.25">
      <c r="C388" s="159" t="s">
        <v>1033</v>
      </c>
      <c r="F388" s="139" t="s">
        <v>3029</v>
      </c>
      <c r="G388" s="139">
        <v>200900000</v>
      </c>
      <c r="H388" s="139">
        <v>181343339.50929958</v>
      </c>
      <c r="I388" s="139">
        <v>209114141.88438374</v>
      </c>
      <c r="J388" s="139">
        <v>226378324.02756107</v>
      </c>
      <c r="K388" s="153">
        <f t="shared" si="2"/>
        <v>817735805.42124438</v>
      </c>
    </row>
    <row r="389" spans="3:11" x14ac:dyDescent="0.25">
      <c r="K389" s="153">
        <f t="shared" si="2"/>
        <v>0</v>
      </c>
    </row>
    <row r="390" spans="3:11" x14ac:dyDescent="0.25">
      <c r="F390" s="139" t="s">
        <v>3030</v>
      </c>
      <c r="G390" s="139">
        <v>138854011.87542081</v>
      </c>
      <c r="K390" s="153">
        <f t="shared" si="2"/>
        <v>138854011.87542081</v>
      </c>
    </row>
    <row r="391" spans="3:11" x14ac:dyDescent="0.25">
      <c r="K391" s="153">
        <f t="shared" si="2"/>
        <v>0</v>
      </c>
    </row>
    <row r="392" spans="3:11" x14ac:dyDescent="0.25">
      <c r="F392" s="139" t="s">
        <v>3031</v>
      </c>
      <c r="K392" s="153">
        <f t="shared" si="2"/>
        <v>0</v>
      </c>
    </row>
    <row r="393" spans="3:11" x14ac:dyDescent="0.25">
      <c r="K393" s="153">
        <f t="shared" si="2"/>
        <v>0</v>
      </c>
    </row>
    <row r="394" spans="3:11" x14ac:dyDescent="0.25">
      <c r="F394" s="139" t="s">
        <v>174</v>
      </c>
      <c r="K394" s="153">
        <f t="shared" si="2"/>
        <v>0</v>
      </c>
    </row>
    <row r="395" spans="3:11" x14ac:dyDescent="0.25">
      <c r="K395" s="153">
        <f t="shared" si="2"/>
        <v>0</v>
      </c>
    </row>
    <row r="396" spans="3:11" x14ac:dyDescent="0.25">
      <c r="F396" s="139" t="s">
        <v>3029</v>
      </c>
      <c r="G396" s="143">
        <v>5200000</v>
      </c>
      <c r="H396" s="143">
        <v>4693804.706064499</v>
      </c>
      <c r="I396" s="143">
        <v>5412610.9397650352</v>
      </c>
      <c r="J396" s="143">
        <v>5859468.8150488688</v>
      </c>
      <c r="K396" s="153">
        <f t="shared" si="2"/>
        <v>21165884.460878402</v>
      </c>
    </row>
    <row r="397" spans="3:11" ht="60" x14ac:dyDescent="0.25">
      <c r="C397" s="143" t="s">
        <v>1037</v>
      </c>
      <c r="K397" s="153">
        <f t="shared" si="2"/>
        <v>0</v>
      </c>
    </row>
    <row r="398" spans="3:11" x14ac:dyDescent="0.25">
      <c r="F398" s="139" t="s">
        <v>3030</v>
      </c>
      <c r="G398" s="143">
        <v>3594031.1685026796</v>
      </c>
      <c r="K398" s="153">
        <f t="shared" si="2"/>
        <v>3594031.1685026796</v>
      </c>
    </row>
    <row r="399" spans="3:11" x14ac:dyDescent="0.25">
      <c r="K399" s="153">
        <f t="shared" si="2"/>
        <v>0</v>
      </c>
    </row>
    <row r="400" spans="3:11" x14ac:dyDescent="0.25">
      <c r="F400" s="139" t="s">
        <v>3031</v>
      </c>
      <c r="K400" s="153">
        <f t="shared" si="2"/>
        <v>0</v>
      </c>
    </row>
    <row r="401" spans="3:11" x14ac:dyDescent="0.25">
      <c r="K401" s="153">
        <f t="shared" si="2"/>
        <v>0</v>
      </c>
    </row>
    <row r="402" spans="3:11" x14ac:dyDescent="0.25">
      <c r="F402" s="139" t="s">
        <v>174</v>
      </c>
      <c r="K402" s="153">
        <f t="shared" si="2"/>
        <v>0</v>
      </c>
    </row>
    <row r="403" spans="3:11" x14ac:dyDescent="0.25">
      <c r="K403" s="153">
        <f t="shared" si="2"/>
        <v>0</v>
      </c>
    </row>
    <row r="404" spans="3:11" x14ac:dyDescent="0.25">
      <c r="K404" s="153">
        <f t="shared" si="2"/>
        <v>0</v>
      </c>
    </row>
    <row r="405" spans="3:11" x14ac:dyDescent="0.25">
      <c r="F405" s="139" t="s">
        <v>3029</v>
      </c>
      <c r="G405" s="139">
        <v>50600000</v>
      </c>
      <c r="H405" s="139">
        <v>45674330.409012243</v>
      </c>
      <c r="I405" s="139">
        <v>52668867.990790531</v>
      </c>
      <c r="J405" s="139">
        <v>57017138.854129367</v>
      </c>
      <c r="K405" s="153">
        <f t="shared" si="2"/>
        <v>205960337.25393212</v>
      </c>
    </row>
    <row r="406" spans="3:11" ht="30" x14ac:dyDescent="0.25">
      <c r="C406" s="160" t="s">
        <v>1038</v>
      </c>
      <c r="K406" s="153">
        <f t="shared" si="2"/>
        <v>0</v>
      </c>
    </row>
    <row r="407" spans="3:11" x14ac:dyDescent="0.25">
      <c r="F407" s="139" t="s">
        <v>3030</v>
      </c>
      <c r="G407" s="139">
        <v>34972687.908891454</v>
      </c>
      <c r="K407" s="153">
        <f t="shared" si="2"/>
        <v>34972687.908891454</v>
      </c>
    </row>
    <row r="408" spans="3:11" x14ac:dyDescent="0.25">
      <c r="K408" s="153">
        <f t="shared" si="2"/>
        <v>0</v>
      </c>
    </row>
    <row r="409" spans="3:11" x14ac:dyDescent="0.25">
      <c r="F409" s="139" t="s">
        <v>3031</v>
      </c>
      <c r="G409" s="139">
        <v>24200000</v>
      </c>
      <c r="H409" s="139">
        <v>33880000</v>
      </c>
      <c r="I409" s="139">
        <v>38720000</v>
      </c>
      <c r="J409" s="139">
        <v>41140000</v>
      </c>
      <c r="K409" s="153">
        <f t="shared" si="2"/>
        <v>137940000</v>
      </c>
    </row>
    <row r="410" spans="3:11" x14ac:dyDescent="0.25">
      <c r="K410" s="153">
        <f t="shared" si="2"/>
        <v>0</v>
      </c>
    </row>
    <row r="411" spans="3:11" x14ac:dyDescent="0.25">
      <c r="F411" s="139" t="s">
        <v>174</v>
      </c>
      <c r="K411" s="153">
        <f t="shared" si="2"/>
        <v>0</v>
      </c>
    </row>
    <row r="412" spans="3:11" x14ac:dyDescent="0.25">
      <c r="K412" s="153">
        <f t="shared" si="2"/>
        <v>0</v>
      </c>
    </row>
    <row r="413" spans="3:11" x14ac:dyDescent="0.25">
      <c r="K413" s="153">
        <f t="shared" si="2"/>
        <v>0</v>
      </c>
    </row>
    <row r="414" spans="3:11" x14ac:dyDescent="0.25">
      <c r="F414" s="139" t="s">
        <v>3029</v>
      </c>
      <c r="G414" s="139">
        <v>60200000</v>
      </c>
      <c r="H414" s="139">
        <v>54339816.020208247</v>
      </c>
      <c r="I414" s="139">
        <v>60200000</v>
      </c>
      <c r="J414" s="139">
        <v>60200000</v>
      </c>
      <c r="K414" s="153">
        <f t="shared" si="2"/>
        <v>234939816.02020824</v>
      </c>
    </row>
    <row r="415" spans="3:11" ht="60" x14ac:dyDescent="0.25">
      <c r="C415" s="139" t="s">
        <v>1041</v>
      </c>
      <c r="K415" s="153">
        <f t="shared" si="2"/>
        <v>0</v>
      </c>
    </row>
    <row r="416" spans="3:11" x14ac:dyDescent="0.25">
      <c r="F416" s="139" t="s">
        <v>3030</v>
      </c>
      <c r="G416" s="139">
        <v>5860183.9797917455</v>
      </c>
      <c r="K416" s="153">
        <f t="shared" si="2"/>
        <v>5860183.9797917455</v>
      </c>
    </row>
    <row r="417" spans="6:11" x14ac:dyDescent="0.25">
      <c r="K417" s="153">
        <f t="shared" si="2"/>
        <v>0</v>
      </c>
    </row>
    <row r="418" spans="6:11" x14ac:dyDescent="0.25">
      <c r="F418" s="139" t="s">
        <v>3031</v>
      </c>
      <c r="K418" s="153">
        <f t="shared" si="2"/>
        <v>0</v>
      </c>
    </row>
    <row r="419" spans="6:11" x14ac:dyDescent="0.25">
      <c r="K419" s="153">
        <f t="shared" si="2"/>
        <v>0</v>
      </c>
    </row>
    <row r="420" spans="6:11" x14ac:dyDescent="0.25">
      <c r="F420" s="139" t="s">
        <v>174</v>
      </c>
      <c r="K420" s="153">
        <f t="shared" si="2"/>
        <v>0</v>
      </c>
    </row>
    <row r="421" spans="6:11" x14ac:dyDescent="0.25">
      <c r="K421" s="153">
        <f t="shared" si="2"/>
        <v>0</v>
      </c>
    </row>
    <row r="422" spans="6:11" x14ac:dyDescent="0.25">
      <c r="K422" s="153">
        <f t="shared" si="2"/>
        <v>0</v>
      </c>
    </row>
    <row r="423" spans="6:11" x14ac:dyDescent="0.25">
      <c r="F423" s="139" t="s">
        <v>3029</v>
      </c>
      <c r="G423" s="146">
        <v>33355385.511599064</v>
      </c>
      <c r="H423" s="146">
        <v>103460511.40708971</v>
      </c>
      <c r="K423" s="153">
        <f t="shared" si="2"/>
        <v>136815896.91868877</v>
      </c>
    </row>
    <row r="424" spans="6:11" x14ac:dyDescent="0.25">
      <c r="K424" s="153">
        <f t="shared" si="2"/>
        <v>0</v>
      </c>
    </row>
    <row r="425" spans="6:11" x14ac:dyDescent="0.25">
      <c r="F425" s="139" t="s">
        <v>3030</v>
      </c>
      <c r="G425" s="146">
        <v>484433943.55228949</v>
      </c>
      <c r="K425" s="153">
        <f t="shared" si="2"/>
        <v>484433943.55228949</v>
      </c>
    </row>
    <row r="426" spans="6:11" x14ac:dyDescent="0.25">
      <c r="K426" s="153">
        <f t="shared" si="2"/>
        <v>0</v>
      </c>
    </row>
    <row r="427" spans="6:11" x14ac:dyDescent="0.25">
      <c r="F427" s="139" t="s">
        <v>3031</v>
      </c>
      <c r="K427" s="153">
        <f t="shared" si="2"/>
        <v>0</v>
      </c>
    </row>
    <row r="428" spans="6:11" x14ac:dyDescent="0.25">
      <c r="K428" s="153">
        <f t="shared" si="2"/>
        <v>0</v>
      </c>
    </row>
    <row r="429" spans="6:11" x14ac:dyDescent="0.25">
      <c r="F429" s="139" t="s">
        <v>174</v>
      </c>
      <c r="K429" s="153">
        <f t="shared" si="2"/>
        <v>0</v>
      </c>
    </row>
    <row r="430" spans="6:11" x14ac:dyDescent="0.25">
      <c r="K430" s="153">
        <f t="shared" si="2"/>
        <v>0</v>
      </c>
    </row>
    <row r="431" spans="6:11" x14ac:dyDescent="0.25">
      <c r="K431" s="153">
        <f t="shared" si="2"/>
        <v>0</v>
      </c>
    </row>
    <row r="432" spans="6:11" x14ac:dyDescent="0.25">
      <c r="F432" s="139" t="s">
        <v>3029</v>
      </c>
      <c r="G432" s="139">
        <v>45100000</v>
      </c>
      <c r="H432" s="139">
        <v>40709729.277597867</v>
      </c>
      <c r="I432" s="139">
        <v>45100000</v>
      </c>
      <c r="J432" s="139">
        <v>45100000</v>
      </c>
      <c r="K432" s="153">
        <f t="shared" si="2"/>
        <v>176009729.27759787</v>
      </c>
    </row>
    <row r="433" spans="3:11" x14ac:dyDescent="0.25">
      <c r="K433" s="153">
        <f t="shared" si="2"/>
        <v>0</v>
      </c>
    </row>
    <row r="434" spans="3:11" x14ac:dyDescent="0.25">
      <c r="F434" s="139" t="s">
        <v>3030</v>
      </c>
      <c r="G434" s="139">
        <v>4390270.7224021209</v>
      </c>
      <c r="K434" s="153">
        <f t="shared" ref="K434:K497" si="3">J434+I434+H434+G434</f>
        <v>4390270.7224021209</v>
      </c>
    </row>
    <row r="435" spans="3:11" ht="90" x14ac:dyDescent="0.25">
      <c r="C435" s="139" t="s">
        <v>1043</v>
      </c>
      <c r="K435" s="153">
        <f t="shared" si="3"/>
        <v>0</v>
      </c>
    </row>
    <row r="436" spans="3:11" x14ac:dyDescent="0.25">
      <c r="F436" s="139" t="s">
        <v>3031</v>
      </c>
      <c r="K436" s="153">
        <f t="shared" si="3"/>
        <v>0</v>
      </c>
    </row>
    <row r="437" spans="3:11" x14ac:dyDescent="0.25">
      <c r="K437" s="153">
        <f t="shared" si="3"/>
        <v>0</v>
      </c>
    </row>
    <row r="438" spans="3:11" x14ac:dyDescent="0.25">
      <c r="F438" s="139" t="s">
        <v>174</v>
      </c>
      <c r="K438" s="153">
        <f t="shared" si="3"/>
        <v>0</v>
      </c>
    </row>
    <row r="439" spans="3:11" x14ac:dyDescent="0.25">
      <c r="K439" s="153">
        <f t="shared" si="3"/>
        <v>0</v>
      </c>
    </row>
    <row r="440" spans="3:11" x14ac:dyDescent="0.25">
      <c r="K440" s="153">
        <f t="shared" si="3"/>
        <v>0</v>
      </c>
    </row>
    <row r="441" spans="3:11" x14ac:dyDescent="0.25">
      <c r="F441" s="139" t="s">
        <v>3029</v>
      </c>
      <c r="G441" s="139">
        <v>562100000</v>
      </c>
      <c r="H441" s="139">
        <v>47028312.535761617</v>
      </c>
      <c r="I441" s="139">
        <v>52100000</v>
      </c>
      <c r="J441" s="139">
        <v>52100000</v>
      </c>
      <c r="K441" s="153">
        <f t="shared" si="3"/>
        <v>713328312.53576159</v>
      </c>
    </row>
    <row r="442" spans="3:11" x14ac:dyDescent="0.25">
      <c r="K442" s="153">
        <f t="shared" si="3"/>
        <v>0</v>
      </c>
    </row>
    <row r="443" spans="3:11" x14ac:dyDescent="0.25">
      <c r="F443" s="139" t="s">
        <v>3030</v>
      </c>
      <c r="G443" s="139">
        <v>5071687.4642383708</v>
      </c>
      <c r="K443" s="153">
        <f t="shared" si="3"/>
        <v>5071687.4642383708</v>
      </c>
    </row>
    <row r="444" spans="3:11" ht="60" x14ac:dyDescent="0.25">
      <c r="C444" s="139" t="s">
        <v>1044</v>
      </c>
      <c r="K444" s="153">
        <f t="shared" si="3"/>
        <v>0</v>
      </c>
    </row>
    <row r="445" spans="3:11" x14ac:dyDescent="0.25">
      <c r="F445" s="139" t="s">
        <v>3031</v>
      </c>
      <c r="K445" s="153">
        <f t="shared" si="3"/>
        <v>0</v>
      </c>
    </row>
    <row r="446" spans="3:11" x14ac:dyDescent="0.25">
      <c r="K446" s="153">
        <f t="shared" si="3"/>
        <v>0</v>
      </c>
    </row>
    <row r="447" spans="3:11" x14ac:dyDescent="0.25">
      <c r="F447" s="139" t="s">
        <v>174</v>
      </c>
      <c r="K447" s="153">
        <f t="shared" si="3"/>
        <v>0</v>
      </c>
    </row>
    <row r="448" spans="3:11" x14ac:dyDescent="0.25">
      <c r="K448" s="153">
        <f t="shared" si="3"/>
        <v>0</v>
      </c>
    </row>
    <row r="449" spans="3:11" x14ac:dyDescent="0.25">
      <c r="K449" s="153">
        <f t="shared" si="3"/>
        <v>0</v>
      </c>
    </row>
    <row r="450" spans="3:11" x14ac:dyDescent="0.25">
      <c r="F450" s="139" t="s">
        <v>3029</v>
      </c>
      <c r="G450" s="139">
        <v>36200000</v>
      </c>
      <c r="H450" s="139">
        <v>32676101.992218241</v>
      </c>
      <c r="I450" s="139">
        <v>36200000</v>
      </c>
      <c r="J450" s="139">
        <v>36200000</v>
      </c>
      <c r="K450" s="153">
        <f t="shared" si="3"/>
        <v>141276101.99221826</v>
      </c>
    </row>
    <row r="451" spans="3:11" ht="60" x14ac:dyDescent="0.25">
      <c r="C451" s="139" t="s">
        <v>1045</v>
      </c>
      <c r="K451" s="153">
        <f t="shared" si="3"/>
        <v>0</v>
      </c>
    </row>
    <row r="452" spans="3:11" x14ac:dyDescent="0.25">
      <c r="F452" s="139" t="s">
        <v>3030</v>
      </c>
      <c r="G452" s="139">
        <v>3523898.0077817463</v>
      </c>
      <c r="K452" s="153">
        <f t="shared" si="3"/>
        <v>3523898.0077817463</v>
      </c>
    </row>
    <row r="453" spans="3:11" x14ac:dyDescent="0.25">
      <c r="K453" s="153">
        <f t="shared" si="3"/>
        <v>0</v>
      </c>
    </row>
    <row r="454" spans="3:11" x14ac:dyDescent="0.25">
      <c r="F454" s="139" t="s">
        <v>3031</v>
      </c>
      <c r="K454" s="153">
        <f t="shared" si="3"/>
        <v>0</v>
      </c>
    </row>
    <row r="455" spans="3:11" x14ac:dyDescent="0.25">
      <c r="K455" s="153">
        <f t="shared" si="3"/>
        <v>0</v>
      </c>
    </row>
    <row r="456" spans="3:11" x14ac:dyDescent="0.25">
      <c r="F456" s="139" t="s">
        <v>174</v>
      </c>
      <c r="K456" s="153">
        <f t="shared" si="3"/>
        <v>0</v>
      </c>
    </row>
    <row r="457" spans="3:11" x14ac:dyDescent="0.25">
      <c r="K457" s="153">
        <f t="shared" si="3"/>
        <v>0</v>
      </c>
    </row>
    <row r="458" spans="3:11" x14ac:dyDescent="0.25">
      <c r="K458" s="153">
        <f t="shared" si="3"/>
        <v>0</v>
      </c>
    </row>
    <row r="459" spans="3:11" x14ac:dyDescent="0.25">
      <c r="F459" s="139" t="s">
        <v>3029</v>
      </c>
      <c r="G459" s="139">
        <v>12100000</v>
      </c>
      <c r="H459" s="139">
        <v>10922122.489111623</v>
      </c>
      <c r="I459" s="139">
        <v>12100000</v>
      </c>
      <c r="J459" s="139">
        <v>12100000</v>
      </c>
      <c r="K459" s="153">
        <f t="shared" si="3"/>
        <v>47222122.489111625</v>
      </c>
    </row>
    <row r="460" spans="3:11" x14ac:dyDescent="0.25">
      <c r="K460" s="153">
        <f t="shared" si="3"/>
        <v>0</v>
      </c>
    </row>
    <row r="461" spans="3:11" ht="75" x14ac:dyDescent="0.25">
      <c r="C461" s="139" t="s">
        <v>1046</v>
      </c>
      <c r="F461" s="139" t="s">
        <v>3030</v>
      </c>
      <c r="G461" s="139">
        <v>1177877.5108883739</v>
      </c>
      <c r="H461" s="146"/>
      <c r="K461" s="153">
        <f t="shared" si="3"/>
        <v>1177877.5108883739</v>
      </c>
    </row>
    <row r="462" spans="3:11" x14ac:dyDescent="0.25">
      <c r="K462" s="153">
        <f t="shared" si="3"/>
        <v>0</v>
      </c>
    </row>
    <row r="463" spans="3:11" x14ac:dyDescent="0.25">
      <c r="F463" s="139" t="s">
        <v>3031</v>
      </c>
      <c r="K463" s="153">
        <f t="shared" si="3"/>
        <v>0</v>
      </c>
    </row>
    <row r="464" spans="3:11" x14ac:dyDescent="0.25">
      <c r="K464" s="153">
        <f t="shared" si="3"/>
        <v>0</v>
      </c>
    </row>
    <row r="465" spans="3:11" x14ac:dyDescent="0.25">
      <c r="F465" s="139" t="s">
        <v>174</v>
      </c>
      <c r="K465" s="153">
        <f t="shared" si="3"/>
        <v>0</v>
      </c>
    </row>
    <row r="466" spans="3:11" x14ac:dyDescent="0.25">
      <c r="K466" s="153">
        <f t="shared" si="3"/>
        <v>0</v>
      </c>
    </row>
    <row r="467" spans="3:11" x14ac:dyDescent="0.25">
      <c r="K467" s="153">
        <f t="shared" si="3"/>
        <v>0</v>
      </c>
    </row>
    <row r="468" spans="3:11" x14ac:dyDescent="0.25">
      <c r="F468" s="139" t="s">
        <v>3029</v>
      </c>
      <c r="G468" s="146">
        <v>41800000</v>
      </c>
      <c r="H468" s="146">
        <v>37730968.598749243</v>
      </c>
      <c r="I468" s="146">
        <v>41800000</v>
      </c>
      <c r="J468" s="146">
        <v>41800000</v>
      </c>
      <c r="K468" s="153">
        <f t="shared" si="3"/>
        <v>163130968.59874925</v>
      </c>
    </row>
    <row r="469" spans="3:11" ht="60" x14ac:dyDescent="0.25">
      <c r="C469" s="139" t="s">
        <v>1047</v>
      </c>
      <c r="K469" s="153">
        <f t="shared" si="3"/>
        <v>0</v>
      </c>
    </row>
    <row r="470" spans="3:11" x14ac:dyDescent="0.25">
      <c r="F470" s="139" t="s">
        <v>3030</v>
      </c>
      <c r="G470" s="146">
        <v>4069031.4012507461</v>
      </c>
      <c r="K470" s="153">
        <f t="shared" si="3"/>
        <v>4069031.4012507461</v>
      </c>
    </row>
    <row r="471" spans="3:11" x14ac:dyDescent="0.25">
      <c r="K471" s="153">
        <f t="shared" si="3"/>
        <v>0</v>
      </c>
    </row>
    <row r="472" spans="3:11" x14ac:dyDescent="0.25">
      <c r="F472" s="139" t="s">
        <v>3031</v>
      </c>
      <c r="K472" s="153">
        <f t="shared" si="3"/>
        <v>0</v>
      </c>
    </row>
    <row r="473" spans="3:11" x14ac:dyDescent="0.25">
      <c r="K473" s="153">
        <f t="shared" si="3"/>
        <v>0</v>
      </c>
    </row>
    <row r="474" spans="3:11" x14ac:dyDescent="0.25">
      <c r="F474" s="139" t="s">
        <v>174</v>
      </c>
      <c r="K474" s="153">
        <f t="shared" si="3"/>
        <v>0</v>
      </c>
    </row>
    <row r="475" spans="3:11" x14ac:dyDescent="0.25">
      <c r="K475" s="153">
        <f t="shared" si="3"/>
        <v>0</v>
      </c>
    </row>
    <row r="476" spans="3:11" x14ac:dyDescent="0.25">
      <c r="K476" s="153">
        <f t="shared" si="3"/>
        <v>0</v>
      </c>
    </row>
    <row r="477" spans="3:11" x14ac:dyDescent="0.25">
      <c r="F477" s="139" t="s">
        <v>3029</v>
      </c>
      <c r="G477" s="139">
        <v>11000000</v>
      </c>
      <c r="H477" s="146">
        <v>9929202.2628287487</v>
      </c>
      <c r="I477" s="146">
        <v>11000000</v>
      </c>
      <c r="J477" s="146">
        <v>11000000</v>
      </c>
      <c r="K477" s="153">
        <f t="shared" si="3"/>
        <v>42929202.262828752</v>
      </c>
    </row>
    <row r="478" spans="3:11" x14ac:dyDescent="0.25">
      <c r="K478" s="153">
        <f t="shared" si="3"/>
        <v>0</v>
      </c>
    </row>
    <row r="479" spans="3:11" ht="60" x14ac:dyDescent="0.25">
      <c r="C479" s="139" t="s">
        <v>1048</v>
      </c>
      <c r="F479" s="139" t="s">
        <v>3030</v>
      </c>
      <c r="G479" s="146">
        <v>1070797.7371712492</v>
      </c>
      <c r="K479" s="153">
        <f t="shared" si="3"/>
        <v>1070797.7371712492</v>
      </c>
    </row>
    <row r="480" spans="3:11" x14ac:dyDescent="0.25">
      <c r="K480" s="153">
        <f t="shared" si="3"/>
        <v>0</v>
      </c>
    </row>
    <row r="481" spans="3:11" x14ac:dyDescent="0.25">
      <c r="F481" s="139" t="s">
        <v>3031</v>
      </c>
      <c r="K481" s="153">
        <f t="shared" si="3"/>
        <v>0</v>
      </c>
    </row>
    <row r="482" spans="3:11" x14ac:dyDescent="0.25">
      <c r="K482" s="153">
        <f t="shared" si="3"/>
        <v>0</v>
      </c>
    </row>
    <row r="483" spans="3:11" x14ac:dyDescent="0.25">
      <c r="F483" s="139" t="s">
        <v>174</v>
      </c>
      <c r="K483" s="153">
        <f t="shared" si="3"/>
        <v>0</v>
      </c>
    </row>
    <row r="484" spans="3:11" x14ac:dyDescent="0.25">
      <c r="K484" s="153">
        <f t="shared" si="3"/>
        <v>0</v>
      </c>
    </row>
    <row r="485" spans="3:11" x14ac:dyDescent="0.25">
      <c r="K485" s="153">
        <f t="shared" si="3"/>
        <v>0</v>
      </c>
    </row>
    <row r="486" spans="3:11" x14ac:dyDescent="0.25">
      <c r="F486" s="139" t="s">
        <v>3029</v>
      </c>
      <c r="G486" s="146">
        <v>11000000</v>
      </c>
      <c r="H486" s="146">
        <v>9929202.2628287487</v>
      </c>
      <c r="I486" s="146">
        <v>11000000</v>
      </c>
      <c r="J486" s="146">
        <v>11000000</v>
      </c>
      <c r="K486" s="153">
        <f t="shared" si="3"/>
        <v>42929202.262828752</v>
      </c>
    </row>
    <row r="487" spans="3:11" ht="60" x14ac:dyDescent="0.25">
      <c r="C487" s="139" t="s">
        <v>1049</v>
      </c>
      <c r="K487" s="153">
        <f t="shared" si="3"/>
        <v>0</v>
      </c>
    </row>
    <row r="488" spans="3:11" x14ac:dyDescent="0.25">
      <c r="F488" s="139" t="s">
        <v>3030</v>
      </c>
      <c r="G488" s="146">
        <v>1070797.7371712492</v>
      </c>
      <c r="K488" s="153">
        <f t="shared" si="3"/>
        <v>1070797.7371712492</v>
      </c>
    </row>
    <row r="489" spans="3:11" x14ac:dyDescent="0.25">
      <c r="K489" s="153">
        <f t="shared" si="3"/>
        <v>0</v>
      </c>
    </row>
    <row r="490" spans="3:11" x14ac:dyDescent="0.25">
      <c r="F490" s="139" t="s">
        <v>3031</v>
      </c>
      <c r="K490" s="153">
        <f t="shared" si="3"/>
        <v>0</v>
      </c>
    </row>
    <row r="491" spans="3:11" x14ac:dyDescent="0.25">
      <c r="K491" s="153">
        <f t="shared" si="3"/>
        <v>0</v>
      </c>
    </row>
    <row r="492" spans="3:11" x14ac:dyDescent="0.25">
      <c r="F492" s="139" t="s">
        <v>174</v>
      </c>
      <c r="K492" s="153">
        <f t="shared" si="3"/>
        <v>0</v>
      </c>
    </row>
    <row r="493" spans="3:11" x14ac:dyDescent="0.25">
      <c r="K493" s="153">
        <f t="shared" si="3"/>
        <v>0</v>
      </c>
    </row>
    <row r="494" spans="3:11" x14ac:dyDescent="0.25">
      <c r="K494" s="153">
        <f t="shared" si="3"/>
        <v>0</v>
      </c>
    </row>
    <row r="495" spans="3:11" x14ac:dyDescent="0.25">
      <c r="F495" s="139" t="s">
        <v>3029</v>
      </c>
      <c r="G495" s="139">
        <v>97200000</v>
      </c>
      <c r="H495" s="139">
        <v>87738041.813359484</v>
      </c>
      <c r="I495" s="139">
        <v>97200000</v>
      </c>
      <c r="J495" s="139">
        <v>97200000</v>
      </c>
      <c r="K495" s="153">
        <f t="shared" si="3"/>
        <v>379338041.8133595</v>
      </c>
    </row>
    <row r="496" spans="3:11" x14ac:dyDescent="0.25">
      <c r="K496" s="153">
        <f t="shared" si="3"/>
        <v>0</v>
      </c>
    </row>
    <row r="497" spans="3:11" ht="90" x14ac:dyDescent="0.25">
      <c r="C497" s="139" t="s">
        <v>1051</v>
      </c>
      <c r="F497" s="139" t="s">
        <v>3030</v>
      </c>
      <c r="G497" s="139">
        <v>9461958.1866404917</v>
      </c>
      <c r="K497" s="153">
        <f t="shared" si="3"/>
        <v>9461958.1866404917</v>
      </c>
    </row>
    <row r="498" spans="3:11" x14ac:dyDescent="0.25">
      <c r="K498" s="153">
        <f t="shared" ref="K498:K561" si="4">J498+I498+H498+G498</f>
        <v>0</v>
      </c>
    </row>
    <row r="499" spans="3:11" x14ac:dyDescent="0.25">
      <c r="F499" s="139" t="s">
        <v>3031</v>
      </c>
      <c r="K499" s="153">
        <f t="shared" si="4"/>
        <v>0</v>
      </c>
    </row>
    <row r="500" spans="3:11" x14ac:dyDescent="0.25">
      <c r="K500" s="153">
        <f t="shared" si="4"/>
        <v>0</v>
      </c>
    </row>
    <row r="501" spans="3:11" x14ac:dyDescent="0.25">
      <c r="F501" s="139" t="s">
        <v>174</v>
      </c>
      <c r="K501" s="153">
        <f t="shared" si="4"/>
        <v>0</v>
      </c>
    </row>
    <row r="502" spans="3:11" x14ac:dyDescent="0.25">
      <c r="K502" s="153">
        <f t="shared" si="4"/>
        <v>0</v>
      </c>
    </row>
    <row r="503" spans="3:11" x14ac:dyDescent="0.25">
      <c r="F503" s="139" t="s">
        <v>3029</v>
      </c>
      <c r="G503" s="139">
        <v>22000000</v>
      </c>
      <c r="H503" s="146">
        <v>19858404.525657497</v>
      </c>
      <c r="I503" s="146">
        <v>22000000</v>
      </c>
      <c r="J503" s="146">
        <v>22000000</v>
      </c>
      <c r="K503" s="153">
        <f t="shared" si="4"/>
        <v>85858404.525657505</v>
      </c>
    </row>
    <row r="504" spans="3:11" x14ac:dyDescent="0.25">
      <c r="K504" s="153">
        <f t="shared" si="4"/>
        <v>0</v>
      </c>
    </row>
    <row r="505" spans="3:11" ht="60" x14ac:dyDescent="0.25">
      <c r="C505" s="139" t="s">
        <v>3033</v>
      </c>
      <c r="F505" s="139" t="s">
        <v>3030</v>
      </c>
      <c r="G505" s="139">
        <v>2141595.4743424985</v>
      </c>
      <c r="K505" s="153">
        <f t="shared" si="4"/>
        <v>2141595.4743424985</v>
      </c>
    </row>
    <row r="506" spans="3:11" x14ac:dyDescent="0.25">
      <c r="K506" s="153">
        <f t="shared" si="4"/>
        <v>0</v>
      </c>
    </row>
    <row r="507" spans="3:11" x14ac:dyDescent="0.25">
      <c r="F507" s="139" t="s">
        <v>3031</v>
      </c>
      <c r="K507" s="153">
        <f t="shared" si="4"/>
        <v>0</v>
      </c>
    </row>
    <row r="508" spans="3:11" x14ac:dyDescent="0.25">
      <c r="K508" s="153">
        <f t="shared" si="4"/>
        <v>0</v>
      </c>
    </row>
    <row r="509" spans="3:11" x14ac:dyDescent="0.25">
      <c r="F509" s="139" t="s">
        <v>174</v>
      </c>
      <c r="K509" s="153">
        <f t="shared" si="4"/>
        <v>0</v>
      </c>
    </row>
    <row r="510" spans="3:11" x14ac:dyDescent="0.25">
      <c r="K510" s="153">
        <f t="shared" si="4"/>
        <v>0</v>
      </c>
    </row>
    <row r="511" spans="3:11" x14ac:dyDescent="0.25">
      <c r="F511" s="139" t="s">
        <v>3029</v>
      </c>
      <c r="G511" s="146">
        <v>7000000</v>
      </c>
      <c r="H511" s="146">
        <v>6318583.2581637492</v>
      </c>
      <c r="I511" s="146">
        <v>7000000</v>
      </c>
      <c r="J511" s="146">
        <v>7000000</v>
      </c>
      <c r="K511" s="153">
        <f t="shared" si="4"/>
        <v>27318583.25816375</v>
      </c>
    </row>
    <row r="512" spans="3:11" x14ac:dyDescent="0.25">
      <c r="K512" s="153">
        <f t="shared" si="4"/>
        <v>0</v>
      </c>
    </row>
    <row r="513" spans="3:11" x14ac:dyDescent="0.25">
      <c r="F513" s="139" t="s">
        <v>3030</v>
      </c>
      <c r="G513" s="146">
        <v>681416.74183624948</v>
      </c>
      <c r="K513" s="153">
        <f t="shared" si="4"/>
        <v>681416.74183624948</v>
      </c>
    </row>
    <row r="514" spans="3:11" ht="60" x14ac:dyDescent="0.25">
      <c r="C514" s="139" t="s">
        <v>1054</v>
      </c>
      <c r="K514" s="153">
        <f t="shared" si="4"/>
        <v>0</v>
      </c>
    </row>
    <row r="515" spans="3:11" x14ac:dyDescent="0.25">
      <c r="F515" s="139" t="s">
        <v>3031</v>
      </c>
      <c r="K515" s="153">
        <f t="shared" si="4"/>
        <v>0</v>
      </c>
    </row>
    <row r="516" spans="3:11" x14ac:dyDescent="0.25">
      <c r="K516" s="153">
        <f t="shared" si="4"/>
        <v>0</v>
      </c>
    </row>
    <row r="517" spans="3:11" x14ac:dyDescent="0.25">
      <c r="F517" s="139" t="s">
        <v>174</v>
      </c>
      <c r="K517" s="153">
        <f t="shared" si="4"/>
        <v>0</v>
      </c>
    </row>
    <row r="518" spans="3:11" x14ac:dyDescent="0.25">
      <c r="K518" s="153">
        <f t="shared" si="4"/>
        <v>0</v>
      </c>
    </row>
    <row r="519" spans="3:11" x14ac:dyDescent="0.25">
      <c r="K519" s="153">
        <f t="shared" si="4"/>
        <v>0</v>
      </c>
    </row>
    <row r="520" spans="3:11" x14ac:dyDescent="0.25">
      <c r="F520" s="139" t="s">
        <v>3029</v>
      </c>
      <c r="G520" s="139">
        <v>7000000</v>
      </c>
      <c r="H520" s="161">
        <v>6318583.2581637492</v>
      </c>
      <c r="I520" s="161">
        <v>7000000</v>
      </c>
      <c r="J520" s="161">
        <v>7000000</v>
      </c>
      <c r="K520" s="153">
        <f t="shared" si="4"/>
        <v>27318583.25816375</v>
      </c>
    </row>
    <row r="521" spans="3:11" ht="45" x14ac:dyDescent="0.25">
      <c r="C521" s="139" t="s">
        <v>1053</v>
      </c>
      <c r="K521" s="153">
        <f t="shared" si="4"/>
        <v>0</v>
      </c>
    </row>
    <row r="522" spans="3:11" x14ac:dyDescent="0.25">
      <c r="F522" s="139" t="s">
        <v>3030</v>
      </c>
      <c r="G522" s="161">
        <v>681416.74183624948</v>
      </c>
      <c r="K522" s="153">
        <f t="shared" si="4"/>
        <v>681416.74183624948</v>
      </c>
    </row>
    <row r="523" spans="3:11" x14ac:dyDescent="0.25">
      <c r="K523" s="153">
        <f t="shared" si="4"/>
        <v>0</v>
      </c>
    </row>
    <row r="524" spans="3:11" x14ac:dyDescent="0.25">
      <c r="F524" s="139" t="s">
        <v>3031</v>
      </c>
      <c r="K524" s="153">
        <f t="shared" si="4"/>
        <v>0</v>
      </c>
    </row>
    <row r="525" spans="3:11" x14ac:dyDescent="0.25">
      <c r="K525" s="153">
        <f t="shared" si="4"/>
        <v>0</v>
      </c>
    </row>
    <row r="526" spans="3:11" x14ac:dyDescent="0.25">
      <c r="F526" s="139" t="s">
        <v>174</v>
      </c>
      <c r="K526" s="153">
        <f t="shared" si="4"/>
        <v>0</v>
      </c>
    </row>
    <row r="527" spans="3:11" x14ac:dyDescent="0.25">
      <c r="K527" s="153">
        <f t="shared" si="4"/>
        <v>0</v>
      </c>
    </row>
    <row r="528" spans="3:11" x14ac:dyDescent="0.25">
      <c r="F528" s="139" t="s">
        <v>3029</v>
      </c>
      <c r="G528" s="161">
        <v>51100000</v>
      </c>
      <c r="H528" s="161">
        <v>46125657.78459537</v>
      </c>
      <c r="I528" s="161">
        <v>51100000</v>
      </c>
      <c r="J528" s="161">
        <v>51100000</v>
      </c>
      <c r="K528" s="153">
        <f t="shared" si="4"/>
        <v>199425657.78459537</v>
      </c>
    </row>
    <row r="529" spans="3:11" x14ac:dyDescent="0.25">
      <c r="K529" s="153">
        <f t="shared" si="4"/>
        <v>0</v>
      </c>
    </row>
    <row r="530" spans="3:11" x14ac:dyDescent="0.25">
      <c r="F530" s="139" t="s">
        <v>3030</v>
      </c>
      <c r="G530" s="161">
        <v>4974342.2154046213</v>
      </c>
      <c r="K530" s="153">
        <f t="shared" si="4"/>
        <v>4974342.2154046213</v>
      </c>
    </row>
    <row r="531" spans="3:11" ht="60" x14ac:dyDescent="0.25">
      <c r="C531" s="139" t="s">
        <v>1056</v>
      </c>
      <c r="K531" s="153">
        <f t="shared" si="4"/>
        <v>0</v>
      </c>
    </row>
    <row r="532" spans="3:11" x14ac:dyDescent="0.25">
      <c r="F532" s="139" t="s">
        <v>3031</v>
      </c>
      <c r="K532" s="153">
        <f t="shared" si="4"/>
        <v>0</v>
      </c>
    </row>
    <row r="533" spans="3:11" x14ac:dyDescent="0.25">
      <c r="K533" s="153">
        <f t="shared" si="4"/>
        <v>0</v>
      </c>
    </row>
    <row r="534" spans="3:11" x14ac:dyDescent="0.25">
      <c r="F534" s="139" t="s">
        <v>174</v>
      </c>
      <c r="K534" s="153">
        <f t="shared" si="4"/>
        <v>0</v>
      </c>
    </row>
    <row r="535" spans="3:11" x14ac:dyDescent="0.25">
      <c r="K535" s="153">
        <f t="shared" si="4"/>
        <v>0</v>
      </c>
    </row>
    <row r="536" spans="3:11" x14ac:dyDescent="0.25">
      <c r="K536" s="153">
        <f t="shared" si="4"/>
        <v>0</v>
      </c>
    </row>
    <row r="537" spans="3:11" x14ac:dyDescent="0.25">
      <c r="F537" s="139" t="s">
        <v>3029</v>
      </c>
      <c r="G537" s="161">
        <v>62200000</v>
      </c>
      <c r="H537" s="161">
        <v>56145125.522540741</v>
      </c>
      <c r="I537" s="161">
        <v>64743153.933343306</v>
      </c>
      <c r="J537" s="161">
        <v>70088261.595392242</v>
      </c>
      <c r="K537" s="153">
        <f t="shared" si="4"/>
        <v>253176541.0512763</v>
      </c>
    </row>
    <row r="538" spans="3:11" x14ac:dyDescent="0.25">
      <c r="K538" s="153">
        <f t="shared" si="4"/>
        <v>0</v>
      </c>
    </row>
    <row r="539" spans="3:11" x14ac:dyDescent="0.25">
      <c r="F539" s="139" t="s">
        <v>3030</v>
      </c>
      <c r="G539" s="161">
        <v>42990142.05401282</v>
      </c>
      <c r="K539" s="153">
        <f t="shared" si="4"/>
        <v>42990142.05401282</v>
      </c>
    </row>
    <row r="540" spans="3:11" ht="30" x14ac:dyDescent="0.25">
      <c r="C540" s="139" t="s">
        <v>1058</v>
      </c>
      <c r="K540" s="153">
        <f t="shared" si="4"/>
        <v>0</v>
      </c>
    </row>
    <row r="541" spans="3:11" x14ac:dyDescent="0.25">
      <c r="F541" s="139" t="s">
        <v>3031</v>
      </c>
      <c r="G541" s="161">
        <v>112110000</v>
      </c>
      <c r="H541" s="161">
        <v>156954000</v>
      </c>
      <c r="I541" s="161">
        <v>179376000</v>
      </c>
      <c r="J541" s="161">
        <v>190587000</v>
      </c>
      <c r="K541" s="153">
        <f t="shared" si="4"/>
        <v>639027000</v>
      </c>
    </row>
    <row r="542" spans="3:11" x14ac:dyDescent="0.25">
      <c r="K542" s="153">
        <f t="shared" si="4"/>
        <v>0</v>
      </c>
    </row>
    <row r="543" spans="3:11" x14ac:dyDescent="0.25">
      <c r="F543" s="139" t="s">
        <v>174</v>
      </c>
      <c r="K543" s="153">
        <f t="shared" si="4"/>
        <v>0</v>
      </c>
    </row>
    <row r="544" spans="3:11" x14ac:dyDescent="0.25">
      <c r="K544" s="153">
        <f t="shared" si="4"/>
        <v>0</v>
      </c>
    </row>
    <row r="545" spans="3:11" x14ac:dyDescent="0.25">
      <c r="K545" s="153">
        <f t="shared" si="4"/>
        <v>0</v>
      </c>
    </row>
    <row r="546" spans="3:11" x14ac:dyDescent="0.25">
      <c r="F546" s="139" t="s">
        <v>3029</v>
      </c>
      <c r="K546" s="153">
        <f t="shared" si="4"/>
        <v>0</v>
      </c>
    </row>
    <row r="547" spans="3:11" x14ac:dyDescent="0.25">
      <c r="K547" s="153">
        <f t="shared" si="4"/>
        <v>0</v>
      </c>
    </row>
    <row r="548" spans="3:11" x14ac:dyDescent="0.25">
      <c r="F548" s="139" t="s">
        <v>3030</v>
      </c>
      <c r="K548" s="153">
        <f t="shared" si="4"/>
        <v>0</v>
      </c>
    </row>
    <row r="549" spans="3:11" ht="30" x14ac:dyDescent="0.25">
      <c r="C549" s="139" t="s">
        <v>1060</v>
      </c>
      <c r="K549" s="153">
        <f t="shared" si="4"/>
        <v>0</v>
      </c>
    </row>
    <row r="550" spans="3:11" x14ac:dyDescent="0.25">
      <c r="F550" s="139" t="s">
        <v>3031</v>
      </c>
      <c r="G550" s="161">
        <v>80500000</v>
      </c>
      <c r="H550" s="161">
        <v>112700000</v>
      </c>
      <c r="I550" s="161">
        <v>128800000</v>
      </c>
      <c r="J550" s="161">
        <v>136850000</v>
      </c>
      <c r="K550" s="153">
        <f t="shared" si="4"/>
        <v>458850000</v>
      </c>
    </row>
    <row r="551" spans="3:11" x14ac:dyDescent="0.25">
      <c r="K551" s="153">
        <f t="shared" si="4"/>
        <v>0</v>
      </c>
    </row>
    <row r="552" spans="3:11" x14ac:dyDescent="0.25">
      <c r="F552" s="139" t="s">
        <v>174</v>
      </c>
      <c r="K552" s="153">
        <f t="shared" si="4"/>
        <v>0</v>
      </c>
    </row>
    <row r="553" spans="3:11" x14ac:dyDescent="0.25">
      <c r="K553" s="153">
        <f t="shared" si="4"/>
        <v>0</v>
      </c>
    </row>
    <row r="554" spans="3:11" x14ac:dyDescent="0.25">
      <c r="G554" s="149">
        <v>112583333.33333333</v>
      </c>
      <c r="H554" s="149">
        <v>101623880.73546697</v>
      </c>
      <c r="I554" s="149">
        <v>117186496.4683103</v>
      </c>
      <c r="J554" s="149">
        <v>126861255.91556123</v>
      </c>
      <c r="K554" s="153">
        <f t="shared" si="4"/>
        <v>458254966.45267183</v>
      </c>
    </row>
    <row r="555" spans="3:11" x14ac:dyDescent="0.25">
      <c r="F555" s="139" t="s">
        <v>3029</v>
      </c>
      <c r="K555" s="153">
        <f t="shared" si="4"/>
        <v>0</v>
      </c>
    </row>
    <row r="556" spans="3:11" ht="60" x14ac:dyDescent="0.25">
      <c r="C556" s="139" t="s">
        <v>1063</v>
      </c>
      <c r="K556" s="153">
        <f t="shared" si="4"/>
        <v>0</v>
      </c>
    </row>
    <row r="557" spans="3:11" x14ac:dyDescent="0.25">
      <c r="F557" s="139" t="s">
        <v>3030</v>
      </c>
      <c r="K557" s="153">
        <f t="shared" si="4"/>
        <v>0</v>
      </c>
    </row>
    <row r="558" spans="3:11" x14ac:dyDescent="0.25">
      <c r="K558" s="153">
        <f t="shared" si="4"/>
        <v>0</v>
      </c>
    </row>
    <row r="559" spans="3:11" x14ac:dyDescent="0.25">
      <c r="F559" s="139" t="s">
        <v>3031</v>
      </c>
      <c r="G559" s="149"/>
      <c r="H559" s="149"/>
      <c r="I559" s="149"/>
      <c r="J559" s="149"/>
      <c r="K559" s="153">
        <f t="shared" si="4"/>
        <v>0</v>
      </c>
    </row>
    <row r="560" spans="3:11" x14ac:dyDescent="0.25">
      <c r="K560" s="153">
        <f t="shared" si="4"/>
        <v>0</v>
      </c>
    </row>
    <row r="561" spans="3:11" x14ac:dyDescent="0.25">
      <c r="F561" s="139" t="s">
        <v>174</v>
      </c>
      <c r="K561" s="153">
        <f t="shared" si="4"/>
        <v>0</v>
      </c>
    </row>
    <row r="562" spans="3:11" x14ac:dyDescent="0.25">
      <c r="K562" s="153">
        <f t="shared" ref="K562:K625" si="5">J562+I562+H562+G562</f>
        <v>0</v>
      </c>
    </row>
    <row r="563" spans="3:11" x14ac:dyDescent="0.25">
      <c r="F563" s="139" t="s">
        <v>3029</v>
      </c>
      <c r="G563" s="149"/>
      <c r="H563" s="149"/>
      <c r="I563" s="149"/>
      <c r="J563" s="149"/>
      <c r="K563" s="153">
        <f t="shared" si="5"/>
        <v>0</v>
      </c>
    </row>
    <row r="564" spans="3:11" x14ac:dyDescent="0.25">
      <c r="K564" s="153">
        <f t="shared" si="5"/>
        <v>0</v>
      </c>
    </row>
    <row r="565" spans="3:11" x14ac:dyDescent="0.25">
      <c r="F565" s="139" t="s">
        <v>3030</v>
      </c>
      <c r="G565" s="149">
        <v>77813078.664216667</v>
      </c>
      <c r="K565" s="153">
        <f t="shared" si="5"/>
        <v>77813078.664216667</v>
      </c>
    </row>
    <row r="566" spans="3:11" x14ac:dyDescent="0.25">
      <c r="K566" s="153">
        <f t="shared" si="5"/>
        <v>0</v>
      </c>
    </row>
    <row r="567" spans="3:11" x14ac:dyDescent="0.25">
      <c r="F567" s="139" t="s">
        <v>3031</v>
      </c>
      <c r="K567" s="153">
        <f t="shared" si="5"/>
        <v>0</v>
      </c>
    </row>
    <row r="568" spans="3:11" x14ac:dyDescent="0.25">
      <c r="K568" s="153">
        <f t="shared" si="5"/>
        <v>0</v>
      </c>
    </row>
    <row r="569" spans="3:11" x14ac:dyDescent="0.25">
      <c r="F569" s="139" t="s">
        <v>174</v>
      </c>
      <c r="K569" s="153">
        <f t="shared" si="5"/>
        <v>0</v>
      </c>
    </row>
    <row r="570" spans="3:11" x14ac:dyDescent="0.25">
      <c r="K570" s="153">
        <f t="shared" si="5"/>
        <v>0</v>
      </c>
    </row>
    <row r="571" spans="3:11" x14ac:dyDescent="0.25">
      <c r="K571" s="153">
        <f t="shared" si="5"/>
        <v>0</v>
      </c>
    </row>
    <row r="572" spans="3:11" x14ac:dyDescent="0.25">
      <c r="K572" s="153">
        <f t="shared" si="5"/>
        <v>0</v>
      </c>
    </row>
    <row r="573" spans="3:11" x14ac:dyDescent="0.25">
      <c r="F573" s="139" t="s">
        <v>3029</v>
      </c>
      <c r="G573" s="149">
        <v>68900000</v>
      </c>
      <c r="H573" s="149">
        <v>62192912.355354615</v>
      </c>
      <c r="I573" s="149">
        <v>71717094.951886714</v>
      </c>
      <c r="J573" s="149">
        <v>77637961.799397513</v>
      </c>
      <c r="K573" s="153">
        <f t="shared" si="5"/>
        <v>280447969.10663885</v>
      </c>
    </row>
    <row r="574" spans="3:11" x14ac:dyDescent="0.25">
      <c r="K574" s="153">
        <f t="shared" si="5"/>
        <v>0</v>
      </c>
    </row>
    <row r="575" spans="3:11" x14ac:dyDescent="0.25">
      <c r="F575" s="139" t="s">
        <v>3030</v>
      </c>
      <c r="G575" s="149">
        <v>47620912.982660502</v>
      </c>
      <c r="K575" s="153">
        <f t="shared" si="5"/>
        <v>47620912.982660502</v>
      </c>
    </row>
    <row r="576" spans="3:11" ht="60" x14ac:dyDescent="0.25">
      <c r="C576" s="139" t="s">
        <v>1064</v>
      </c>
      <c r="K576" s="153">
        <f t="shared" si="5"/>
        <v>0</v>
      </c>
    </row>
    <row r="577" spans="3:11" x14ac:dyDescent="0.25">
      <c r="F577" s="139" t="s">
        <v>3031</v>
      </c>
      <c r="K577" s="153">
        <f t="shared" si="5"/>
        <v>0</v>
      </c>
    </row>
    <row r="578" spans="3:11" x14ac:dyDescent="0.25">
      <c r="K578" s="153">
        <f t="shared" si="5"/>
        <v>0</v>
      </c>
    </row>
    <row r="579" spans="3:11" x14ac:dyDescent="0.25">
      <c r="F579" s="139" t="s">
        <v>174</v>
      </c>
      <c r="K579" s="153">
        <f t="shared" si="5"/>
        <v>0</v>
      </c>
    </row>
    <row r="580" spans="3:11" x14ac:dyDescent="0.25">
      <c r="K580" s="153">
        <f t="shared" si="5"/>
        <v>0</v>
      </c>
    </row>
    <row r="581" spans="3:11" x14ac:dyDescent="0.25">
      <c r="K581" s="153">
        <f t="shared" si="5"/>
        <v>0</v>
      </c>
    </row>
    <row r="582" spans="3:11" x14ac:dyDescent="0.25">
      <c r="K582" s="153">
        <f t="shared" si="5"/>
        <v>0</v>
      </c>
    </row>
    <row r="583" spans="3:11" x14ac:dyDescent="0.25">
      <c r="F583" s="139" t="s">
        <v>3029</v>
      </c>
      <c r="K583" s="153">
        <f t="shared" si="5"/>
        <v>0</v>
      </c>
    </row>
    <row r="584" spans="3:11" x14ac:dyDescent="0.25">
      <c r="K584" s="153">
        <f t="shared" si="5"/>
        <v>0</v>
      </c>
    </row>
    <row r="585" spans="3:11" ht="60" x14ac:dyDescent="0.25">
      <c r="C585" s="139" t="s">
        <v>1062</v>
      </c>
      <c r="F585" s="139" t="s">
        <v>3030</v>
      </c>
      <c r="K585" s="153">
        <f t="shared" si="5"/>
        <v>0</v>
      </c>
    </row>
    <row r="586" spans="3:11" x14ac:dyDescent="0.25">
      <c r="K586" s="153">
        <f t="shared" si="5"/>
        <v>0</v>
      </c>
    </row>
    <row r="587" spans="3:11" x14ac:dyDescent="0.25">
      <c r="F587" s="139" t="s">
        <v>3031</v>
      </c>
      <c r="G587" s="154">
        <v>24690000</v>
      </c>
      <c r="H587" s="154">
        <v>34566000</v>
      </c>
      <c r="I587" s="154">
        <v>39504000</v>
      </c>
      <c r="J587" s="154">
        <v>41973000</v>
      </c>
      <c r="K587" s="153">
        <f t="shared" si="5"/>
        <v>140733000</v>
      </c>
    </row>
    <row r="588" spans="3:11" x14ac:dyDescent="0.25">
      <c r="K588" s="153">
        <f t="shared" si="5"/>
        <v>0</v>
      </c>
    </row>
    <row r="589" spans="3:11" x14ac:dyDescent="0.25">
      <c r="F589" s="139" t="s">
        <v>174</v>
      </c>
      <c r="K589" s="153">
        <f t="shared" si="5"/>
        <v>0</v>
      </c>
    </row>
    <row r="590" spans="3:11" x14ac:dyDescent="0.25">
      <c r="K590" s="153">
        <f t="shared" si="5"/>
        <v>0</v>
      </c>
    </row>
    <row r="591" spans="3:11" x14ac:dyDescent="0.25">
      <c r="K591" s="153">
        <f t="shared" si="5"/>
        <v>0</v>
      </c>
    </row>
    <row r="592" spans="3:11" x14ac:dyDescent="0.25">
      <c r="F592" s="139" t="s">
        <v>3029</v>
      </c>
      <c r="K592" s="153">
        <f t="shared" si="5"/>
        <v>0</v>
      </c>
    </row>
    <row r="593" spans="3:11" x14ac:dyDescent="0.25">
      <c r="K593" s="153">
        <f t="shared" si="5"/>
        <v>0</v>
      </c>
    </row>
    <row r="594" spans="3:11" ht="90" x14ac:dyDescent="0.25">
      <c r="C594" s="139" t="s">
        <v>1066</v>
      </c>
      <c r="F594" s="139" t="s">
        <v>3030</v>
      </c>
      <c r="K594" s="153">
        <f t="shared" si="5"/>
        <v>0</v>
      </c>
    </row>
    <row r="595" spans="3:11" x14ac:dyDescent="0.25">
      <c r="K595" s="153">
        <f t="shared" si="5"/>
        <v>0</v>
      </c>
    </row>
    <row r="596" spans="3:11" x14ac:dyDescent="0.25">
      <c r="F596" s="139" t="s">
        <v>3031</v>
      </c>
      <c r="G596" s="162">
        <v>42240000</v>
      </c>
      <c r="H596" s="162">
        <v>59136000</v>
      </c>
      <c r="I596" s="162">
        <v>67584000</v>
      </c>
      <c r="J596" s="162">
        <v>71808000</v>
      </c>
      <c r="K596" s="153">
        <f t="shared" si="5"/>
        <v>240768000</v>
      </c>
    </row>
    <row r="597" spans="3:11" x14ac:dyDescent="0.25">
      <c r="K597" s="153">
        <f t="shared" si="5"/>
        <v>0</v>
      </c>
    </row>
    <row r="598" spans="3:11" x14ac:dyDescent="0.25">
      <c r="F598" s="139" t="s">
        <v>174</v>
      </c>
      <c r="K598" s="153">
        <f t="shared" si="5"/>
        <v>0</v>
      </c>
    </row>
    <row r="599" spans="3:11" x14ac:dyDescent="0.25">
      <c r="K599" s="153">
        <f t="shared" si="5"/>
        <v>0</v>
      </c>
    </row>
    <row r="600" spans="3:11" x14ac:dyDescent="0.25">
      <c r="K600" s="153">
        <f t="shared" si="5"/>
        <v>0</v>
      </c>
    </row>
    <row r="601" spans="3:11" x14ac:dyDescent="0.25">
      <c r="F601" s="139" t="s">
        <v>3029</v>
      </c>
      <c r="K601" s="153">
        <f t="shared" si="5"/>
        <v>0</v>
      </c>
    </row>
    <row r="602" spans="3:11" x14ac:dyDescent="0.25">
      <c r="K602" s="153">
        <f t="shared" si="5"/>
        <v>0</v>
      </c>
    </row>
    <row r="603" spans="3:11" x14ac:dyDescent="0.25">
      <c r="F603" s="139" t="s">
        <v>3030</v>
      </c>
      <c r="K603" s="153">
        <f t="shared" si="5"/>
        <v>0</v>
      </c>
    </row>
    <row r="604" spans="3:11" ht="90" x14ac:dyDescent="0.25">
      <c r="C604" s="139" t="s">
        <v>1067</v>
      </c>
      <c r="K604" s="153">
        <f t="shared" si="5"/>
        <v>0</v>
      </c>
    </row>
    <row r="605" spans="3:11" x14ac:dyDescent="0.25">
      <c r="F605" s="139" t="s">
        <v>3031</v>
      </c>
      <c r="G605" s="144">
        <v>42240000</v>
      </c>
      <c r="H605" s="144">
        <v>59136000</v>
      </c>
      <c r="I605" s="144">
        <v>67584000</v>
      </c>
      <c r="J605" s="144">
        <v>71808000</v>
      </c>
      <c r="K605" s="153">
        <f t="shared" si="5"/>
        <v>240768000</v>
      </c>
    </row>
    <row r="606" spans="3:11" x14ac:dyDescent="0.25">
      <c r="K606" s="153">
        <f t="shared" si="5"/>
        <v>0</v>
      </c>
    </row>
    <row r="607" spans="3:11" x14ac:dyDescent="0.25">
      <c r="F607" s="139" t="s">
        <v>174</v>
      </c>
      <c r="K607" s="153">
        <f t="shared" si="5"/>
        <v>0</v>
      </c>
    </row>
    <row r="608" spans="3:11" x14ac:dyDescent="0.25">
      <c r="K608" s="153">
        <f t="shared" si="5"/>
        <v>0</v>
      </c>
    </row>
    <row r="609" spans="3:11" x14ac:dyDescent="0.25">
      <c r="K609" s="153">
        <f t="shared" si="5"/>
        <v>0</v>
      </c>
    </row>
    <row r="610" spans="3:11" x14ac:dyDescent="0.25">
      <c r="F610" s="139" t="s">
        <v>3029</v>
      </c>
      <c r="K610" s="153">
        <f t="shared" si="5"/>
        <v>0</v>
      </c>
    </row>
    <row r="611" spans="3:11" x14ac:dyDescent="0.25">
      <c r="K611" s="153">
        <f t="shared" si="5"/>
        <v>0</v>
      </c>
    </row>
    <row r="612" spans="3:11" x14ac:dyDescent="0.25">
      <c r="F612" s="139" t="s">
        <v>3030</v>
      </c>
      <c r="K612" s="153">
        <f t="shared" si="5"/>
        <v>0</v>
      </c>
    </row>
    <row r="613" spans="3:11" x14ac:dyDescent="0.25">
      <c r="K613" s="153">
        <f t="shared" si="5"/>
        <v>0</v>
      </c>
    </row>
    <row r="614" spans="3:11" ht="90" x14ac:dyDescent="0.25">
      <c r="C614" s="139" t="s">
        <v>1068</v>
      </c>
      <c r="F614" s="139" t="s">
        <v>3031</v>
      </c>
      <c r="G614" s="144">
        <v>42240000</v>
      </c>
      <c r="H614" s="144">
        <v>59136000</v>
      </c>
      <c r="I614" s="144">
        <v>67584000</v>
      </c>
      <c r="J614" s="144">
        <v>71808000</v>
      </c>
      <c r="K614" s="153">
        <f t="shared" si="5"/>
        <v>240768000</v>
      </c>
    </row>
    <row r="615" spans="3:11" x14ac:dyDescent="0.25">
      <c r="K615" s="153">
        <f t="shared" si="5"/>
        <v>0</v>
      </c>
    </row>
    <row r="616" spans="3:11" x14ac:dyDescent="0.25">
      <c r="F616" s="139" t="s">
        <v>174</v>
      </c>
      <c r="K616" s="153">
        <f t="shared" si="5"/>
        <v>0</v>
      </c>
    </row>
    <row r="617" spans="3:11" x14ac:dyDescent="0.25">
      <c r="K617" s="153">
        <f t="shared" si="5"/>
        <v>0</v>
      </c>
    </row>
    <row r="618" spans="3:11" x14ac:dyDescent="0.25">
      <c r="K618" s="153">
        <f t="shared" si="5"/>
        <v>0</v>
      </c>
    </row>
    <row r="619" spans="3:11" x14ac:dyDescent="0.25">
      <c r="F619" s="139" t="s">
        <v>3029</v>
      </c>
      <c r="K619" s="153">
        <f t="shared" si="5"/>
        <v>0</v>
      </c>
    </row>
    <row r="620" spans="3:11" x14ac:dyDescent="0.25">
      <c r="K620" s="153">
        <f t="shared" si="5"/>
        <v>0</v>
      </c>
    </row>
    <row r="621" spans="3:11" ht="90" x14ac:dyDescent="0.25">
      <c r="C621" s="139" t="s">
        <v>1069</v>
      </c>
      <c r="F621" s="139" t="s">
        <v>3030</v>
      </c>
      <c r="K621" s="153">
        <f t="shared" si="5"/>
        <v>0</v>
      </c>
    </row>
    <row r="622" spans="3:11" x14ac:dyDescent="0.25">
      <c r="K622" s="153">
        <f t="shared" si="5"/>
        <v>0</v>
      </c>
    </row>
    <row r="623" spans="3:11" x14ac:dyDescent="0.25">
      <c r="F623" s="139" t="s">
        <v>3031</v>
      </c>
      <c r="G623" s="144">
        <v>42240000</v>
      </c>
      <c r="H623" s="144">
        <v>59136000</v>
      </c>
      <c r="I623" s="144">
        <v>67584000</v>
      </c>
      <c r="J623" s="144">
        <v>71808000</v>
      </c>
      <c r="K623" s="153">
        <f t="shared" si="5"/>
        <v>240768000</v>
      </c>
    </row>
    <row r="624" spans="3:11" x14ac:dyDescent="0.25">
      <c r="K624" s="153">
        <f t="shared" si="5"/>
        <v>0</v>
      </c>
    </row>
    <row r="625" spans="3:11" x14ac:dyDescent="0.25">
      <c r="F625" s="139" t="s">
        <v>174</v>
      </c>
      <c r="K625" s="153">
        <f t="shared" si="5"/>
        <v>0</v>
      </c>
    </row>
    <row r="626" spans="3:11" x14ac:dyDescent="0.25">
      <c r="K626" s="153">
        <f t="shared" ref="K626:K689" si="6">J626+I626+H626+G626</f>
        <v>0</v>
      </c>
    </row>
    <row r="627" spans="3:11" x14ac:dyDescent="0.25">
      <c r="K627" s="153">
        <f t="shared" si="6"/>
        <v>0</v>
      </c>
    </row>
    <row r="628" spans="3:11" x14ac:dyDescent="0.25">
      <c r="F628" s="139" t="s">
        <v>3029</v>
      </c>
      <c r="K628" s="153">
        <f t="shared" si="6"/>
        <v>0</v>
      </c>
    </row>
    <row r="629" spans="3:11" ht="105" x14ac:dyDescent="0.25">
      <c r="C629" s="139" t="s">
        <v>1070</v>
      </c>
      <c r="K629" s="153">
        <f t="shared" si="6"/>
        <v>0</v>
      </c>
    </row>
    <row r="630" spans="3:11" x14ac:dyDescent="0.25">
      <c r="F630" s="139" t="s">
        <v>3030</v>
      </c>
      <c r="K630" s="153">
        <f t="shared" si="6"/>
        <v>0</v>
      </c>
    </row>
    <row r="631" spans="3:11" x14ac:dyDescent="0.25">
      <c r="K631" s="153">
        <f t="shared" si="6"/>
        <v>0</v>
      </c>
    </row>
    <row r="632" spans="3:11" x14ac:dyDescent="0.25">
      <c r="F632" s="139" t="s">
        <v>3031</v>
      </c>
      <c r="G632" s="163">
        <v>42240000</v>
      </c>
      <c r="H632" s="163">
        <v>59136000</v>
      </c>
      <c r="I632" s="163">
        <v>67584000</v>
      </c>
      <c r="J632" s="163">
        <v>71808000</v>
      </c>
      <c r="K632" s="153">
        <f t="shared" si="6"/>
        <v>240768000</v>
      </c>
    </row>
    <row r="633" spans="3:11" x14ac:dyDescent="0.25">
      <c r="K633" s="153">
        <f t="shared" si="6"/>
        <v>0</v>
      </c>
    </row>
    <row r="634" spans="3:11" x14ac:dyDescent="0.25">
      <c r="F634" s="139" t="s">
        <v>174</v>
      </c>
      <c r="K634" s="153">
        <f t="shared" si="6"/>
        <v>0</v>
      </c>
    </row>
    <row r="635" spans="3:11" x14ac:dyDescent="0.25">
      <c r="K635" s="153">
        <f t="shared" si="6"/>
        <v>0</v>
      </c>
    </row>
    <row r="636" spans="3:11" x14ac:dyDescent="0.25">
      <c r="K636" s="153">
        <f t="shared" si="6"/>
        <v>0</v>
      </c>
    </row>
    <row r="637" spans="3:11" x14ac:dyDescent="0.25">
      <c r="F637" s="139" t="s">
        <v>3029</v>
      </c>
      <c r="G637" s="163">
        <v>280000000</v>
      </c>
      <c r="H637" s="163">
        <v>252743330.32654998</v>
      </c>
      <c r="I637" s="163">
        <v>280000000</v>
      </c>
      <c r="J637" s="163">
        <v>280000000</v>
      </c>
      <c r="K637" s="153">
        <f t="shared" si="6"/>
        <v>1092743330.32655</v>
      </c>
    </row>
    <row r="638" spans="3:11" x14ac:dyDescent="0.25">
      <c r="K638" s="153">
        <f t="shared" si="6"/>
        <v>0</v>
      </c>
    </row>
    <row r="639" spans="3:11" x14ac:dyDescent="0.25">
      <c r="F639" s="139" t="s">
        <v>3030</v>
      </c>
      <c r="G639" s="163">
        <v>27256669.673449982</v>
      </c>
      <c r="K639" s="153">
        <f t="shared" si="6"/>
        <v>27256669.673449982</v>
      </c>
    </row>
    <row r="640" spans="3:11" x14ac:dyDescent="0.25">
      <c r="C640" s="163" t="s">
        <v>1072</v>
      </c>
      <c r="K640" s="153">
        <f t="shared" si="6"/>
        <v>0</v>
      </c>
    </row>
    <row r="641" spans="3:11" x14ac:dyDescent="0.25">
      <c r="F641" s="139" t="s">
        <v>3031</v>
      </c>
      <c r="K641" s="153">
        <f t="shared" si="6"/>
        <v>0</v>
      </c>
    </row>
    <row r="642" spans="3:11" x14ac:dyDescent="0.25">
      <c r="K642" s="153">
        <f t="shared" si="6"/>
        <v>0</v>
      </c>
    </row>
    <row r="643" spans="3:11" x14ac:dyDescent="0.25">
      <c r="F643" s="139" t="s">
        <v>174</v>
      </c>
      <c r="K643" s="153">
        <f t="shared" si="6"/>
        <v>0</v>
      </c>
    </row>
    <row r="644" spans="3:11" x14ac:dyDescent="0.25">
      <c r="K644" s="153">
        <f t="shared" si="6"/>
        <v>0</v>
      </c>
    </row>
    <row r="645" spans="3:11" x14ac:dyDescent="0.25">
      <c r="K645" s="153">
        <f t="shared" si="6"/>
        <v>0</v>
      </c>
    </row>
    <row r="646" spans="3:11" x14ac:dyDescent="0.25">
      <c r="K646" s="153">
        <f t="shared" si="6"/>
        <v>0</v>
      </c>
    </row>
    <row r="647" spans="3:11" x14ac:dyDescent="0.25">
      <c r="F647" s="139" t="s">
        <v>3029</v>
      </c>
      <c r="G647" s="145">
        <v>60000000</v>
      </c>
      <c r="H647" s="145">
        <v>54159285.069974989</v>
      </c>
      <c r="I647" s="145">
        <v>60000000</v>
      </c>
      <c r="J647" s="145">
        <v>60000000</v>
      </c>
      <c r="K647" s="153">
        <f t="shared" si="6"/>
        <v>234159285.06997499</v>
      </c>
    </row>
    <row r="648" spans="3:11" x14ac:dyDescent="0.25">
      <c r="K648" s="153">
        <f t="shared" si="6"/>
        <v>0</v>
      </c>
    </row>
    <row r="649" spans="3:11" ht="75" x14ac:dyDescent="0.25">
      <c r="C649" s="139" t="s">
        <v>1073</v>
      </c>
      <c r="F649" s="139" t="s">
        <v>3030</v>
      </c>
      <c r="G649" s="145">
        <v>5840714.9300249955</v>
      </c>
      <c r="K649" s="153">
        <f t="shared" si="6"/>
        <v>5840714.9300249955</v>
      </c>
    </row>
    <row r="650" spans="3:11" x14ac:dyDescent="0.25">
      <c r="K650" s="153">
        <f t="shared" si="6"/>
        <v>0</v>
      </c>
    </row>
    <row r="651" spans="3:11" x14ac:dyDescent="0.25">
      <c r="F651" s="139" t="s">
        <v>3031</v>
      </c>
      <c r="K651" s="153">
        <f t="shared" si="6"/>
        <v>0</v>
      </c>
    </row>
    <row r="652" spans="3:11" x14ac:dyDescent="0.25">
      <c r="K652" s="153">
        <f t="shared" si="6"/>
        <v>0</v>
      </c>
    </row>
    <row r="653" spans="3:11" x14ac:dyDescent="0.25">
      <c r="F653" s="139" t="s">
        <v>174</v>
      </c>
      <c r="K653" s="153">
        <f t="shared" si="6"/>
        <v>0</v>
      </c>
    </row>
    <row r="654" spans="3:11" x14ac:dyDescent="0.25">
      <c r="K654" s="153">
        <f t="shared" si="6"/>
        <v>0</v>
      </c>
    </row>
    <row r="655" spans="3:11" x14ac:dyDescent="0.25">
      <c r="K655" s="153">
        <f t="shared" si="6"/>
        <v>0</v>
      </c>
    </row>
    <row r="656" spans="3:11" x14ac:dyDescent="0.25">
      <c r="F656" s="139" t="s">
        <v>3029</v>
      </c>
      <c r="G656" s="139">
        <v>59800000</v>
      </c>
      <c r="H656" s="165">
        <v>53978754.119741745</v>
      </c>
      <c r="I656" s="165">
        <v>62245025.807297908</v>
      </c>
      <c r="J656" s="165">
        <v>67383891.373061985</v>
      </c>
      <c r="K656" s="153">
        <f t="shared" si="6"/>
        <v>243407671.30010164</v>
      </c>
    </row>
    <row r="657" spans="3:11" x14ac:dyDescent="0.25">
      <c r="K657" s="153">
        <f t="shared" si="6"/>
        <v>0</v>
      </c>
    </row>
    <row r="658" spans="3:11" ht="30" x14ac:dyDescent="0.25">
      <c r="C658" s="139" t="s">
        <v>1039</v>
      </c>
      <c r="F658" s="139" t="s">
        <v>3030</v>
      </c>
      <c r="G658" s="165">
        <v>41331358.437780812</v>
      </c>
      <c r="K658" s="153">
        <f t="shared" si="6"/>
        <v>41331358.437780812</v>
      </c>
    </row>
    <row r="659" spans="3:11" x14ac:dyDescent="0.25">
      <c r="K659" s="153">
        <f t="shared" si="6"/>
        <v>0</v>
      </c>
    </row>
    <row r="660" spans="3:11" x14ac:dyDescent="0.25">
      <c r="F660" s="139" t="s">
        <v>3031</v>
      </c>
      <c r="K660" s="153">
        <f t="shared" si="6"/>
        <v>0</v>
      </c>
    </row>
    <row r="661" spans="3:11" x14ac:dyDescent="0.25">
      <c r="K661" s="153">
        <f t="shared" si="6"/>
        <v>0</v>
      </c>
    </row>
    <row r="662" spans="3:11" x14ac:dyDescent="0.25">
      <c r="F662" s="139" t="s">
        <v>174</v>
      </c>
      <c r="K662" s="153">
        <f t="shared" si="6"/>
        <v>0</v>
      </c>
    </row>
    <row r="663" spans="3:11" x14ac:dyDescent="0.25">
      <c r="K663" s="153">
        <f t="shared" si="6"/>
        <v>0</v>
      </c>
    </row>
    <row r="664" spans="3:11" x14ac:dyDescent="0.25">
      <c r="K664" s="153">
        <f t="shared" si="6"/>
        <v>0</v>
      </c>
    </row>
    <row r="665" spans="3:11" x14ac:dyDescent="0.25">
      <c r="F665" s="139" t="s">
        <v>3029</v>
      </c>
      <c r="G665" s="165">
        <v>7000000</v>
      </c>
      <c r="H665" s="165">
        <v>6318583.2581637492</v>
      </c>
      <c r="I665" s="165">
        <v>7000000</v>
      </c>
      <c r="J665" s="165">
        <v>7000000</v>
      </c>
      <c r="K665" s="153">
        <f t="shared" si="6"/>
        <v>27318583.25816375</v>
      </c>
    </row>
    <row r="666" spans="3:11" x14ac:dyDescent="0.25">
      <c r="K666" s="153">
        <f t="shared" si="6"/>
        <v>0</v>
      </c>
    </row>
    <row r="667" spans="3:11" ht="60" x14ac:dyDescent="0.25">
      <c r="C667" s="139" t="s">
        <v>1054</v>
      </c>
      <c r="F667" s="139" t="s">
        <v>3030</v>
      </c>
      <c r="G667" s="165">
        <v>681416.74183624948</v>
      </c>
      <c r="K667" s="153">
        <f t="shared" si="6"/>
        <v>681416.74183624948</v>
      </c>
    </row>
    <row r="668" spans="3:11" x14ac:dyDescent="0.25">
      <c r="K668" s="153">
        <f t="shared" si="6"/>
        <v>0</v>
      </c>
    </row>
    <row r="669" spans="3:11" x14ac:dyDescent="0.25">
      <c r="F669" s="139" t="s">
        <v>3031</v>
      </c>
      <c r="K669" s="153">
        <f t="shared" si="6"/>
        <v>0</v>
      </c>
    </row>
    <row r="670" spans="3:11" x14ac:dyDescent="0.25">
      <c r="K670" s="153">
        <f t="shared" si="6"/>
        <v>0</v>
      </c>
    </row>
    <row r="671" spans="3:11" x14ac:dyDescent="0.25">
      <c r="F671" s="139" t="s">
        <v>174</v>
      </c>
      <c r="K671" s="153">
        <f t="shared" si="6"/>
        <v>0</v>
      </c>
    </row>
    <row r="672" spans="3:11" x14ac:dyDescent="0.25">
      <c r="K672" s="153">
        <f t="shared" si="6"/>
        <v>0</v>
      </c>
    </row>
    <row r="673" spans="3:11" x14ac:dyDescent="0.25">
      <c r="K673" s="153">
        <f t="shared" si="6"/>
        <v>0</v>
      </c>
    </row>
    <row r="674" spans="3:11" x14ac:dyDescent="0.25">
      <c r="F674" s="139" t="s">
        <v>3029</v>
      </c>
      <c r="K674" s="153">
        <f t="shared" si="6"/>
        <v>0</v>
      </c>
    </row>
    <row r="675" spans="3:11" x14ac:dyDescent="0.25">
      <c r="K675" s="153">
        <f t="shared" si="6"/>
        <v>0</v>
      </c>
    </row>
    <row r="676" spans="3:11" x14ac:dyDescent="0.25">
      <c r="F676" s="139" t="s">
        <v>3030</v>
      </c>
      <c r="K676" s="153">
        <f t="shared" si="6"/>
        <v>0</v>
      </c>
    </row>
    <row r="677" spans="3:11" ht="30" x14ac:dyDescent="0.25">
      <c r="C677" s="139" t="s">
        <v>1059</v>
      </c>
      <c r="K677" s="153">
        <f t="shared" si="6"/>
        <v>0</v>
      </c>
    </row>
    <row r="678" spans="3:11" x14ac:dyDescent="0.25">
      <c r="F678" s="139" t="s">
        <v>3031</v>
      </c>
      <c r="G678" s="165">
        <v>23100000</v>
      </c>
      <c r="H678" s="165">
        <v>32340000</v>
      </c>
      <c r="I678" s="165">
        <v>36960000</v>
      </c>
      <c r="J678" s="165">
        <v>39270000</v>
      </c>
      <c r="K678" s="153">
        <f t="shared" si="6"/>
        <v>131670000</v>
      </c>
    </row>
    <row r="679" spans="3:11" x14ac:dyDescent="0.25">
      <c r="K679" s="153">
        <f t="shared" si="6"/>
        <v>0</v>
      </c>
    </row>
    <row r="680" spans="3:11" x14ac:dyDescent="0.25">
      <c r="F680" s="139" t="s">
        <v>174</v>
      </c>
      <c r="K680" s="153">
        <f t="shared" si="6"/>
        <v>0</v>
      </c>
    </row>
    <row r="681" spans="3:11" x14ac:dyDescent="0.25">
      <c r="K681" s="153">
        <f t="shared" si="6"/>
        <v>0</v>
      </c>
    </row>
    <row r="682" spans="3:11" s="166" customFormat="1" x14ac:dyDescent="0.25">
      <c r="K682" s="167">
        <f t="shared" si="6"/>
        <v>0</v>
      </c>
    </row>
    <row r="683" spans="3:11" x14ac:dyDescent="0.25">
      <c r="C683" s="147" t="s">
        <v>3028</v>
      </c>
      <c r="K683" s="153">
        <f t="shared" si="6"/>
        <v>0</v>
      </c>
    </row>
    <row r="684" spans="3:11" x14ac:dyDescent="0.25">
      <c r="K684" s="153">
        <f t="shared" si="6"/>
        <v>0</v>
      </c>
    </row>
    <row r="685" spans="3:11" x14ac:dyDescent="0.25">
      <c r="F685" s="139" t="s">
        <v>3029</v>
      </c>
      <c r="G685" s="139">
        <v>2300000</v>
      </c>
      <c r="K685" s="153">
        <f t="shared" si="6"/>
        <v>2300000</v>
      </c>
    </row>
    <row r="686" spans="3:11" x14ac:dyDescent="0.25">
      <c r="K686" s="153">
        <f t="shared" si="6"/>
        <v>0</v>
      </c>
    </row>
    <row r="687" spans="3:11" x14ac:dyDescent="0.25">
      <c r="F687" s="139" t="s">
        <v>3030</v>
      </c>
      <c r="K687" s="153">
        <f t="shared" si="6"/>
        <v>0</v>
      </c>
    </row>
    <row r="688" spans="3:11" ht="45" x14ac:dyDescent="0.25">
      <c r="C688" s="139" t="s">
        <v>1097</v>
      </c>
      <c r="K688" s="153">
        <f t="shared" si="6"/>
        <v>0</v>
      </c>
    </row>
    <row r="689" spans="3:11" x14ac:dyDescent="0.25">
      <c r="F689" s="139" t="s">
        <v>3031</v>
      </c>
      <c r="K689" s="153">
        <f t="shared" si="6"/>
        <v>0</v>
      </c>
    </row>
    <row r="690" spans="3:11" x14ac:dyDescent="0.25">
      <c r="K690" s="153">
        <f t="shared" ref="K690:K753" si="7">J690+I690+H690+G690</f>
        <v>0</v>
      </c>
    </row>
    <row r="691" spans="3:11" x14ac:dyDescent="0.25">
      <c r="F691" s="139" t="s">
        <v>174</v>
      </c>
      <c r="K691" s="153">
        <f t="shared" si="7"/>
        <v>0</v>
      </c>
    </row>
    <row r="692" spans="3:11" x14ac:dyDescent="0.25">
      <c r="K692" s="153">
        <f t="shared" si="7"/>
        <v>0</v>
      </c>
    </row>
    <row r="693" spans="3:11" x14ac:dyDescent="0.25">
      <c r="F693" s="139" t="s">
        <v>3029</v>
      </c>
      <c r="G693" s="168">
        <v>9200000</v>
      </c>
      <c r="K693" s="153">
        <f t="shared" si="7"/>
        <v>9200000</v>
      </c>
    </row>
    <row r="694" spans="3:11" x14ac:dyDescent="0.25">
      <c r="K694" s="153">
        <f t="shared" si="7"/>
        <v>0</v>
      </c>
    </row>
    <row r="695" spans="3:11" ht="45" x14ac:dyDescent="0.25">
      <c r="C695" s="139" t="s">
        <v>1099</v>
      </c>
      <c r="F695" s="139" t="s">
        <v>3030</v>
      </c>
      <c r="K695" s="153">
        <f t="shared" si="7"/>
        <v>0</v>
      </c>
    </row>
    <row r="696" spans="3:11" x14ac:dyDescent="0.25">
      <c r="K696" s="153">
        <f t="shared" si="7"/>
        <v>0</v>
      </c>
    </row>
    <row r="697" spans="3:11" x14ac:dyDescent="0.25">
      <c r="F697" s="139" t="s">
        <v>3031</v>
      </c>
      <c r="K697" s="153">
        <f t="shared" si="7"/>
        <v>0</v>
      </c>
    </row>
    <row r="698" spans="3:11" x14ac:dyDescent="0.25">
      <c r="K698" s="153">
        <f t="shared" si="7"/>
        <v>0</v>
      </c>
    </row>
    <row r="699" spans="3:11" x14ac:dyDescent="0.25">
      <c r="F699" s="139" t="s">
        <v>174</v>
      </c>
      <c r="K699" s="153">
        <f t="shared" si="7"/>
        <v>0</v>
      </c>
    </row>
    <row r="700" spans="3:11" x14ac:dyDescent="0.25">
      <c r="K700" s="153">
        <f t="shared" si="7"/>
        <v>0</v>
      </c>
    </row>
    <row r="701" spans="3:11" x14ac:dyDescent="0.25">
      <c r="K701" s="153">
        <f t="shared" si="7"/>
        <v>0</v>
      </c>
    </row>
    <row r="702" spans="3:11" x14ac:dyDescent="0.25">
      <c r="K702" s="153">
        <f t="shared" si="7"/>
        <v>0</v>
      </c>
    </row>
    <row r="703" spans="3:11" x14ac:dyDescent="0.25">
      <c r="F703" s="139" t="s">
        <v>3029</v>
      </c>
      <c r="G703" s="139">
        <v>250000000</v>
      </c>
      <c r="H703" s="148">
        <v>300000000</v>
      </c>
      <c r="K703" s="153">
        <f t="shared" si="7"/>
        <v>550000000</v>
      </c>
    </row>
    <row r="704" spans="3:11" x14ac:dyDescent="0.25">
      <c r="K704" s="153">
        <f t="shared" si="7"/>
        <v>0</v>
      </c>
    </row>
    <row r="705" spans="3:12" ht="75" x14ac:dyDescent="0.25">
      <c r="C705" s="139" t="s">
        <v>1101</v>
      </c>
      <c r="F705" s="139" t="s">
        <v>3030</v>
      </c>
      <c r="K705" s="153">
        <f t="shared" si="7"/>
        <v>0</v>
      </c>
    </row>
    <row r="706" spans="3:12" x14ac:dyDescent="0.25">
      <c r="K706" s="153">
        <f t="shared" si="7"/>
        <v>0</v>
      </c>
    </row>
    <row r="707" spans="3:12" x14ac:dyDescent="0.25">
      <c r="F707" s="139" t="s">
        <v>3031</v>
      </c>
      <c r="K707" s="153">
        <f t="shared" si="7"/>
        <v>0</v>
      </c>
    </row>
    <row r="708" spans="3:12" x14ac:dyDescent="0.25">
      <c r="K708" s="153">
        <f t="shared" si="7"/>
        <v>0</v>
      </c>
    </row>
    <row r="709" spans="3:12" x14ac:dyDescent="0.25">
      <c r="F709" s="139" t="s">
        <v>174</v>
      </c>
      <c r="K709" s="153">
        <f t="shared" si="7"/>
        <v>0</v>
      </c>
    </row>
    <row r="710" spans="3:12" x14ac:dyDescent="0.25">
      <c r="K710" s="153">
        <f t="shared" si="7"/>
        <v>0</v>
      </c>
    </row>
    <row r="711" spans="3:12" x14ac:dyDescent="0.25">
      <c r="F711" s="139" t="s">
        <v>3029</v>
      </c>
      <c r="G711" s="168">
        <v>1300657263.6500001</v>
      </c>
      <c r="H711" s="168">
        <v>607700000</v>
      </c>
      <c r="I711" s="168">
        <v>1232400000</v>
      </c>
      <c r="J711" s="168">
        <v>1399000000</v>
      </c>
      <c r="K711" s="153">
        <f t="shared" si="7"/>
        <v>4539757263.6499996</v>
      </c>
    </row>
    <row r="712" spans="3:12" x14ac:dyDescent="0.25">
      <c r="K712" s="153">
        <f t="shared" si="7"/>
        <v>0</v>
      </c>
    </row>
    <row r="713" spans="3:12" x14ac:dyDescent="0.25">
      <c r="F713" s="139" t="s">
        <v>3030</v>
      </c>
      <c r="K713" s="153">
        <f t="shared" si="7"/>
        <v>0</v>
      </c>
    </row>
    <row r="714" spans="3:12" ht="45" x14ac:dyDescent="0.25">
      <c r="C714" s="139" t="s">
        <v>1125</v>
      </c>
      <c r="K714" s="153">
        <f t="shared" si="7"/>
        <v>0</v>
      </c>
    </row>
    <row r="715" spans="3:12" x14ac:dyDescent="0.25">
      <c r="F715" s="139" t="s">
        <v>3031</v>
      </c>
      <c r="K715" s="153">
        <f t="shared" si="7"/>
        <v>0</v>
      </c>
    </row>
    <row r="716" spans="3:12" x14ac:dyDescent="0.25">
      <c r="K716" s="153">
        <f t="shared" si="7"/>
        <v>0</v>
      </c>
    </row>
    <row r="717" spans="3:12" x14ac:dyDescent="0.25">
      <c r="F717" s="139" t="s">
        <v>3035</v>
      </c>
      <c r="G717" s="168">
        <v>700000000</v>
      </c>
      <c r="H717" s="168">
        <v>700000000</v>
      </c>
      <c r="I717" s="168">
        <v>450000000</v>
      </c>
      <c r="J717" s="168"/>
      <c r="K717" s="153">
        <f t="shared" si="7"/>
        <v>1850000000</v>
      </c>
      <c r="L717" s="150">
        <f>K717+K718</f>
        <v>3300000000</v>
      </c>
    </row>
    <row r="718" spans="3:12" x14ac:dyDescent="0.25">
      <c r="F718" s="139" t="s">
        <v>3034</v>
      </c>
      <c r="G718" s="168">
        <v>500000000</v>
      </c>
      <c r="H718" s="168">
        <v>500000000</v>
      </c>
      <c r="I718" s="168">
        <v>450000000</v>
      </c>
      <c r="K718" s="153">
        <f t="shared" si="7"/>
        <v>1450000000</v>
      </c>
    </row>
    <row r="719" spans="3:12" x14ac:dyDescent="0.25">
      <c r="F719" s="164" t="s">
        <v>163</v>
      </c>
      <c r="G719" s="168">
        <v>81067121.310000002</v>
      </c>
      <c r="H719" s="168">
        <v>515000000</v>
      </c>
      <c r="I719" s="168">
        <v>530000000</v>
      </c>
      <c r="J719" s="168">
        <v>530000000</v>
      </c>
      <c r="K719" s="153">
        <f t="shared" si="7"/>
        <v>1656067121.3099999</v>
      </c>
    </row>
    <row r="720" spans="3:12" x14ac:dyDescent="0.25">
      <c r="K720" s="153">
        <f t="shared" si="7"/>
        <v>0</v>
      </c>
    </row>
    <row r="721" spans="3:12" x14ac:dyDescent="0.25">
      <c r="K721" s="153">
        <f t="shared" si="7"/>
        <v>0</v>
      </c>
    </row>
    <row r="722" spans="3:12" x14ac:dyDescent="0.25">
      <c r="F722" s="139" t="s">
        <v>3029</v>
      </c>
      <c r="G722" s="168">
        <v>740180500</v>
      </c>
      <c r="H722" s="168">
        <v>740180500</v>
      </c>
      <c r="I722" s="168">
        <v>740180500</v>
      </c>
      <c r="J722" s="168">
        <v>740180500</v>
      </c>
      <c r="K722" s="153">
        <f t="shared" si="7"/>
        <v>2960722000</v>
      </c>
      <c r="L722" s="150">
        <v>2960721000</v>
      </c>
    </row>
    <row r="723" spans="3:12" ht="45" x14ac:dyDescent="0.25">
      <c r="C723" s="139" t="s">
        <v>1190</v>
      </c>
      <c r="K723" s="153">
        <f t="shared" si="7"/>
        <v>0</v>
      </c>
    </row>
    <row r="724" spans="3:12" x14ac:dyDescent="0.25">
      <c r="F724" s="139" t="s">
        <v>3030</v>
      </c>
      <c r="K724" s="153">
        <f t="shared" si="7"/>
        <v>0</v>
      </c>
    </row>
    <row r="725" spans="3:12" x14ac:dyDescent="0.25">
      <c r="K725" s="153">
        <f t="shared" si="7"/>
        <v>0</v>
      </c>
    </row>
    <row r="726" spans="3:12" x14ac:dyDescent="0.25">
      <c r="F726" s="139" t="s">
        <v>3031</v>
      </c>
      <c r="K726" s="153">
        <f t="shared" si="7"/>
        <v>0</v>
      </c>
    </row>
    <row r="727" spans="3:12" x14ac:dyDescent="0.25">
      <c r="K727" s="153">
        <f t="shared" si="7"/>
        <v>0</v>
      </c>
    </row>
    <row r="728" spans="3:12" x14ac:dyDescent="0.25">
      <c r="F728" s="139" t="s">
        <v>3035</v>
      </c>
      <c r="K728" s="153">
        <f t="shared" si="7"/>
        <v>0</v>
      </c>
    </row>
    <row r="729" spans="3:12" x14ac:dyDescent="0.25">
      <c r="F729" s="139" t="s">
        <v>3034</v>
      </c>
      <c r="K729" s="153">
        <f t="shared" si="7"/>
        <v>0</v>
      </c>
    </row>
    <row r="730" spans="3:12" x14ac:dyDescent="0.25">
      <c r="F730" s="139" t="s">
        <v>163</v>
      </c>
      <c r="K730" s="153">
        <f t="shared" si="7"/>
        <v>0</v>
      </c>
    </row>
    <row r="731" spans="3:12" x14ac:dyDescent="0.25">
      <c r="K731" s="153">
        <f t="shared" si="7"/>
        <v>0</v>
      </c>
    </row>
    <row r="732" spans="3:12" x14ac:dyDescent="0.25">
      <c r="K732" s="153">
        <f t="shared" si="7"/>
        <v>0</v>
      </c>
    </row>
    <row r="733" spans="3:12" ht="30" x14ac:dyDescent="0.25">
      <c r="C733" s="139" t="s">
        <v>1191</v>
      </c>
      <c r="F733" s="139" t="s">
        <v>3029</v>
      </c>
      <c r="G733" s="168">
        <v>15080000</v>
      </c>
      <c r="K733" s="153">
        <f t="shared" si="7"/>
        <v>15080000</v>
      </c>
    </row>
    <row r="734" spans="3:12" x14ac:dyDescent="0.25">
      <c r="K734" s="153">
        <f t="shared" si="7"/>
        <v>0</v>
      </c>
    </row>
    <row r="735" spans="3:12" x14ac:dyDescent="0.25">
      <c r="F735" s="139" t="s">
        <v>3030</v>
      </c>
      <c r="K735" s="153">
        <f t="shared" si="7"/>
        <v>0</v>
      </c>
    </row>
    <row r="736" spans="3:12" x14ac:dyDescent="0.25">
      <c r="K736" s="153">
        <f t="shared" si="7"/>
        <v>0</v>
      </c>
    </row>
    <row r="737" spans="3:11" x14ac:dyDescent="0.25">
      <c r="F737" s="139" t="s">
        <v>3031</v>
      </c>
      <c r="K737" s="153">
        <f t="shared" si="7"/>
        <v>0</v>
      </c>
    </row>
    <row r="738" spans="3:11" x14ac:dyDescent="0.25">
      <c r="K738" s="153">
        <f t="shared" si="7"/>
        <v>0</v>
      </c>
    </row>
    <row r="739" spans="3:11" x14ac:dyDescent="0.25">
      <c r="F739" s="139" t="s">
        <v>3035</v>
      </c>
      <c r="K739" s="153">
        <f t="shared" si="7"/>
        <v>0</v>
      </c>
    </row>
    <row r="740" spans="3:11" x14ac:dyDescent="0.25">
      <c r="F740" s="139" t="s">
        <v>3034</v>
      </c>
      <c r="K740" s="153">
        <f t="shared" si="7"/>
        <v>0</v>
      </c>
    </row>
    <row r="741" spans="3:11" x14ac:dyDescent="0.25">
      <c r="F741" s="139" t="s">
        <v>163</v>
      </c>
      <c r="K741" s="153">
        <f t="shared" si="7"/>
        <v>0</v>
      </c>
    </row>
    <row r="742" spans="3:11" x14ac:dyDescent="0.25">
      <c r="K742" s="153">
        <f t="shared" si="7"/>
        <v>0</v>
      </c>
    </row>
    <row r="743" spans="3:11" x14ac:dyDescent="0.25">
      <c r="F743" s="139" t="s">
        <v>3029</v>
      </c>
      <c r="G743" s="139">
        <v>17280000</v>
      </c>
      <c r="H743" s="139">
        <v>12960000</v>
      </c>
      <c r="I743" s="168">
        <v>25920000</v>
      </c>
      <c r="K743" s="153">
        <f t="shared" si="7"/>
        <v>56160000</v>
      </c>
    </row>
    <row r="744" spans="3:11" x14ac:dyDescent="0.25">
      <c r="K744" s="153">
        <f t="shared" si="7"/>
        <v>0</v>
      </c>
    </row>
    <row r="745" spans="3:11" x14ac:dyDescent="0.25">
      <c r="F745" s="139" t="s">
        <v>3030</v>
      </c>
      <c r="K745" s="153">
        <f t="shared" si="7"/>
        <v>0</v>
      </c>
    </row>
    <row r="746" spans="3:11" x14ac:dyDescent="0.25">
      <c r="C746" s="168" t="s">
        <v>1192</v>
      </c>
      <c r="K746" s="153">
        <f t="shared" si="7"/>
        <v>0</v>
      </c>
    </row>
    <row r="747" spans="3:11" x14ac:dyDescent="0.25">
      <c r="F747" s="139" t="s">
        <v>3031</v>
      </c>
      <c r="K747" s="153">
        <f t="shared" si="7"/>
        <v>0</v>
      </c>
    </row>
    <row r="748" spans="3:11" x14ac:dyDescent="0.25">
      <c r="K748" s="153">
        <f t="shared" si="7"/>
        <v>0</v>
      </c>
    </row>
    <row r="749" spans="3:11" x14ac:dyDescent="0.25">
      <c r="F749" s="139" t="s">
        <v>3035</v>
      </c>
      <c r="K749" s="153">
        <f t="shared" si="7"/>
        <v>0</v>
      </c>
    </row>
    <row r="750" spans="3:11" x14ac:dyDescent="0.25">
      <c r="F750" s="139" t="s">
        <v>3034</v>
      </c>
      <c r="K750" s="153">
        <f t="shared" si="7"/>
        <v>0</v>
      </c>
    </row>
    <row r="751" spans="3:11" x14ac:dyDescent="0.25">
      <c r="F751" s="139" t="s">
        <v>163</v>
      </c>
      <c r="K751" s="153">
        <f t="shared" si="7"/>
        <v>0</v>
      </c>
    </row>
    <row r="752" spans="3:11" x14ac:dyDescent="0.25">
      <c r="K752" s="153">
        <f t="shared" si="7"/>
        <v>0</v>
      </c>
    </row>
    <row r="753" spans="3:11" x14ac:dyDescent="0.25">
      <c r="K753" s="153">
        <f t="shared" si="7"/>
        <v>0</v>
      </c>
    </row>
    <row r="754" spans="3:11" x14ac:dyDescent="0.25">
      <c r="F754" s="139" t="s">
        <v>3029</v>
      </c>
      <c r="G754" s="168">
        <v>15080000</v>
      </c>
      <c r="H754" s="168">
        <v>17280000</v>
      </c>
      <c r="I754" s="168">
        <v>12960000</v>
      </c>
      <c r="K754" s="153">
        <f t="shared" ref="K754:K817" si="8">J754+I754+H754+G754</f>
        <v>45320000</v>
      </c>
    </row>
    <row r="755" spans="3:11" ht="30" x14ac:dyDescent="0.25">
      <c r="C755" s="139" t="s">
        <v>1195</v>
      </c>
      <c r="K755" s="153">
        <f t="shared" si="8"/>
        <v>0</v>
      </c>
    </row>
    <row r="756" spans="3:11" x14ac:dyDescent="0.25">
      <c r="F756" s="139" t="s">
        <v>3030</v>
      </c>
      <c r="K756" s="153">
        <f t="shared" si="8"/>
        <v>0</v>
      </c>
    </row>
    <row r="757" spans="3:11" x14ac:dyDescent="0.25">
      <c r="K757" s="153">
        <f t="shared" si="8"/>
        <v>0</v>
      </c>
    </row>
    <row r="758" spans="3:11" x14ac:dyDescent="0.25">
      <c r="F758" s="139" t="s">
        <v>3031</v>
      </c>
      <c r="K758" s="153">
        <f t="shared" si="8"/>
        <v>0</v>
      </c>
    </row>
    <row r="759" spans="3:11" x14ac:dyDescent="0.25">
      <c r="K759" s="153">
        <f t="shared" si="8"/>
        <v>0</v>
      </c>
    </row>
    <row r="760" spans="3:11" x14ac:dyDescent="0.25">
      <c r="F760" s="139" t="s">
        <v>3035</v>
      </c>
      <c r="K760" s="153">
        <f t="shared" si="8"/>
        <v>0</v>
      </c>
    </row>
    <row r="761" spans="3:11" x14ac:dyDescent="0.25">
      <c r="F761" s="139" t="s">
        <v>3034</v>
      </c>
      <c r="K761" s="153">
        <f t="shared" si="8"/>
        <v>0</v>
      </c>
    </row>
    <row r="762" spans="3:11" x14ac:dyDescent="0.25">
      <c r="F762" s="139" t="s">
        <v>163</v>
      </c>
      <c r="K762" s="153">
        <f t="shared" si="8"/>
        <v>0</v>
      </c>
    </row>
    <row r="763" spans="3:11" x14ac:dyDescent="0.25">
      <c r="K763" s="153">
        <f t="shared" si="8"/>
        <v>0</v>
      </c>
    </row>
    <row r="764" spans="3:11" x14ac:dyDescent="0.25">
      <c r="F764" s="139" t="s">
        <v>3029</v>
      </c>
      <c r="G764" s="168">
        <v>15080000</v>
      </c>
      <c r="H764" s="168">
        <v>17280000</v>
      </c>
      <c r="I764" s="168">
        <v>12960000</v>
      </c>
      <c r="K764" s="153">
        <f t="shared" si="8"/>
        <v>45320000</v>
      </c>
    </row>
    <row r="765" spans="3:11" x14ac:dyDescent="0.25">
      <c r="K765" s="153">
        <f t="shared" si="8"/>
        <v>0</v>
      </c>
    </row>
    <row r="766" spans="3:11" x14ac:dyDescent="0.25">
      <c r="F766" s="139" t="s">
        <v>3030</v>
      </c>
      <c r="K766" s="153">
        <f t="shared" si="8"/>
        <v>0</v>
      </c>
    </row>
    <row r="767" spans="3:11" x14ac:dyDescent="0.25">
      <c r="K767" s="153">
        <f t="shared" si="8"/>
        <v>0</v>
      </c>
    </row>
    <row r="768" spans="3:11" ht="60" x14ac:dyDescent="0.25">
      <c r="C768" s="139" t="s">
        <v>1197</v>
      </c>
      <c r="F768" s="139" t="s">
        <v>3031</v>
      </c>
      <c r="K768" s="153">
        <f t="shared" si="8"/>
        <v>0</v>
      </c>
    </row>
    <row r="769" spans="3:11" x14ac:dyDescent="0.25">
      <c r="K769" s="153">
        <f t="shared" si="8"/>
        <v>0</v>
      </c>
    </row>
    <row r="770" spans="3:11" x14ac:dyDescent="0.25">
      <c r="F770" s="139" t="s">
        <v>3035</v>
      </c>
      <c r="K770" s="153">
        <f t="shared" si="8"/>
        <v>0</v>
      </c>
    </row>
    <row r="771" spans="3:11" x14ac:dyDescent="0.25">
      <c r="F771" s="139" t="s">
        <v>3034</v>
      </c>
      <c r="K771" s="153">
        <f t="shared" si="8"/>
        <v>0</v>
      </c>
    </row>
    <row r="772" spans="3:11" x14ac:dyDescent="0.25">
      <c r="F772" s="139" t="s">
        <v>163</v>
      </c>
      <c r="K772" s="153">
        <f t="shared" si="8"/>
        <v>0</v>
      </c>
    </row>
    <row r="773" spans="3:11" x14ac:dyDescent="0.25">
      <c r="K773" s="153">
        <f t="shared" si="8"/>
        <v>0</v>
      </c>
    </row>
    <row r="774" spans="3:11" x14ac:dyDescent="0.25">
      <c r="F774" s="139" t="s">
        <v>3029</v>
      </c>
      <c r="G774" s="169">
        <v>15080000</v>
      </c>
      <c r="K774" s="153">
        <f t="shared" si="8"/>
        <v>15080000</v>
      </c>
    </row>
    <row r="775" spans="3:11" x14ac:dyDescent="0.25">
      <c r="K775" s="153">
        <f t="shared" si="8"/>
        <v>0</v>
      </c>
    </row>
    <row r="776" spans="3:11" ht="30" x14ac:dyDescent="0.25">
      <c r="C776" s="139" t="s">
        <v>1191</v>
      </c>
      <c r="F776" s="139" t="s">
        <v>3030</v>
      </c>
      <c r="K776" s="153">
        <f t="shared" si="8"/>
        <v>0</v>
      </c>
    </row>
    <row r="777" spans="3:11" x14ac:dyDescent="0.25">
      <c r="K777" s="153">
        <f t="shared" si="8"/>
        <v>0</v>
      </c>
    </row>
    <row r="778" spans="3:11" x14ac:dyDescent="0.25">
      <c r="F778" s="139" t="s">
        <v>3031</v>
      </c>
      <c r="K778" s="153">
        <f t="shared" si="8"/>
        <v>0</v>
      </c>
    </row>
    <row r="779" spans="3:11" x14ac:dyDescent="0.25">
      <c r="K779" s="153">
        <f t="shared" si="8"/>
        <v>0</v>
      </c>
    </row>
    <row r="780" spans="3:11" x14ac:dyDescent="0.25">
      <c r="F780" s="139" t="s">
        <v>3035</v>
      </c>
      <c r="K780" s="153">
        <f t="shared" si="8"/>
        <v>0</v>
      </c>
    </row>
    <row r="781" spans="3:11" x14ac:dyDescent="0.25">
      <c r="F781" s="139" t="s">
        <v>3034</v>
      </c>
      <c r="K781" s="153">
        <f t="shared" si="8"/>
        <v>0</v>
      </c>
    </row>
    <row r="782" spans="3:11" x14ac:dyDescent="0.25">
      <c r="F782" s="139" t="s">
        <v>163</v>
      </c>
      <c r="K782" s="153">
        <f t="shared" si="8"/>
        <v>0</v>
      </c>
    </row>
    <row r="783" spans="3:11" x14ac:dyDescent="0.25">
      <c r="K783" s="153">
        <f t="shared" si="8"/>
        <v>0</v>
      </c>
    </row>
    <row r="784" spans="3:11" x14ac:dyDescent="0.25">
      <c r="K784" s="153">
        <f t="shared" si="8"/>
        <v>0</v>
      </c>
    </row>
    <row r="785" spans="3:12" x14ac:dyDescent="0.25">
      <c r="F785" s="139" t="s">
        <v>3029</v>
      </c>
      <c r="G785" s="169">
        <v>86759500</v>
      </c>
      <c r="H785" s="169">
        <v>80159500</v>
      </c>
      <c r="I785" s="169">
        <v>80159500</v>
      </c>
      <c r="J785" s="169">
        <v>80159500</v>
      </c>
      <c r="K785" s="153">
        <f t="shared" si="8"/>
        <v>327238000</v>
      </c>
      <c r="L785" s="150">
        <v>327237000</v>
      </c>
    </row>
    <row r="786" spans="3:12" x14ac:dyDescent="0.25">
      <c r="K786" s="153">
        <f t="shared" si="8"/>
        <v>0</v>
      </c>
    </row>
    <row r="787" spans="3:12" x14ac:dyDescent="0.25">
      <c r="F787" s="139" t="s">
        <v>3030</v>
      </c>
      <c r="K787" s="153">
        <f t="shared" si="8"/>
        <v>0</v>
      </c>
    </row>
    <row r="788" spans="3:12" ht="45" x14ac:dyDescent="0.25">
      <c r="C788" s="139" t="s">
        <v>1193</v>
      </c>
      <c r="K788" s="153">
        <f t="shared" si="8"/>
        <v>0</v>
      </c>
    </row>
    <row r="789" spans="3:12" x14ac:dyDescent="0.25">
      <c r="F789" s="139" t="s">
        <v>3031</v>
      </c>
      <c r="K789" s="153">
        <f t="shared" si="8"/>
        <v>0</v>
      </c>
    </row>
    <row r="790" spans="3:12" x14ac:dyDescent="0.25">
      <c r="K790" s="153">
        <f t="shared" si="8"/>
        <v>0</v>
      </c>
    </row>
    <row r="791" spans="3:12" x14ac:dyDescent="0.25">
      <c r="F791" s="139" t="s">
        <v>3035</v>
      </c>
      <c r="K791" s="153">
        <f t="shared" si="8"/>
        <v>0</v>
      </c>
    </row>
    <row r="792" spans="3:12" x14ac:dyDescent="0.25">
      <c r="F792" s="139" t="s">
        <v>3034</v>
      </c>
      <c r="K792" s="153">
        <f t="shared" si="8"/>
        <v>0</v>
      </c>
    </row>
    <row r="793" spans="3:12" x14ac:dyDescent="0.25">
      <c r="F793" s="139" t="s">
        <v>163</v>
      </c>
      <c r="K793" s="153">
        <f t="shared" si="8"/>
        <v>0</v>
      </c>
    </row>
    <row r="794" spans="3:12" x14ac:dyDescent="0.25">
      <c r="K794" s="153">
        <f t="shared" si="8"/>
        <v>0</v>
      </c>
    </row>
    <row r="795" spans="3:12" x14ac:dyDescent="0.25">
      <c r="K795" s="153">
        <f t="shared" si="8"/>
        <v>0</v>
      </c>
    </row>
    <row r="796" spans="3:12" x14ac:dyDescent="0.25">
      <c r="K796" s="153">
        <f t="shared" si="8"/>
        <v>0</v>
      </c>
    </row>
    <row r="797" spans="3:12" x14ac:dyDescent="0.25">
      <c r="F797" s="139" t="s">
        <v>3029</v>
      </c>
      <c r="G797" s="169">
        <v>12960000</v>
      </c>
      <c r="H797" s="169">
        <v>25920000</v>
      </c>
      <c r="K797" s="153">
        <f t="shared" si="8"/>
        <v>38880000</v>
      </c>
    </row>
    <row r="798" spans="3:12" x14ac:dyDescent="0.25">
      <c r="K798" s="153">
        <f t="shared" si="8"/>
        <v>0</v>
      </c>
    </row>
    <row r="799" spans="3:12" x14ac:dyDescent="0.25">
      <c r="F799" s="139" t="s">
        <v>3030</v>
      </c>
      <c r="K799" s="153">
        <f t="shared" si="8"/>
        <v>0</v>
      </c>
    </row>
    <row r="800" spans="3:12" ht="30" x14ac:dyDescent="0.25">
      <c r="C800" s="139" t="s">
        <v>1196</v>
      </c>
      <c r="K800" s="153">
        <f t="shared" si="8"/>
        <v>0</v>
      </c>
    </row>
    <row r="801" spans="3:11" x14ac:dyDescent="0.25">
      <c r="F801" s="139" t="s">
        <v>3031</v>
      </c>
      <c r="K801" s="153">
        <f t="shared" si="8"/>
        <v>0</v>
      </c>
    </row>
    <row r="802" spans="3:11" x14ac:dyDescent="0.25">
      <c r="K802" s="153">
        <f t="shared" si="8"/>
        <v>0</v>
      </c>
    </row>
    <row r="803" spans="3:11" x14ac:dyDescent="0.25">
      <c r="F803" s="139" t="s">
        <v>3035</v>
      </c>
      <c r="K803" s="153">
        <f t="shared" si="8"/>
        <v>0</v>
      </c>
    </row>
    <row r="804" spans="3:11" x14ac:dyDescent="0.25">
      <c r="F804" s="139" t="s">
        <v>3034</v>
      </c>
      <c r="K804" s="153">
        <f t="shared" si="8"/>
        <v>0</v>
      </c>
    </row>
    <row r="805" spans="3:11" x14ac:dyDescent="0.25">
      <c r="F805" s="139" t="s">
        <v>163</v>
      </c>
      <c r="K805" s="153">
        <f t="shared" si="8"/>
        <v>0</v>
      </c>
    </row>
    <row r="806" spans="3:11" x14ac:dyDescent="0.25">
      <c r="K806" s="153">
        <f t="shared" si="8"/>
        <v>0</v>
      </c>
    </row>
    <row r="807" spans="3:11" x14ac:dyDescent="0.25">
      <c r="K807" s="153">
        <f t="shared" si="8"/>
        <v>0</v>
      </c>
    </row>
    <row r="808" spans="3:11" x14ac:dyDescent="0.25">
      <c r="F808" s="139" t="s">
        <v>3029</v>
      </c>
      <c r="G808" s="169">
        <v>27820000</v>
      </c>
      <c r="H808" s="169">
        <v>27820000</v>
      </c>
      <c r="I808" s="169">
        <v>27820000</v>
      </c>
      <c r="J808" s="169">
        <v>27820000</v>
      </c>
      <c r="K808" s="153">
        <f t="shared" si="8"/>
        <v>111280000</v>
      </c>
    </row>
    <row r="809" spans="3:11" x14ac:dyDescent="0.25">
      <c r="K809" s="153">
        <f t="shared" si="8"/>
        <v>0</v>
      </c>
    </row>
    <row r="810" spans="3:11" x14ac:dyDescent="0.25">
      <c r="F810" s="139" t="s">
        <v>3030</v>
      </c>
      <c r="K810" s="153">
        <f t="shared" si="8"/>
        <v>0</v>
      </c>
    </row>
    <row r="811" spans="3:11" ht="75" x14ac:dyDescent="0.25">
      <c r="C811" s="139" t="s">
        <v>1198</v>
      </c>
      <c r="K811" s="153">
        <f t="shared" si="8"/>
        <v>0</v>
      </c>
    </row>
    <row r="812" spans="3:11" x14ac:dyDescent="0.25">
      <c r="F812" s="139" t="s">
        <v>3031</v>
      </c>
      <c r="K812" s="153">
        <f t="shared" si="8"/>
        <v>0</v>
      </c>
    </row>
    <row r="813" spans="3:11" x14ac:dyDescent="0.25">
      <c r="K813" s="153">
        <f t="shared" si="8"/>
        <v>0</v>
      </c>
    </row>
    <row r="814" spans="3:11" x14ac:dyDescent="0.25">
      <c r="F814" s="139" t="s">
        <v>3035</v>
      </c>
      <c r="K814" s="153">
        <f t="shared" si="8"/>
        <v>0</v>
      </c>
    </row>
    <row r="815" spans="3:11" x14ac:dyDescent="0.25">
      <c r="F815" s="139" t="s">
        <v>3034</v>
      </c>
      <c r="K815" s="153">
        <f t="shared" si="8"/>
        <v>0</v>
      </c>
    </row>
    <row r="816" spans="3:11" x14ac:dyDescent="0.25">
      <c r="F816" s="139" t="s">
        <v>163</v>
      </c>
      <c r="K816" s="153">
        <f t="shared" si="8"/>
        <v>0</v>
      </c>
    </row>
    <row r="817" spans="3:11" x14ac:dyDescent="0.25">
      <c r="K817" s="153">
        <f t="shared" si="8"/>
        <v>0</v>
      </c>
    </row>
    <row r="818" spans="3:11" x14ac:dyDescent="0.25">
      <c r="K818" s="153">
        <f t="shared" ref="K818:K881" si="9">J818+I818+H818+G818</f>
        <v>0</v>
      </c>
    </row>
    <row r="819" spans="3:11" x14ac:dyDescent="0.25">
      <c r="F819" s="139" t="s">
        <v>3029</v>
      </c>
      <c r="G819" s="169">
        <v>22800</v>
      </c>
      <c r="H819" s="169">
        <v>60000</v>
      </c>
      <c r="I819" s="169">
        <v>120000</v>
      </c>
      <c r="J819" s="169">
        <v>120000</v>
      </c>
      <c r="K819" s="153">
        <f t="shared" si="9"/>
        <v>322800</v>
      </c>
    </row>
    <row r="820" spans="3:11" x14ac:dyDescent="0.25">
      <c r="K820" s="153">
        <f t="shared" si="9"/>
        <v>0</v>
      </c>
    </row>
    <row r="821" spans="3:11" x14ac:dyDescent="0.25">
      <c r="F821" s="139" t="s">
        <v>3030</v>
      </c>
      <c r="K821" s="153">
        <f t="shared" si="9"/>
        <v>0</v>
      </c>
    </row>
    <row r="822" spans="3:11" x14ac:dyDescent="0.25">
      <c r="K822" s="153">
        <f t="shared" si="9"/>
        <v>0</v>
      </c>
    </row>
    <row r="823" spans="3:11" ht="60" x14ac:dyDescent="0.25">
      <c r="C823" s="139" t="s">
        <v>1177</v>
      </c>
      <c r="F823" s="139" t="s">
        <v>3031</v>
      </c>
      <c r="K823" s="153">
        <f t="shared" si="9"/>
        <v>0</v>
      </c>
    </row>
    <row r="824" spans="3:11" x14ac:dyDescent="0.25">
      <c r="K824" s="153">
        <f t="shared" si="9"/>
        <v>0</v>
      </c>
    </row>
    <row r="825" spans="3:11" x14ac:dyDescent="0.25">
      <c r="F825" s="139" t="s">
        <v>3035</v>
      </c>
      <c r="K825" s="153">
        <f t="shared" si="9"/>
        <v>0</v>
      </c>
    </row>
    <row r="826" spans="3:11" x14ac:dyDescent="0.25">
      <c r="F826" s="139" t="s">
        <v>3034</v>
      </c>
      <c r="K826" s="153">
        <f t="shared" si="9"/>
        <v>0</v>
      </c>
    </row>
    <row r="827" spans="3:11" x14ac:dyDescent="0.25">
      <c r="F827" s="139" t="s">
        <v>163</v>
      </c>
      <c r="K827" s="153">
        <f t="shared" si="9"/>
        <v>0</v>
      </c>
    </row>
    <row r="828" spans="3:11" x14ac:dyDescent="0.25">
      <c r="K828" s="153">
        <f t="shared" si="9"/>
        <v>0</v>
      </c>
    </row>
    <row r="829" spans="3:11" x14ac:dyDescent="0.25">
      <c r="F829" s="139" t="s">
        <v>3029</v>
      </c>
      <c r="G829" s="170">
        <v>185000000</v>
      </c>
      <c r="H829" s="139">
        <v>185000000</v>
      </c>
      <c r="I829" s="170">
        <v>185000000</v>
      </c>
      <c r="J829" s="170">
        <v>185000000</v>
      </c>
      <c r="K829" s="153">
        <f t="shared" si="9"/>
        <v>740000000</v>
      </c>
    </row>
    <row r="830" spans="3:11" x14ac:dyDescent="0.25">
      <c r="K830" s="153">
        <f t="shared" si="9"/>
        <v>0</v>
      </c>
    </row>
    <row r="831" spans="3:11" x14ac:dyDescent="0.25">
      <c r="F831" s="139" t="s">
        <v>3030</v>
      </c>
      <c r="K831" s="153">
        <f t="shared" si="9"/>
        <v>0</v>
      </c>
    </row>
    <row r="832" spans="3:11" ht="75" x14ac:dyDescent="0.25">
      <c r="C832" s="139" t="s">
        <v>1200</v>
      </c>
      <c r="K832" s="153">
        <f t="shared" si="9"/>
        <v>0</v>
      </c>
    </row>
    <row r="833" spans="3:11" x14ac:dyDescent="0.25">
      <c r="F833" s="139" t="s">
        <v>3031</v>
      </c>
      <c r="K833" s="153">
        <f t="shared" si="9"/>
        <v>0</v>
      </c>
    </row>
    <row r="834" spans="3:11" x14ac:dyDescent="0.25">
      <c r="K834" s="153">
        <f t="shared" si="9"/>
        <v>0</v>
      </c>
    </row>
    <row r="835" spans="3:11" x14ac:dyDescent="0.25">
      <c r="F835" s="139" t="s">
        <v>3035</v>
      </c>
      <c r="K835" s="153">
        <f t="shared" si="9"/>
        <v>0</v>
      </c>
    </row>
    <row r="836" spans="3:11" x14ac:dyDescent="0.25">
      <c r="F836" s="139" t="s">
        <v>3034</v>
      </c>
      <c r="K836" s="153">
        <f t="shared" si="9"/>
        <v>0</v>
      </c>
    </row>
    <row r="837" spans="3:11" x14ac:dyDescent="0.25">
      <c r="F837" s="139" t="s">
        <v>163</v>
      </c>
      <c r="K837" s="153">
        <f t="shared" si="9"/>
        <v>0</v>
      </c>
    </row>
    <row r="838" spans="3:11" x14ac:dyDescent="0.25">
      <c r="K838" s="153">
        <f t="shared" si="9"/>
        <v>0</v>
      </c>
    </row>
    <row r="839" spans="3:11" x14ac:dyDescent="0.25">
      <c r="F839" s="139" t="s">
        <v>3029</v>
      </c>
      <c r="K839" s="153">
        <f t="shared" si="9"/>
        <v>0</v>
      </c>
    </row>
    <row r="840" spans="3:11" ht="45" x14ac:dyDescent="0.25">
      <c r="C840" s="139" t="s">
        <v>1213</v>
      </c>
      <c r="K840" s="153">
        <f t="shared" si="9"/>
        <v>0</v>
      </c>
    </row>
    <row r="841" spans="3:11" x14ac:dyDescent="0.25">
      <c r="F841" s="139" t="s">
        <v>3030</v>
      </c>
      <c r="K841" s="153">
        <f t="shared" si="9"/>
        <v>0</v>
      </c>
    </row>
    <row r="842" spans="3:11" x14ac:dyDescent="0.25">
      <c r="K842" s="153">
        <f t="shared" si="9"/>
        <v>0</v>
      </c>
    </row>
    <row r="843" spans="3:11" x14ac:dyDescent="0.25">
      <c r="F843" s="139" t="s">
        <v>3031</v>
      </c>
      <c r="K843" s="153">
        <f t="shared" si="9"/>
        <v>0</v>
      </c>
    </row>
    <row r="844" spans="3:11" x14ac:dyDescent="0.25">
      <c r="K844" s="153">
        <f t="shared" si="9"/>
        <v>0</v>
      </c>
    </row>
    <row r="845" spans="3:11" x14ac:dyDescent="0.25">
      <c r="F845" s="139" t="s">
        <v>3035</v>
      </c>
      <c r="K845" s="153">
        <f t="shared" si="9"/>
        <v>0</v>
      </c>
    </row>
    <row r="846" spans="3:11" x14ac:dyDescent="0.25">
      <c r="F846" s="139" t="s">
        <v>3034</v>
      </c>
      <c r="K846" s="153">
        <f t="shared" si="9"/>
        <v>0</v>
      </c>
    </row>
    <row r="847" spans="3:11" x14ac:dyDescent="0.25">
      <c r="F847" s="139" t="s">
        <v>163</v>
      </c>
      <c r="K847" s="153">
        <f t="shared" si="9"/>
        <v>0</v>
      </c>
    </row>
    <row r="848" spans="3:11" x14ac:dyDescent="0.25">
      <c r="K848" s="153">
        <f t="shared" si="9"/>
        <v>0</v>
      </c>
    </row>
    <row r="849" spans="3:11" x14ac:dyDescent="0.25">
      <c r="K849" s="153">
        <f t="shared" si="9"/>
        <v>0</v>
      </c>
    </row>
    <row r="850" spans="3:11" x14ac:dyDescent="0.25">
      <c r="F850" s="139" t="s">
        <v>3029</v>
      </c>
      <c r="G850" s="170">
        <v>512100000</v>
      </c>
      <c r="H850" s="170">
        <v>512100000</v>
      </c>
      <c r="I850" s="170">
        <v>512100000</v>
      </c>
      <c r="J850" s="170">
        <v>512100000</v>
      </c>
      <c r="K850" s="153">
        <f t="shared" si="9"/>
        <v>2048400000</v>
      </c>
    </row>
    <row r="851" spans="3:11" x14ac:dyDescent="0.25">
      <c r="K851" s="153">
        <f t="shared" si="9"/>
        <v>0</v>
      </c>
    </row>
    <row r="852" spans="3:11" ht="45" x14ac:dyDescent="0.25">
      <c r="C852" s="139" t="s">
        <v>1219</v>
      </c>
      <c r="F852" s="139" t="s">
        <v>3030</v>
      </c>
      <c r="K852" s="153">
        <f t="shared" si="9"/>
        <v>0</v>
      </c>
    </row>
    <row r="853" spans="3:11" x14ac:dyDescent="0.25">
      <c r="K853" s="153">
        <f t="shared" si="9"/>
        <v>0</v>
      </c>
    </row>
    <row r="854" spans="3:11" x14ac:dyDescent="0.25">
      <c r="F854" s="139" t="s">
        <v>3031</v>
      </c>
      <c r="G854" s="170">
        <v>100000000</v>
      </c>
      <c r="H854" s="170">
        <v>100000000</v>
      </c>
      <c r="I854" s="170">
        <v>100000000</v>
      </c>
      <c r="J854" s="170">
        <v>100000000</v>
      </c>
      <c r="K854" s="153">
        <f t="shared" si="9"/>
        <v>400000000</v>
      </c>
    </row>
    <row r="855" spans="3:11" x14ac:dyDescent="0.25">
      <c r="K855" s="153">
        <f t="shared" si="9"/>
        <v>0</v>
      </c>
    </row>
    <row r="856" spans="3:11" x14ac:dyDescent="0.25">
      <c r="F856" s="139" t="s">
        <v>3035</v>
      </c>
      <c r="K856" s="153">
        <f t="shared" si="9"/>
        <v>0</v>
      </c>
    </row>
    <row r="857" spans="3:11" x14ac:dyDescent="0.25">
      <c r="F857" s="139" t="s">
        <v>3034</v>
      </c>
      <c r="K857" s="153">
        <f t="shared" si="9"/>
        <v>0</v>
      </c>
    </row>
    <row r="858" spans="3:11" x14ac:dyDescent="0.25">
      <c r="F858" s="139" t="s">
        <v>163</v>
      </c>
      <c r="K858" s="153">
        <f t="shared" si="9"/>
        <v>0</v>
      </c>
    </row>
    <row r="859" spans="3:11" x14ac:dyDescent="0.25">
      <c r="K859" s="153">
        <f t="shared" si="9"/>
        <v>0</v>
      </c>
    </row>
    <row r="860" spans="3:11" x14ac:dyDescent="0.25">
      <c r="F860" s="139" t="s">
        <v>3029</v>
      </c>
      <c r="G860" s="171">
        <v>12706000</v>
      </c>
      <c r="K860" s="153">
        <f t="shared" si="9"/>
        <v>12706000</v>
      </c>
    </row>
    <row r="861" spans="3:11" x14ac:dyDescent="0.25">
      <c r="K861" s="153">
        <f t="shared" si="9"/>
        <v>0</v>
      </c>
    </row>
    <row r="862" spans="3:11" x14ac:dyDescent="0.25">
      <c r="F862" s="139" t="s">
        <v>3030</v>
      </c>
      <c r="K862" s="153">
        <f t="shared" si="9"/>
        <v>0</v>
      </c>
    </row>
    <row r="863" spans="3:11" x14ac:dyDescent="0.25">
      <c r="K863" s="153">
        <f t="shared" si="9"/>
        <v>0</v>
      </c>
    </row>
    <row r="864" spans="3:11" ht="75" x14ac:dyDescent="0.25">
      <c r="C864" s="139" t="s">
        <v>1234</v>
      </c>
      <c r="F864" s="139" t="s">
        <v>3031</v>
      </c>
      <c r="K864" s="153">
        <f t="shared" si="9"/>
        <v>0</v>
      </c>
    </row>
    <row r="865" spans="3:11" x14ac:dyDescent="0.25">
      <c r="K865" s="153">
        <f t="shared" si="9"/>
        <v>0</v>
      </c>
    </row>
    <row r="866" spans="3:11" x14ac:dyDescent="0.25">
      <c r="F866" s="139" t="s">
        <v>3035</v>
      </c>
      <c r="K866" s="153">
        <f t="shared" si="9"/>
        <v>0</v>
      </c>
    </row>
    <row r="867" spans="3:11" x14ac:dyDescent="0.25">
      <c r="F867" s="139" t="s">
        <v>3034</v>
      </c>
      <c r="K867" s="153">
        <f t="shared" si="9"/>
        <v>0</v>
      </c>
    </row>
    <row r="868" spans="3:11" x14ac:dyDescent="0.25">
      <c r="F868" s="139" t="s">
        <v>163</v>
      </c>
      <c r="K868" s="153">
        <f t="shared" si="9"/>
        <v>0</v>
      </c>
    </row>
    <row r="869" spans="3:11" x14ac:dyDescent="0.25">
      <c r="K869" s="153">
        <f t="shared" si="9"/>
        <v>0</v>
      </c>
    </row>
    <row r="870" spans="3:11" x14ac:dyDescent="0.25">
      <c r="K870" s="153">
        <f t="shared" si="9"/>
        <v>0</v>
      </c>
    </row>
    <row r="871" spans="3:11" x14ac:dyDescent="0.25">
      <c r="F871" s="139" t="s">
        <v>3029</v>
      </c>
      <c r="G871" s="171">
        <v>12706000</v>
      </c>
      <c r="H871" s="171">
        <v>19636364</v>
      </c>
      <c r="I871" s="171">
        <v>27000000</v>
      </c>
      <c r="K871" s="153">
        <f t="shared" si="9"/>
        <v>59342364</v>
      </c>
    </row>
    <row r="872" spans="3:11" x14ac:dyDescent="0.25">
      <c r="K872" s="153">
        <f t="shared" si="9"/>
        <v>0</v>
      </c>
    </row>
    <row r="873" spans="3:11" x14ac:dyDescent="0.25">
      <c r="F873" s="139" t="s">
        <v>3030</v>
      </c>
      <c r="K873" s="153">
        <f t="shared" si="9"/>
        <v>0</v>
      </c>
    </row>
    <row r="874" spans="3:11" x14ac:dyDescent="0.25">
      <c r="K874" s="153">
        <f t="shared" si="9"/>
        <v>0</v>
      </c>
    </row>
    <row r="875" spans="3:11" ht="75" x14ac:dyDescent="0.25">
      <c r="C875" s="139" t="s">
        <v>1236</v>
      </c>
      <c r="F875" s="139" t="s">
        <v>3031</v>
      </c>
      <c r="K875" s="153">
        <f t="shared" si="9"/>
        <v>0</v>
      </c>
    </row>
    <row r="876" spans="3:11" x14ac:dyDescent="0.25">
      <c r="K876" s="153">
        <f t="shared" si="9"/>
        <v>0</v>
      </c>
    </row>
    <row r="877" spans="3:11" x14ac:dyDescent="0.25">
      <c r="F877" s="139" t="s">
        <v>3035</v>
      </c>
      <c r="K877" s="153">
        <f t="shared" si="9"/>
        <v>0</v>
      </c>
    </row>
    <row r="878" spans="3:11" x14ac:dyDescent="0.25">
      <c r="F878" s="139" t="s">
        <v>3034</v>
      </c>
      <c r="K878" s="153">
        <f t="shared" si="9"/>
        <v>0</v>
      </c>
    </row>
    <row r="879" spans="3:11" x14ac:dyDescent="0.25">
      <c r="F879" s="139" t="s">
        <v>163</v>
      </c>
      <c r="K879" s="153">
        <f t="shared" si="9"/>
        <v>0</v>
      </c>
    </row>
    <row r="880" spans="3:11" x14ac:dyDescent="0.25">
      <c r="K880" s="153">
        <f t="shared" si="9"/>
        <v>0</v>
      </c>
    </row>
    <row r="881" spans="3:11" x14ac:dyDescent="0.25">
      <c r="K881" s="153">
        <f t="shared" si="9"/>
        <v>0</v>
      </c>
    </row>
    <row r="882" spans="3:11" x14ac:dyDescent="0.25">
      <c r="K882" s="153">
        <f t="shared" ref="K882:K945" si="10">J882+I882+H882+G882</f>
        <v>0</v>
      </c>
    </row>
    <row r="883" spans="3:11" x14ac:dyDescent="0.25">
      <c r="F883" s="139" t="s">
        <v>3029</v>
      </c>
      <c r="G883" s="171">
        <v>12706000</v>
      </c>
      <c r="H883" s="171">
        <v>12704000</v>
      </c>
      <c r="I883" s="171">
        <v>19636364</v>
      </c>
      <c r="J883" s="171">
        <v>27000000</v>
      </c>
      <c r="K883" s="153">
        <f t="shared" si="10"/>
        <v>72046364</v>
      </c>
    </row>
    <row r="884" spans="3:11" x14ac:dyDescent="0.25">
      <c r="K884" s="153">
        <f t="shared" si="10"/>
        <v>0</v>
      </c>
    </row>
    <row r="885" spans="3:11" x14ac:dyDescent="0.25">
      <c r="F885" s="139" t="s">
        <v>3030</v>
      </c>
      <c r="K885" s="153">
        <f t="shared" si="10"/>
        <v>0</v>
      </c>
    </row>
    <row r="886" spans="3:11" ht="45" x14ac:dyDescent="0.25">
      <c r="C886" s="139" t="s">
        <v>1257</v>
      </c>
      <c r="K886" s="153">
        <f t="shared" si="10"/>
        <v>0</v>
      </c>
    </row>
    <row r="887" spans="3:11" x14ac:dyDescent="0.25">
      <c r="F887" s="139" t="s">
        <v>3031</v>
      </c>
      <c r="K887" s="153">
        <f t="shared" si="10"/>
        <v>0</v>
      </c>
    </row>
    <row r="888" spans="3:11" x14ac:dyDescent="0.25">
      <c r="K888" s="153">
        <f t="shared" si="10"/>
        <v>0</v>
      </c>
    </row>
    <row r="889" spans="3:11" x14ac:dyDescent="0.25">
      <c r="F889" s="139" t="s">
        <v>3035</v>
      </c>
      <c r="K889" s="153">
        <f t="shared" si="10"/>
        <v>0</v>
      </c>
    </row>
    <row r="890" spans="3:11" x14ac:dyDescent="0.25">
      <c r="F890" s="139" t="s">
        <v>3034</v>
      </c>
      <c r="K890" s="153">
        <f t="shared" si="10"/>
        <v>0</v>
      </c>
    </row>
    <row r="891" spans="3:11" x14ac:dyDescent="0.25">
      <c r="F891" s="139" t="s">
        <v>163</v>
      </c>
      <c r="K891" s="153">
        <f t="shared" si="10"/>
        <v>0</v>
      </c>
    </row>
    <row r="892" spans="3:11" x14ac:dyDescent="0.25">
      <c r="K892" s="153">
        <f t="shared" si="10"/>
        <v>0</v>
      </c>
    </row>
    <row r="893" spans="3:11" x14ac:dyDescent="0.25">
      <c r="K893" s="153">
        <f t="shared" si="10"/>
        <v>0</v>
      </c>
    </row>
    <row r="894" spans="3:11" x14ac:dyDescent="0.25">
      <c r="F894" s="139" t="s">
        <v>3029</v>
      </c>
      <c r="G894" s="171">
        <v>213200000</v>
      </c>
      <c r="H894" s="171">
        <v>227200000</v>
      </c>
      <c r="I894" s="171">
        <v>227200000</v>
      </c>
      <c r="J894" s="171">
        <v>227200000</v>
      </c>
      <c r="K894" s="153">
        <f t="shared" si="10"/>
        <v>894800000</v>
      </c>
    </row>
    <row r="895" spans="3:11" ht="45" x14ac:dyDescent="0.25">
      <c r="C895" s="139" t="s">
        <v>1203</v>
      </c>
      <c r="K895" s="153">
        <f t="shared" si="10"/>
        <v>0</v>
      </c>
    </row>
    <row r="896" spans="3:11" x14ac:dyDescent="0.25">
      <c r="F896" s="139" t="s">
        <v>3030</v>
      </c>
      <c r="K896" s="153">
        <f t="shared" si="10"/>
        <v>0</v>
      </c>
    </row>
    <row r="897" spans="3:11" x14ac:dyDescent="0.25">
      <c r="K897" s="153">
        <f t="shared" si="10"/>
        <v>0</v>
      </c>
    </row>
    <row r="898" spans="3:11" x14ac:dyDescent="0.25">
      <c r="F898" s="139" t="s">
        <v>3031</v>
      </c>
      <c r="K898" s="153">
        <f t="shared" si="10"/>
        <v>0</v>
      </c>
    </row>
    <row r="899" spans="3:11" x14ac:dyDescent="0.25">
      <c r="K899" s="153">
        <f t="shared" si="10"/>
        <v>0</v>
      </c>
    </row>
    <row r="900" spans="3:11" x14ac:dyDescent="0.25">
      <c r="F900" s="139" t="s">
        <v>3035</v>
      </c>
      <c r="K900" s="153">
        <f t="shared" si="10"/>
        <v>0</v>
      </c>
    </row>
    <row r="901" spans="3:11" x14ac:dyDescent="0.25">
      <c r="F901" s="139" t="s">
        <v>3034</v>
      </c>
      <c r="K901" s="153">
        <f t="shared" si="10"/>
        <v>0</v>
      </c>
    </row>
    <row r="902" spans="3:11" x14ac:dyDescent="0.25">
      <c r="F902" s="139" t="s">
        <v>163</v>
      </c>
      <c r="K902" s="153">
        <f t="shared" si="10"/>
        <v>0</v>
      </c>
    </row>
    <row r="903" spans="3:11" x14ac:dyDescent="0.25">
      <c r="K903" s="153">
        <f t="shared" si="10"/>
        <v>0</v>
      </c>
    </row>
    <row r="904" spans="3:11" x14ac:dyDescent="0.25">
      <c r="K904" s="153">
        <f t="shared" si="10"/>
        <v>0</v>
      </c>
    </row>
    <row r="905" spans="3:11" x14ac:dyDescent="0.25">
      <c r="F905" s="139" t="s">
        <v>3029</v>
      </c>
      <c r="G905" s="171">
        <v>30000</v>
      </c>
      <c r="K905" s="153">
        <f t="shared" si="10"/>
        <v>30000</v>
      </c>
    </row>
    <row r="906" spans="3:11" x14ac:dyDescent="0.25">
      <c r="K906" s="153">
        <f t="shared" si="10"/>
        <v>0</v>
      </c>
    </row>
    <row r="907" spans="3:11" ht="45" x14ac:dyDescent="0.25">
      <c r="C907" s="139" t="s">
        <v>1208</v>
      </c>
      <c r="F907" s="139" t="s">
        <v>3030</v>
      </c>
      <c r="K907" s="153">
        <f t="shared" si="10"/>
        <v>0</v>
      </c>
    </row>
    <row r="908" spans="3:11" x14ac:dyDescent="0.25">
      <c r="K908" s="153">
        <f t="shared" si="10"/>
        <v>0</v>
      </c>
    </row>
    <row r="909" spans="3:11" x14ac:dyDescent="0.25">
      <c r="F909" s="139" t="s">
        <v>3031</v>
      </c>
      <c r="K909" s="153">
        <f t="shared" si="10"/>
        <v>0</v>
      </c>
    </row>
    <row r="910" spans="3:11" x14ac:dyDescent="0.25">
      <c r="K910" s="153">
        <f t="shared" si="10"/>
        <v>0</v>
      </c>
    </row>
    <row r="911" spans="3:11" x14ac:dyDescent="0.25">
      <c r="F911" s="139" t="s">
        <v>3035</v>
      </c>
      <c r="K911" s="153">
        <f t="shared" si="10"/>
        <v>0</v>
      </c>
    </row>
    <row r="912" spans="3:11" x14ac:dyDescent="0.25">
      <c r="F912" s="139" t="s">
        <v>3034</v>
      </c>
      <c r="K912" s="153">
        <f t="shared" si="10"/>
        <v>0</v>
      </c>
    </row>
    <row r="913" spans="3:11" x14ac:dyDescent="0.25">
      <c r="F913" s="139" t="s">
        <v>163</v>
      </c>
      <c r="K913" s="153">
        <f t="shared" si="10"/>
        <v>0</v>
      </c>
    </row>
    <row r="914" spans="3:11" x14ac:dyDescent="0.25">
      <c r="K914" s="153">
        <f t="shared" si="10"/>
        <v>0</v>
      </c>
    </row>
    <row r="915" spans="3:11" x14ac:dyDescent="0.25">
      <c r="F915" s="139" t="s">
        <v>3029</v>
      </c>
      <c r="G915" s="171">
        <v>150000000</v>
      </c>
      <c r="H915" s="171">
        <v>150000000</v>
      </c>
      <c r="I915" s="171">
        <v>150000000</v>
      </c>
      <c r="J915" s="171">
        <v>150000000</v>
      </c>
      <c r="K915" s="153">
        <f t="shared" si="10"/>
        <v>600000000</v>
      </c>
    </row>
    <row r="916" spans="3:11" x14ac:dyDescent="0.25">
      <c r="K916" s="153">
        <f t="shared" si="10"/>
        <v>0</v>
      </c>
    </row>
    <row r="917" spans="3:11" x14ac:dyDescent="0.25">
      <c r="F917" s="139" t="s">
        <v>3030</v>
      </c>
      <c r="K917" s="153">
        <f t="shared" si="10"/>
        <v>0</v>
      </c>
    </row>
    <row r="918" spans="3:11" ht="60" x14ac:dyDescent="0.25">
      <c r="C918" s="139" t="s">
        <v>1216</v>
      </c>
      <c r="K918" s="153">
        <f t="shared" si="10"/>
        <v>0</v>
      </c>
    </row>
    <row r="919" spans="3:11" x14ac:dyDescent="0.25">
      <c r="F919" s="139" t="s">
        <v>3031</v>
      </c>
      <c r="K919" s="153">
        <f t="shared" si="10"/>
        <v>0</v>
      </c>
    </row>
    <row r="920" spans="3:11" x14ac:dyDescent="0.25">
      <c r="K920" s="153">
        <f t="shared" si="10"/>
        <v>0</v>
      </c>
    </row>
    <row r="921" spans="3:11" x14ac:dyDescent="0.25">
      <c r="F921" s="139" t="s">
        <v>3035</v>
      </c>
      <c r="K921" s="153">
        <f t="shared" si="10"/>
        <v>0</v>
      </c>
    </row>
    <row r="922" spans="3:11" x14ac:dyDescent="0.25">
      <c r="F922" s="139" t="s">
        <v>3034</v>
      </c>
      <c r="K922" s="153">
        <f t="shared" si="10"/>
        <v>0</v>
      </c>
    </row>
    <row r="923" spans="3:11" x14ac:dyDescent="0.25">
      <c r="F923" s="139" t="s">
        <v>163</v>
      </c>
      <c r="K923" s="153">
        <f t="shared" si="10"/>
        <v>0</v>
      </c>
    </row>
    <row r="924" spans="3:11" x14ac:dyDescent="0.25">
      <c r="K924" s="153">
        <f t="shared" si="10"/>
        <v>0</v>
      </c>
    </row>
    <row r="925" spans="3:11" x14ac:dyDescent="0.25">
      <c r="F925" s="139" t="s">
        <v>3029</v>
      </c>
      <c r="G925" s="170">
        <v>196000</v>
      </c>
      <c r="H925" s="170">
        <v>69999</v>
      </c>
      <c r="I925" s="170">
        <v>196000</v>
      </c>
      <c r="J925" s="170">
        <v>196000</v>
      </c>
      <c r="K925" s="153">
        <f t="shared" si="10"/>
        <v>657999</v>
      </c>
    </row>
    <row r="926" spans="3:11" x14ac:dyDescent="0.25">
      <c r="K926" s="153">
        <f t="shared" si="10"/>
        <v>0</v>
      </c>
    </row>
    <row r="927" spans="3:11" x14ac:dyDescent="0.25">
      <c r="F927" s="139" t="s">
        <v>3030</v>
      </c>
      <c r="K927" s="153">
        <f t="shared" si="10"/>
        <v>0</v>
      </c>
    </row>
    <row r="928" spans="3:11" x14ac:dyDescent="0.25">
      <c r="K928" s="153">
        <f t="shared" si="10"/>
        <v>0</v>
      </c>
    </row>
    <row r="929" spans="3:11" ht="30" x14ac:dyDescent="0.25">
      <c r="C929" s="139" t="s">
        <v>3036</v>
      </c>
      <c r="F929" s="139" t="s">
        <v>3031</v>
      </c>
      <c r="K929" s="153">
        <f t="shared" si="10"/>
        <v>0</v>
      </c>
    </row>
    <row r="930" spans="3:11" x14ac:dyDescent="0.25">
      <c r="K930" s="153">
        <f t="shared" si="10"/>
        <v>0</v>
      </c>
    </row>
    <row r="931" spans="3:11" x14ac:dyDescent="0.25">
      <c r="F931" s="139" t="s">
        <v>3035</v>
      </c>
      <c r="K931" s="153">
        <f t="shared" si="10"/>
        <v>0</v>
      </c>
    </row>
    <row r="932" spans="3:11" x14ac:dyDescent="0.25">
      <c r="F932" s="139" t="s">
        <v>3034</v>
      </c>
      <c r="K932" s="153">
        <f t="shared" si="10"/>
        <v>0</v>
      </c>
    </row>
    <row r="933" spans="3:11" x14ac:dyDescent="0.25">
      <c r="F933" s="139" t="s">
        <v>163</v>
      </c>
      <c r="K933" s="153">
        <f t="shared" si="10"/>
        <v>0</v>
      </c>
    </row>
    <row r="934" spans="3:11" x14ac:dyDescent="0.25">
      <c r="K934" s="153">
        <f t="shared" si="10"/>
        <v>0</v>
      </c>
    </row>
    <row r="935" spans="3:11" x14ac:dyDescent="0.25">
      <c r="F935" s="139" t="s">
        <v>3029</v>
      </c>
      <c r="G935" s="170">
        <v>12706000</v>
      </c>
      <c r="H935" s="170">
        <v>12706000</v>
      </c>
      <c r="I935" s="170">
        <v>19636364</v>
      </c>
      <c r="J935" s="170">
        <v>27000000</v>
      </c>
      <c r="K935" s="153">
        <f t="shared" si="10"/>
        <v>72048364</v>
      </c>
    </row>
    <row r="936" spans="3:11" x14ac:dyDescent="0.25">
      <c r="K936" s="153">
        <f t="shared" si="10"/>
        <v>0</v>
      </c>
    </row>
    <row r="937" spans="3:11" x14ac:dyDescent="0.25">
      <c r="F937" s="139" t="s">
        <v>3030</v>
      </c>
      <c r="K937" s="153">
        <f t="shared" si="10"/>
        <v>0</v>
      </c>
    </row>
    <row r="938" spans="3:11" x14ac:dyDescent="0.25">
      <c r="K938" s="153">
        <f t="shared" si="10"/>
        <v>0</v>
      </c>
    </row>
    <row r="939" spans="3:11" ht="30" x14ac:dyDescent="0.25">
      <c r="C939" s="139" t="s">
        <v>1233</v>
      </c>
      <c r="F939" s="139" t="s">
        <v>3031</v>
      </c>
      <c r="K939" s="153">
        <f t="shared" si="10"/>
        <v>0</v>
      </c>
    </row>
    <row r="940" spans="3:11" x14ac:dyDescent="0.25">
      <c r="K940" s="153">
        <f t="shared" si="10"/>
        <v>0</v>
      </c>
    </row>
    <row r="941" spans="3:11" x14ac:dyDescent="0.25">
      <c r="F941" s="139" t="s">
        <v>3035</v>
      </c>
      <c r="K941" s="153">
        <f t="shared" si="10"/>
        <v>0</v>
      </c>
    </row>
    <row r="942" spans="3:11" x14ac:dyDescent="0.25">
      <c r="F942" s="139" t="s">
        <v>3034</v>
      </c>
      <c r="K942" s="153">
        <f t="shared" si="10"/>
        <v>0</v>
      </c>
    </row>
    <row r="943" spans="3:11" x14ac:dyDescent="0.25">
      <c r="F943" s="139" t="s">
        <v>163</v>
      </c>
      <c r="K943" s="153">
        <f t="shared" si="10"/>
        <v>0</v>
      </c>
    </row>
    <row r="944" spans="3:11" x14ac:dyDescent="0.25">
      <c r="K944" s="153">
        <f t="shared" si="10"/>
        <v>0</v>
      </c>
    </row>
    <row r="945" spans="3:11" x14ac:dyDescent="0.25">
      <c r="F945" s="139" t="s">
        <v>3029</v>
      </c>
      <c r="G945" s="170">
        <v>12706000</v>
      </c>
      <c r="K945" s="153">
        <f t="shared" si="10"/>
        <v>12706000</v>
      </c>
    </row>
    <row r="946" spans="3:11" x14ac:dyDescent="0.25">
      <c r="K946" s="153">
        <f t="shared" ref="K946:K1009" si="11">J946+I946+H946+G946</f>
        <v>0</v>
      </c>
    </row>
    <row r="947" spans="3:11" x14ac:dyDescent="0.25">
      <c r="F947" s="139" t="s">
        <v>3030</v>
      </c>
      <c r="K947" s="153">
        <f t="shared" si="11"/>
        <v>0</v>
      </c>
    </row>
    <row r="948" spans="3:11" x14ac:dyDescent="0.25">
      <c r="K948" s="153">
        <f t="shared" si="11"/>
        <v>0</v>
      </c>
    </row>
    <row r="949" spans="3:11" ht="30" x14ac:dyDescent="0.25">
      <c r="C949" s="139" t="s">
        <v>1235</v>
      </c>
      <c r="F949" s="139" t="s">
        <v>3031</v>
      </c>
      <c r="K949" s="153">
        <f t="shared" si="11"/>
        <v>0</v>
      </c>
    </row>
    <row r="950" spans="3:11" x14ac:dyDescent="0.25">
      <c r="K950" s="153">
        <f t="shared" si="11"/>
        <v>0</v>
      </c>
    </row>
    <row r="951" spans="3:11" x14ac:dyDescent="0.25">
      <c r="F951" s="139" t="s">
        <v>3035</v>
      </c>
      <c r="K951" s="153">
        <f t="shared" si="11"/>
        <v>0</v>
      </c>
    </row>
    <row r="952" spans="3:11" x14ac:dyDescent="0.25">
      <c r="F952" s="139" t="s">
        <v>3034</v>
      </c>
      <c r="K952" s="153">
        <f t="shared" si="11"/>
        <v>0</v>
      </c>
    </row>
    <row r="953" spans="3:11" x14ac:dyDescent="0.25">
      <c r="F953" s="139" t="s">
        <v>163</v>
      </c>
      <c r="K953" s="153">
        <f t="shared" si="11"/>
        <v>0</v>
      </c>
    </row>
    <row r="954" spans="3:11" x14ac:dyDescent="0.25">
      <c r="K954" s="153">
        <f t="shared" si="11"/>
        <v>0</v>
      </c>
    </row>
    <row r="955" spans="3:11" x14ac:dyDescent="0.25">
      <c r="F955" s="139" t="s">
        <v>3029</v>
      </c>
      <c r="K955" s="153">
        <f t="shared" si="11"/>
        <v>0</v>
      </c>
    </row>
    <row r="956" spans="3:11" ht="45" x14ac:dyDescent="0.25">
      <c r="C956" s="139" t="s">
        <v>1241</v>
      </c>
      <c r="K956" s="153">
        <f t="shared" si="11"/>
        <v>0</v>
      </c>
    </row>
    <row r="957" spans="3:11" x14ac:dyDescent="0.25">
      <c r="F957" s="139" t="s">
        <v>3030</v>
      </c>
      <c r="K957" s="153">
        <f t="shared" si="11"/>
        <v>0</v>
      </c>
    </row>
    <row r="958" spans="3:11" x14ac:dyDescent="0.25">
      <c r="K958" s="153">
        <f t="shared" si="11"/>
        <v>0</v>
      </c>
    </row>
    <row r="959" spans="3:11" x14ac:dyDescent="0.25">
      <c r="F959" s="139" t="s">
        <v>3031</v>
      </c>
      <c r="K959" s="153">
        <f t="shared" si="11"/>
        <v>0</v>
      </c>
    </row>
    <row r="960" spans="3:11" x14ac:dyDescent="0.25">
      <c r="K960" s="153">
        <f t="shared" si="11"/>
        <v>0</v>
      </c>
    </row>
    <row r="961" spans="3:11" x14ac:dyDescent="0.25">
      <c r="F961" s="139" t="s">
        <v>3035</v>
      </c>
      <c r="K961" s="153">
        <f t="shared" si="11"/>
        <v>0</v>
      </c>
    </row>
    <row r="962" spans="3:11" x14ac:dyDescent="0.25">
      <c r="F962" s="139" t="s">
        <v>3034</v>
      </c>
      <c r="K962" s="153">
        <f t="shared" si="11"/>
        <v>0</v>
      </c>
    </row>
    <row r="963" spans="3:11" x14ac:dyDescent="0.25">
      <c r="F963" s="139" t="s">
        <v>163</v>
      </c>
      <c r="K963" s="153">
        <f t="shared" si="11"/>
        <v>0</v>
      </c>
    </row>
    <row r="964" spans="3:11" x14ac:dyDescent="0.25">
      <c r="K964" s="153">
        <f t="shared" si="11"/>
        <v>0</v>
      </c>
    </row>
    <row r="965" spans="3:11" x14ac:dyDescent="0.25">
      <c r="K965" s="153">
        <f t="shared" si="11"/>
        <v>0</v>
      </c>
    </row>
    <row r="966" spans="3:11" x14ac:dyDescent="0.25">
      <c r="K966" s="153">
        <f t="shared" si="11"/>
        <v>0</v>
      </c>
    </row>
    <row r="967" spans="3:11" x14ac:dyDescent="0.25">
      <c r="K967" s="153">
        <f t="shared" si="11"/>
        <v>0</v>
      </c>
    </row>
    <row r="968" spans="3:11" ht="45" x14ac:dyDescent="0.25">
      <c r="C968" s="139" t="s">
        <v>627</v>
      </c>
      <c r="F968" s="185" t="s">
        <v>3029</v>
      </c>
      <c r="G968" s="185">
        <v>150000000</v>
      </c>
      <c r="H968" s="185">
        <v>150000000</v>
      </c>
      <c r="I968" s="185">
        <v>150000000</v>
      </c>
      <c r="J968" s="185"/>
      <c r="K968" s="153">
        <f t="shared" si="11"/>
        <v>450000000</v>
      </c>
    </row>
    <row r="969" spans="3:11" x14ac:dyDescent="0.25">
      <c r="K969" s="153">
        <f t="shared" si="11"/>
        <v>0</v>
      </c>
    </row>
    <row r="970" spans="3:11" x14ac:dyDescent="0.25">
      <c r="F970" s="139" t="s">
        <v>3030</v>
      </c>
      <c r="K970" s="153">
        <f t="shared" si="11"/>
        <v>0</v>
      </c>
    </row>
    <row r="971" spans="3:11" x14ac:dyDescent="0.25">
      <c r="K971" s="153">
        <f t="shared" si="11"/>
        <v>0</v>
      </c>
    </row>
    <row r="972" spans="3:11" x14ac:dyDescent="0.25">
      <c r="F972" s="139" t="s">
        <v>3031</v>
      </c>
      <c r="K972" s="153">
        <f t="shared" si="11"/>
        <v>0</v>
      </c>
    </row>
    <row r="973" spans="3:11" x14ac:dyDescent="0.25">
      <c r="K973" s="153">
        <f t="shared" si="11"/>
        <v>0</v>
      </c>
    </row>
    <row r="974" spans="3:11" x14ac:dyDescent="0.25">
      <c r="F974" s="139" t="s">
        <v>3035</v>
      </c>
      <c r="K974" s="153">
        <f t="shared" si="11"/>
        <v>0</v>
      </c>
    </row>
    <row r="975" spans="3:11" x14ac:dyDescent="0.25">
      <c r="F975" s="139" t="s">
        <v>3034</v>
      </c>
      <c r="K975" s="153">
        <f t="shared" si="11"/>
        <v>0</v>
      </c>
    </row>
    <row r="976" spans="3:11" x14ac:dyDescent="0.25">
      <c r="F976" s="139" t="s">
        <v>163</v>
      </c>
      <c r="G976" s="185">
        <v>150000000</v>
      </c>
      <c r="K976" s="153">
        <f t="shared" si="11"/>
        <v>150000000</v>
      </c>
    </row>
    <row r="977" spans="3:11" x14ac:dyDescent="0.25">
      <c r="K977" s="153">
        <f t="shared" si="11"/>
        <v>0</v>
      </c>
    </row>
    <row r="978" spans="3:11" x14ac:dyDescent="0.25">
      <c r="K978" s="153">
        <f t="shared" si="11"/>
        <v>0</v>
      </c>
    </row>
    <row r="979" spans="3:11" x14ac:dyDescent="0.25">
      <c r="F979" s="139" t="s">
        <v>3029</v>
      </c>
      <c r="G979" s="185">
        <v>50000000</v>
      </c>
      <c r="H979" s="185">
        <v>50000000</v>
      </c>
      <c r="K979" s="153">
        <f t="shared" si="11"/>
        <v>100000000</v>
      </c>
    </row>
    <row r="980" spans="3:11" ht="30" x14ac:dyDescent="0.25">
      <c r="C980" s="139" t="s">
        <v>628</v>
      </c>
      <c r="K980" s="153">
        <f t="shared" si="11"/>
        <v>0</v>
      </c>
    </row>
    <row r="981" spans="3:11" x14ac:dyDescent="0.25">
      <c r="F981" s="139" t="s">
        <v>3030</v>
      </c>
      <c r="K981" s="153">
        <f t="shared" si="11"/>
        <v>0</v>
      </c>
    </row>
    <row r="982" spans="3:11" x14ac:dyDescent="0.25">
      <c r="K982" s="153">
        <f t="shared" si="11"/>
        <v>0</v>
      </c>
    </row>
    <row r="983" spans="3:11" x14ac:dyDescent="0.25">
      <c r="F983" s="139" t="s">
        <v>3031</v>
      </c>
      <c r="K983" s="153">
        <f t="shared" si="11"/>
        <v>0</v>
      </c>
    </row>
    <row r="984" spans="3:11" x14ac:dyDescent="0.25">
      <c r="K984" s="153">
        <f t="shared" si="11"/>
        <v>0</v>
      </c>
    </row>
    <row r="985" spans="3:11" x14ac:dyDescent="0.25">
      <c r="F985" s="139" t="s">
        <v>3035</v>
      </c>
      <c r="K985" s="153">
        <f t="shared" si="11"/>
        <v>0</v>
      </c>
    </row>
    <row r="986" spans="3:11" x14ac:dyDescent="0.25">
      <c r="F986" s="139" t="s">
        <v>3034</v>
      </c>
      <c r="K986" s="153">
        <f t="shared" si="11"/>
        <v>0</v>
      </c>
    </row>
    <row r="987" spans="3:11" x14ac:dyDescent="0.25">
      <c r="F987" s="139" t="s">
        <v>163</v>
      </c>
      <c r="G987" s="185">
        <v>50000000</v>
      </c>
      <c r="H987" s="185">
        <v>50000000</v>
      </c>
      <c r="K987" s="153">
        <f t="shared" si="11"/>
        <v>100000000</v>
      </c>
    </row>
    <row r="988" spans="3:11" x14ac:dyDescent="0.25">
      <c r="K988" s="153">
        <f t="shared" si="11"/>
        <v>0</v>
      </c>
    </row>
    <row r="989" spans="3:11" x14ac:dyDescent="0.25">
      <c r="K989" s="153">
        <f t="shared" si="11"/>
        <v>0</v>
      </c>
    </row>
    <row r="990" spans="3:11" x14ac:dyDescent="0.25">
      <c r="F990" s="139" t="s">
        <v>3029</v>
      </c>
      <c r="G990" s="185">
        <v>19800000</v>
      </c>
      <c r="K990" s="153">
        <f t="shared" si="11"/>
        <v>19800000</v>
      </c>
    </row>
    <row r="991" spans="3:11" ht="60" x14ac:dyDescent="0.25">
      <c r="C991" s="139" t="s">
        <v>694</v>
      </c>
      <c r="K991" s="153">
        <f t="shared" si="11"/>
        <v>0</v>
      </c>
    </row>
    <row r="992" spans="3:11" x14ac:dyDescent="0.25">
      <c r="F992" s="139" t="s">
        <v>3030</v>
      </c>
      <c r="K992" s="153">
        <f t="shared" si="11"/>
        <v>0</v>
      </c>
    </row>
    <row r="993" spans="3:11" x14ac:dyDescent="0.25">
      <c r="K993" s="153">
        <f t="shared" si="11"/>
        <v>0</v>
      </c>
    </row>
    <row r="994" spans="3:11" x14ac:dyDescent="0.25">
      <c r="F994" s="139" t="s">
        <v>3031</v>
      </c>
      <c r="G994" s="185">
        <v>200000000</v>
      </c>
      <c r="H994" s="185">
        <v>200000000</v>
      </c>
      <c r="I994" s="185">
        <v>200000000</v>
      </c>
      <c r="K994" s="153">
        <f>J994+I994+H994+G994</f>
        <v>600000000</v>
      </c>
    </row>
    <row r="995" spans="3:11" x14ac:dyDescent="0.25">
      <c r="K995" s="153">
        <f t="shared" si="11"/>
        <v>0</v>
      </c>
    </row>
    <row r="996" spans="3:11" x14ac:dyDescent="0.25">
      <c r="F996" s="139" t="s">
        <v>3035</v>
      </c>
      <c r="K996" s="153">
        <f t="shared" si="11"/>
        <v>0</v>
      </c>
    </row>
    <row r="997" spans="3:11" x14ac:dyDescent="0.25">
      <c r="F997" s="139" t="s">
        <v>3034</v>
      </c>
      <c r="K997" s="153">
        <f t="shared" si="11"/>
        <v>0</v>
      </c>
    </row>
    <row r="998" spans="3:11" x14ac:dyDescent="0.25">
      <c r="F998" s="139" t="s">
        <v>163</v>
      </c>
      <c r="G998" s="185">
        <v>19800000</v>
      </c>
      <c r="K998" s="153">
        <f>J998+I998+H998+G998</f>
        <v>19800000</v>
      </c>
    </row>
    <row r="999" spans="3:11" x14ac:dyDescent="0.25">
      <c r="K999" s="153">
        <f t="shared" si="11"/>
        <v>0</v>
      </c>
    </row>
    <row r="1000" spans="3:11" x14ac:dyDescent="0.25">
      <c r="K1000" s="153">
        <f t="shared" si="11"/>
        <v>0</v>
      </c>
    </row>
    <row r="1001" spans="3:11" ht="45" x14ac:dyDescent="0.25">
      <c r="C1001" s="139" t="s">
        <v>695</v>
      </c>
      <c r="F1001" s="139" t="s">
        <v>3029</v>
      </c>
      <c r="K1001" s="153">
        <f t="shared" si="11"/>
        <v>0</v>
      </c>
    </row>
    <row r="1002" spans="3:11" x14ac:dyDescent="0.25">
      <c r="K1002" s="153">
        <f t="shared" si="11"/>
        <v>0</v>
      </c>
    </row>
    <row r="1003" spans="3:11" x14ac:dyDescent="0.25">
      <c r="F1003" s="139" t="s">
        <v>3030</v>
      </c>
      <c r="K1003" s="153">
        <f t="shared" si="11"/>
        <v>0</v>
      </c>
    </row>
    <row r="1004" spans="3:11" x14ac:dyDescent="0.25">
      <c r="K1004" s="153">
        <f t="shared" si="11"/>
        <v>0</v>
      </c>
    </row>
    <row r="1005" spans="3:11" x14ac:dyDescent="0.25">
      <c r="F1005" s="139" t="s">
        <v>3031</v>
      </c>
      <c r="G1005" s="187">
        <v>100000000</v>
      </c>
      <c r="H1005" s="187">
        <v>100000000</v>
      </c>
      <c r="I1005" s="187">
        <v>100000000</v>
      </c>
      <c r="K1005" s="153">
        <f t="shared" si="11"/>
        <v>300000000</v>
      </c>
    </row>
    <row r="1006" spans="3:11" x14ac:dyDescent="0.25">
      <c r="K1006" s="153">
        <f t="shared" si="11"/>
        <v>0</v>
      </c>
    </row>
    <row r="1007" spans="3:11" x14ac:dyDescent="0.25">
      <c r="F1007" s="139" t="s">
        <v>3035</v>
      </c>
      <c r="K1007" s="153">
        <f t="shared" si="11"/>
        <v>0</v>
      </c>
    </row>
    <row r="1008" spans="3:11" x14ac:dyDescent="0.25">
      <c r="F1008" s="139" t="s">
        <v>3034</v>
      </c>
      <c r="K1008" s="153">
        <f t="shared" si="11"/>
        <v>0</v>
      </c>
    </row>
    <row r="1009" spans="3:11" x14ac:dyDescent="0.25">
      <c r="F1009" s="139" t="s">
        <v>163</v>
      </c>
      <c r="K1009" s="153">
        <f t="shared" si="11"/>
        <v>0</v>
      </c>
    </row>
    <row r="1010" spans="3:11" x14ac:dyDescent="0.25">
      <c r="K1010" s="153">
        <f t="shared" ref="K1010:K1073" si="12">J1010+I1010+H1010+G1010</f>
        <v>0</v>
      </c>
    </row>
    <row r="1011" spans="3:11" x14ac:dyDescent="0.25">
      <c r="K1011" s="153">
        <f t="shared" si="12"/>
        <v>0</v>
      </c>
    </row>
    <row r="1012" spans="3:11" x14ac:dyDescent="0.25">
      <c r="F1012" s="139" t="s">
        <v>3029</v>
      </c>
      <c r="G1012" s="187">
        <v>200000000</v>
      </c>
      <c r="K1012" s="153">
        <f t="shared" si="12"/>
        <v>200000000</v>
      </c>
    </row>
    <row r="1013" spans="3:11" x14ac:dyDescent="0.25">
      <c r="K1013" s="153">
        <f t="shared" si="12"/>
        <v>0</v>
      </c>
    </row>
    <row r="1014" spans="3:11" ht="45" x14ac:dyDescent="0.25">
      <c r="C1014" s="139" t="s">
        <v>698</v>
      </c>
      <c r="F1014" s="139" t="s">
        <v>3030</v>
      </c>
      <c r="K1014" s="153">
        <f t="shared" si="12"/>
        <v>0</v>
      </c>
    </row>
    <row r="1015" spans="3:11" x14ac:dyDescent="0.25">
      <c r="K1015" s="153">
        <f t="shared" si="12"/>
        <v>0</v>
      </c>
    </row>
    <row r="1016" spans="3:11" x14ac:dyDescent="0.25">
      <c r="F1016" s="139" t="s">
        <v>3031</v>
      </c>
      <c r="G1016" s="187">
        <v>100000000</v>
      </c>
      <c r="H1016" s="187">
        <v>100000000</v>
      </c>
      <c r="I1016" s="187">
        <v>100000000</v>
      </c>
      <c r="K1016" s="153">
        <f t="shared" si="12"/>
        <v>300000000</v>
      </c>
    </row>
    <row r="1017" spans="3:11" x14ac:dyDescent="0.25">
      <c r="K1017" s="153">
        <f t="shared" si="12"/>
        <v>0</v>
      </c>
    </row>
    <row r="1018" spans="3:11" x14ac:dyDescent="0.25">
      <c r="F1018" s="139" t="s">
        <v>3035</v>
      </c>
      <c r="K1018" s="153">
        <f t="shared" si="12"/>
        <v>0</v>
      </c>
    </row>
    <row r="1019" spans="3:11" x14ac:dyDescent="0.25">
      <c r="F1019" s="139" t="s">
        <v>3034</v>
      </c>
      <c r="K1019" s="153">
        <f t="shared" si="12"/>
        <v>0</v>
      </c>
    </row>
    <row r="1020" spans="3:11" x14ac:dyDescent="0.25">
      <c r="F1020" s="139" t="s">
        <v>163</v>
      </c>
      <c r="G1020" s="187">
        <v>200000000</v>
      </c>
      <c r="H1020" s="187">
        <v>200000000</v>
      </c>
      <c r="K1020" s="153">
        <f t="shared" si="12"/>
        <v>400000000</v>
      </c>
    </row>
    <row r="1021" spans="3:11" x14ac:dyDescent="0.25">
      <c r="K1021" s="153">
        <f t="shared" si="12"/>
        <v>0</v>
      </c>
    </row>
    <row r="1022" spans="3:11" x14ac:dyDescent="0.25">
      <c r="K1022" s="153">
        <f t="shared" si="12"/>
        <v>0</v>
      </c>
    </row>
    <row r="1023" spans="3:11" ht="45" x14ac:dyDescent="0.25">
      <c r="C1023" s="139" t="s">
        <v>699</v>
      </c>
      <c r="F1023" s="139" t="s">
        <v>3029</v>
      </c>
      <c r="K1023" s="153">
        <f t="shared" si="12"/>
        <v>0</v>
      </c>
    </row>
    <row r="1024" spans="3:11" x14ac:dyDescent="0.25">
      <c r="K1024" s="153">
        <f t="shared" si="12"/>
        <v>0</v>
      </c>
    </row>
    <row r="1025" spans="3:11" x14ac:dyDescent="0.25">
      <c r="F1025" s="139" t="s">
        <v>3030</v>
      </c>
      <c r="K1025" s="153">
        <f t="shared" si="12"/>
        <v>0</v>
      </c>
    </row>
    <row r="1026" spans="3:11" x14ac:dyDescent="0.25">
      <c r="K1026" s="153">
        <f t="shared" si="12"/>
        <v>0</v>
      </c>
    </row>
    <row r="1027" spans="3:11" x14ac:dyDescent="0.25">
      <c r="F1027" s="139" t="s">
        <v>3031</v>
      </c>
      <c r="G1027" s="187">
        <v>100000000</v>
      </c>
      <c r="H1027" s="187">
        <v>100000000</v>
      </c>
      <c r="I1027" s="187">
        <v>100000000</v>
      </c>
      <c r="K1027" s="153">
        <f t="shared" si="12"/>
        <v>300000000</v>
      </c>
    </row>
    <row r="1028" spans="3:11" x14ac:dyDescent="0.25">
      <c r="K1028" s="153">
        <f t="shared" si="12"/>
        <v>0</v>
      </c>
    </row>
    <row r="1029" spans="3:11" x14ac:dyDescent="0.25">
      <c r="F1029" s="139" t="s">
        <v>3035</v>
      </c>
      <c r="K1029" s="153">
        <f t="shared" si="12"/>
        <v>0</v>
      </c>
    </row>
    <row r="1030" spans="3:11" x14ac:dyDescent="0.25">
      <c r="F1030" s="139" t="s">
        <v>3034</v>
      </c>
      <c r="K1030" s="153">
        <f t="shared" si="12"/>
        <v>0</v>
      </c>
    </row>
    <row r="1031" spans="3:11" x14ac:dyDescent="0.25">
      <c r="F1031" s="139" t="s">
        <v>163</v>
      </c>
      <c r="G1031" s="187">
        <v>250000000</v>
      </c>
      <c r="H1031" s="187">
        <v>250000000</v>
      </c>
      <c r="I1031" s="187">
        <v>250000000</v>
      </c>
      <c r="K1031" s="153">
        <f t="shared" si="12"/>
        <v>750000000</v>
      </c>
    </row>
    <row r="1032" spans="3:11" x14ac:dyDescent="0.25">
      <c r="K1032" s="153">
        <f t="shared" si="12"/>
        <v>0</v>
      </c>
    </row>
    <row r="1033" spans="3:11" x14ac:dyDescent="0.25">
      <c r="K1033" s="153">
        <f t="shared" si="12"/>
        <v>0</v>
      </c>
    </row>
    <row r="1034" spans="3:11" x14ac:dyDescent="0.25">
      <c r="F1034" s="139" t="s">
        <v>3029</v>
      </c>
      <c r="K1034" s="153">
        <f t="shared" si="12"/>
        <v>0</v>
      </c>
    </row>
    <row r="1035" spans="3:11" ht="120" x14ac:dyDescent="0.25">
      <c r="C1035" s="139" t="s">
        <v>702</v>
      </c>
      <c r="K1035" s="153">
        <f t="shared" si="12"/>
        <v>0</v>
      </c>
    </row>
    <row r="1036" spans="3:11" x14ac:dyDescent="0.25">
      <c r="F1036" s="139" t="s">
        <v>3030</v>
      </c>
      <c r="K1036" s="153">
        <f t="shared" si="12"/>
        <v>0</v>
      </c>
    </row>
    <row r="1037" spans="3:11" x14ac:dyDescent="0.25">
      <c r="K1037" s="153">
        <f t="shared" si="12"/>
        <v>0</v>
      </c>
    </row>
    <row r="1038" spans="3:11" x14ac:dyDescent="0.25">
      <c r="F1038" s="139" t="s">
        <v>3031</v>
      </c>
      <c r="K1038" s="153">
        <f t="shared" si="12"/>
        <v>0</v>
      </c>
    </row>
    <row r="1039" spans="3:11" x14ac:dyDescent="0.25">
      <c r="K1039" s="153">
        <f t="shared" si="12"/>
        <v>0</v>
      </c>
    </row>
    <row r="1040" spans="3:11" x14ac:dyDescent="0.25">
      <c r="F1040" s="139" t="s">
        <v>3035</v>
      </c>
      <c r="K1040" s="153">
        <f t="shared" si="12"/>
        <v>0</v>
      </c>
    </row>
    <row r="1041" spans="3:11" x14ac:dyDescent="0.25">
      <c r="F1041" s="139" t="s">
        <v>3034</v>
      </c>
      <c r="K1041" s="153">
        <f t="shared" si="12"/>
        <v>0</v>
      </c>
    </row>
    <row r="1042" spans="3:11" x14ac:dyDescent="0.25">
      <c r="F1042" s="139" t="s">
        <v>163</v>
      </c>
      <c r="G1042" s="187">
        <v>15400000</v>
      </c>
      <c r="H1042" s="187">
        <v>195600000</v>
      </c>
      <c r="I1042" s="187">
        <v>195600000</v>
      </c>
      <c r="J1042" s="187">
        <v>195600000</v>
      </c>
      <c r="K1042" s="153">
        <f t="shared" si="12"/>
        <v>602200000</v>
      </c>
    </row>
    <row r="1043" spans="3:11" x14ac:dyDescent="0.25">
      <c r="K1043" s="153">
        <f t="shared" si="12"/>
        <v>0</v>
      </c>
    </row>
    <row r="1044" spans="3:11" x14ac:dyDescent="0.25">
      <c r="K1044" s="153">
        <f t="shared" si="12"/>
        <v>0</v>
      </c>
    </row>
    <row r="1045" spans="3:11" x14ac:dyDescent="0.25">
      <c r="F1045" s="139" t="s">
        <v>3029</v>
      </c>
      <c r="G1045" s="184">
        <v>433000000</v>
      </c>
      <c r="K1045" s="153">
        <f t="shared" si="12"/>
        <v>433000000</v>
      </c>
    </row>
    <row r="1046" spans="3:11" ht="75" x14ac:dyDescent="0.25">
      <c r="C1046" s="139" t="s">
        <v>704</v>
      </c>
      <c r="K1046" s="153">
        <f t="shared" si="12"/>
        <v>0</v>
      </c>
    </row>
    <row r="1047" spans="3:11" x14ac:dyDescent="0.25">
      <c r="F1047" s="139" t="s">
        <v>3030</v>
      </c>
      <c r="K1047" s="153">
        <f t="shared" si="12"/>
        <v>0</v>
      </c>
    </row>
    <row r="1048" spans="3:11" x14ac:dyDescent="0.25">
      <c r="K1048" s="153">
        <f t="shared" si="12"/>
        <v>0</v>
      </c>
    </row>
    <row r="1049" spans="3:11" x14ac:dyDescent="0.25">
      <c r="F1049" s="139" t="s">
        <v>3031</v>
      </c>
      <c r="K1049" s="153">
        <f t="shared" si="12"/>
        <v>0</v>
      </c>
    </row>
    <row r="1050" spans="3:11" x14ac:dyDescent="0.25">
      <c r="K1050" s="153">
        <f t="shared" si="12"/>
        <v>0</v>
      </c>
    </row>
    <row r="1051" spans="3:11" x14ac:dyDescent="0.25">
      <c r="F1051" s="139" t="s">
        <v>3035</v>
      </c>
      <c r="K1051" s="153">
        <f t="shared" si="12"/>
        <v>0</v>
      </c>
    </row>
    <row r="1052" spans="3:11" x14ac:dyDescent="0.25">
      <c r="F1052" s="139" t="s">
        <v>3034</v>
      </c>
      <c r="G1052" s="184"/>
      <c r="H1052" s="184"/>
      <c r="I1052" s="184"/>
      <c r="K1052" s="153">
        <f t="shared" si="12"/>
        <v>0</v>
      </c>
    </row>
    <row r="1053" spans="3:11" x14ac:dyDescent="0.25">
      <c r="F1053" s="139" t="s">
        <v>163</v>
      </c>
      <c r="G1053" s="139">
        <v>500000000</v>
      </c>
      <c r="H1053" s="139">
        <v>600000000</v>
      </c>
      <c r="I1053" s="139">
        <v>638000000</v>
      </c>
      <c r="K1053" s="153">
        <f t="shared" si="12"/>
        <v>1738000000</v>
      </c>
    </row>
    <row r="1054" spans="3:11" x14ac:dyDescent="0.25">
      <c r="K1054" s="153">
        <f t="shared" si="12"/>
        <v>0</v>
      </c>
    </row>
    <row r="1055" spans="3:11" x14ac:dyDescent="0.25">
      <c r="K1055" s="153">
        <f t="shared" si="12"/>
        <v>0</v>
      </c>
    </row>
    <row r="1056" spans="3:11" x14ac:dyDescent="0.25">
      <c r="F1056" s="139" t="s">
        <v>3029</v>
      </c>
      <c r="K1056" s="153">
        <f t="shared" si="12"/>
        <v>0</v>
      </c>
    </row>
    <row r="1057" spans="3:11" ht="75" x14ac:dyDescent="0.25">
      <c r="C1057" s="139" t="s">
        <v>707</v>
      </c>
      <c r="K1057" s="153">
        <f t="shared" si="12"/>
        <v>0</v>
      </c>
    </row>
    <row r="1058" spans="3:11" x14ac:dyDescent="0.25">
      <c r="F1058" s="139" t="s">
        <v>3030</v>
      </c>
      <c r="K1058" s="153">
        <f t="shared" si="12"/>
        <v>0</v>
      </c>
    </row>
    <row r="1059" spans="3:11" x14ac:dyDescent="0.25">
      <c r="K1059" s="153">
        <f t="shared" si="12"/>
        <v>0</v>
      </c>
    </row>
    <row r="1060" spans="3:11" x14ac:dyDescent="0.25">
      <c r="F1060" s="139" t="s">
        <v>3031</v>
      </c>
      <c r="K1060" s="153">
        <f t="shared" si="12"/>
        <v>0</v>
      </c>
    </row>
    <row r="1061" spans="3:11" x14ac:dyDescent="0.25">
      <c r="K1061" s="153">
        <f t="shared" si="12"/>
        <v>0</v>
      </c>
    </row>
    <row r="1062" spans="3:11" x14ac:dyDescent="0.25">
      <c r="F1062" s="139" t="s">
        <v>3035</v>
      </c>
      <c r="K1062" s="153">
        <f t="shared" si="12"/>
        <v>0</v>
      </c>
    </row>
    <row r="1063" spans="3:11" x14ac:dyDescent="0.25">
      <c r="F1063" s="139" t="s">
        <v>3034</v>
      </c>
      <c r="G1063" s="186">
        <v>231000000</v>
      </c>
      <c r="H1063" s="186">
        <v>232000000</v>
      </c>
      <c r="I1063" s="186">
        <v>233000000</v>
      </c>
      <c r="K1063" s="153">
        <f t="shared" si="12"/>
        <v>696000000</v>
      </c>
    </row>
    <row r="1064" spans="3:11" x14ac:dyDescent="0.25">
      <c r="F1064" s="139" t="s">
        <v>163</v>
      </c>
      <c r="G1064" s="186">
        <v>36000000</v>
      </c>
      <c r="K1064" s="153">
        <f t="shared" si="12"/>
        <v>36000000</v>
      </c>
    </row>
    <row r="1065" spans="3:11" x14ac:dyDescent="0.25">
      <c r="K1065" s="153">
        <f t="shared" si="12"/>
        <v>0</v>
      </c>
    </row>
    <row r="1066" spans="3:11" x14ac:dyDescent="0.25">
      <c r="K1066" s="153">
        <f t="shared" si="12"/>
        <v>0</v>
      </c>
    </row>
    <row r="1067" spans="3:11" x14ac:dyDescent="0.25">
      <c r="F1067" s="139" t="s">
        <v>3029</v>
      </c>
      <c r="K1067" s="153">
        <f t="shared" si="12"/>
        <v>0</v>
      </c>
    </row>
    <row r="1068" spans="3:11" x14ac:dyDescent="0.25">
      <c r="K1068" s="153">
        <f t="shared" si="12"/>
        <v>0</v>
      </c>
    </row>
    <row r="1069" spans="3:11" x14ac:dyDescent="0.25">
      <c r="F1069" s="139" t="s">
        <v>3030</v>
      </c>
      <c r="K1069" s="153">
        <f t="shared" si="12"/>
        <v>0</v>
      </c>
    </row>
    <row r="1070" spans="3:11" ht="75" x14ac:dyDescent="0.25">
      <c r="C1070" s="139" t="s">
        <v>707</v>
      </c>
      <c r="K1070" s="153">
        <f t="shared" si="12"/>
        <v>0</v>
      </c>
    </row>
    <row r="1071" spans="3:11" x14ac:dyDescent="0.25">
      <c r="F1071" s="139" t="s">
        <v>3031</v>
      </c>
      <c r="K1071" s="153">
        <f t="shared" si="12"/>
        <v>0</v>
      </c>
    </row>
    <row r="1072" spans="3:11" x14ac:dyDescent="0.25">
      <c r="K1072" s="153">
        <f t="shared" si="12"/>
        <v>0</v>
      </c>
    </row>
    <row r="1073" spans="3:11" x14ac:dyDescent="0.25">
      <c r="F1073" s="139" t="s">
        <v>3035</v>
      </c>
      <c r="K1073" s="153">
        <f t="shared" si="12"/>
        <v>0</v>
      </c>
    </row>
    <row r="1074" spans="3:11" x14ac:dyDescent="0.25">
      <c r="F1074" s="139" t="s">
        <v>3034</v>
      </c>
      <c r="G1074" s="190">
        <v>231000000</v>
      </c>
      <c r="H1074" s="190">
        <v>232000000</v>
      </c>
      <c r="I1074" s="190">
        <v>233000000</v>
      </c>
      <c r="K1074" s="153">
        <f t="shared" ref="K1074:K1108" si="13">J1074+I1074+H1074+G1074</f>
        <v>696000000</v>
      </c>
    </row>
    <row r="1075" spans="3:11" x14ac:dyDescent="0.25">
      <c r="F1075" s="139" t="s">
        <v>163</v>
      </c>
      <c r="G1075" s="190">
        <v>36000000</v>
      </c>
      <c r="K1075" s="153">
        <f t="shared" si="13"/>
        <v>36000000</v>
      </c>
    </row>
    <row r="1076" spans="3:11" x14ac:dyDescent="0.25">
      <c r="K1076" s="153">
        <f t="shared" si="13"/>
        <v>0</v>
      </c>
    </row>
    <row r="1077" spans="3:11" x14ac:dyDescent="0.25">
      <c r="K1077" s="153">
        <f t="shared" si="13"/>
        <v>0</v>
      </c>
    </row>
    <row r="1078" spans="3:11" x14ac:dyDescent="0.25">
      <c r="F1078" s="139" t="s">
        <v>3029</v>
      </c>
      <c r="K1078" s="153">
        <f t="shared" si="13"/>
        <v>0</v>
      </c>
    </row>
    <row r="1079" spans="3:11" x14ac:dyDescent="0.25">
      <c r="K1079" s="153">
        <f t="shared" si="13"/>
        <v>0</v>
      </c>
    </row>
    <row r="1080" spans="3:11" ht="105" x14ac:dyDescent="0.25">
      <c r="C1080" s="139" t="s">
        <v>716</v>
      </c>
      <c r="F1080" s="139" t="s">
        <v>3030</v>
      </c>
      <c r="K1080" s="153">
        <f t="shared" si="13"/>
        <v>0</v>
      </c>
    </row>
    <row r="1081" spans="3:11" x14ac:dyDescent="0.25">
      <c r="K1081" s="153">
        <f t="shared" si="13"/>
        <v>0</v>
      </c>
    </row>
    <row r="1082" spans="3:11" x14ac:dyDescent="0.25">
      <c r="F1082" s="139" t="s">
        <v>3031</v>
      </c>
      <c r="K1082" s="153">
        <f t="shared" si="13"/>
        <v>0</v>
      </c>
    </row>
    <row r="1083" spans="3:11" x14ac:dyDescent="0.25">
      <c r="K1083" s="153">
        <f t="shared" si="13"/>
        <v>0</v>
      </c>
    </row>
    <row r="1084" spans="3:11" x14ac:dyDescent="0.25">
      <c r="F1084" s="139" t="s">
        <v>3035</v>
      </c>
      <c r="K1084" s="153">
        <f t="shared" si="13"/>
        <v>0</v>
      </c>
    </row>
    <row r="1085" spans="3:11" x14ac:dyDescent="0.25">
      <c r="F1085" s="139" t="s">
        <v>3034</v>
      </c>
      <c r="K1085" s="153">
        <f t="shared" si="13"/>
        <v>0</v>
      </c>
    </row>
    <row r="1086" spans="3:11" x14ac:dyDescent="0.25">
      <c r="F1086" s="139" t="s">
        <v>163</v>
      </c>
      <c r="G1086" s="190">
        <v>100000000</v>
      </c>
      <c r="H1086" s="190">
        <v>100000000</v>
      </c>
      <c r="I1086" s="190">
        <v>100000000</v>
      </c>
      <c r="K1086" s="153">
        <f t="shared" si="13"/>
        <v>300000000</v>
      </c>
    </row>
    <row r="1087" spans="3:11" x14ac:dyDescent="0.25">
      <c r="K1087" s="153">
        <f t="shared" si="13"/>
        <v>0</v>
      </c>
    </row>
    <row r="1088" spans="3:11" x14ac:dyDescent="0.25">
      <c r="F1088" s="139" t="s">
        <v>3029</v>
      </c>
      <c r="K1088" s="153">
        <f t="shared" si="13"/>
        <v>0</v>
      </c>
    </row>
    <row r="1089" spans="6:11" x14ac:dyDescent="0.25">
      <c r="K1089" s="153">
        <f t="shared" si="13"/>
        <v>0</v>
      </c>
    </row>
    <row r="1090" spans="6:11" x14ac:dyDescent="0.25">
      <c r="F1090" s="139" t="s">
        <v>3030</v>
      </c>
      <c r="K1090" s="153">
        <f t="shared" si="13"/>
        <v>0</v>
      </c>
    </row>
    <row r="1091" spans="6:11" x14ac:dyDescent="0.25">
      <c r="K1091" s="153">
        <f t="shared" si="13"/>
        <v>0</v>
      </c>
    </row>
    <row r="1092" spans="6:11" x14ac:dyDescent="0.25">
      <c r="F1092" s="139" t="s">
        <v>3031</v>
      </c>
      <c r="K1092" s="153">
        <f t="shared" si="13"/>
        <v>0</v>
      </c>
    </row>
    <row r="1093" spans="6:11" x14ac:dyDescent="0.25">
      <c r="K1093" s="153">
        <f t="shared" si="13"/>
        <v>0</v>
      </c>
    </row>
    <row r="1094" spans="6:11" x14ac:dyDescent="0.25">
      <c r="F1094" s="139" t="s">
        <v>3035</v>
      </c>
      <c r="K1094" s="153">
        <f t="shared" si="13"/>
        <v>0</v>
      </c>
    </row>
    <row r="1095" spans="6:11" x14ac:dyDescent="0.25">
      <c r="F1095" s="139" t="s">
        <v>3034</v>
      </c>
      <c r="K1095" s="153">
        <f t="shared" si="13"/>
        <v>0</v>
      </c>
    </row>
    <row r="1096" spans="6:11" x14ac:dyDescent="0.25">
      <c r="F1096" s="139" t="s">
        <v>163</v>
      </c>
      <c r="G1096" s="176">
        <v>100000000</v>
      </c>
      <c r="H1096" s="176">
        <v>100000000</v>
      </c>
      <c r="I1096" s="176">
        <v>100000000</v>
      </c>
      <c r="K1096" s="153">
        <f t="shared" si="13"/>
        <v>300000000</v>
      </c>
    </row>
    <row r="1097" spans="6:11" x14ac:dyDescent="0.25">
      <c r="K1097" s="153">
        <f t="shared" si="13"/>
        <v>0</v>
      </c>
    </row>
    <row r="1098" spans="6:11" x14ac:dyDescent="0.25">
      <c r="K1098" s="153">
        <f t="shared" si="13"/>
        <v>0</v>
      </c>
    </row>
    <row r="1099" spans="6:11" x14ac:dyDescent="0.25">
      <c r="F1099" s="139" t="s">
        <v>3029</v>
      </c>
      <c r="K1099" s="153">
        <f t="shared" si="13"/>
        <v>0</v>
      </c>
    </row>
    <row r="1100" spans="6:11" x14ac:dyDescent="0.25">
      <c r="K1100" s="153">
        <f t="shared" si="13"/>
        <v>0</v>
      </c>
    </row>
    <row r="1101" spans="6:11" x14ac:dyDescent="0.25">
      <c r="F1101" s="139" t="s">
        <v>3030</v>
      </c>
      <c r="K1101" s="153">
        <f t="shared" si="13"/>
        <v>0</v>
      </c>
    </row>
    <row r="1102" spans="6:11" x14ac:dyDescent="0.25">
      <c r="K1102" s="153">
        <f t="shared" si="13"/>
        <v>0</v>
      </c>
    </row>
    <row r="1103" spans="6:11" x14ac:dyDescent="0.25">
      <c r="F1103" s="139" t="s">
        <v>3031</v>
      </c>
      <c r="K1103" s="153">
        <f t="shared" si="13"/>
        <v>0</v>
      </c>
    </row>
    <row r="1104" spans="6:11" x14ac:dyDescent="0.25">
      <c r="K1104" s="153">
        <f t="shared" si="13"/>
        <v>0</v>
      </c>
    </row>
    <row r="1105" spans="3:11" x14ac:dyDescent="0.25">
      <c r="F1105" s="139" t="s">
        <v>3035</v>
      </c>
      <c r="K1105" s="153">
        <f t="shared" si="13"/>
        <v>0</v>
      </c>
    </row>
    <row r="1106" spans="3:11" x14ac:dyDescent="0.25">
      <c r="F1106" s="139" t="s">
        <v>3034</v>
      </c>
      <c r="K1106" s="153">
        <f t="shared" si="13"/>
        <v>0</v>
      </c>
    </row>
    <row r="1107" spans="3:11" x14ac:dyDescent="0.25">
      <c r="F1107" s="139" t="s">
        <v>163</v>
      </c>
      <c r="G1107" s="190">
        <v>20000000</v>
      </c>
      <c r="H1107" s="190">
        <v>20000000</v>
      </c>
      <c r="I1107" s="190">
        <v>20000000</v>
      </c>
      <c r="K1107" s="153">
        <f t="shared" si="13"/>
        <v>60000000</v>
      </c>
    </row>
    <row r="1108" spans="3:11" x14ac:dyDescent="0.25">
      <c r="K1108" s="153">
        <f t="shared" si="13"/>
        <v>0</v>
      </c>
    </row>
    <row r="1109" spans="3:11" x14ac:dyDescent="0.25">
      <c r="F1109" s="139" t="s">
        <v>3029</v>
      </c>
      <c r="G1109" s="176">
        <v>350000000</v>
      </c>
      <c r="H1109" s="176">
        <v>450000000</v>
      </c>
      <c r="I1109" s="176">
        <v>550000000</v>
      </c>
      <c r="J1109" s="176"/>
      <c r="K1109" s="153">
        <f>SUM(G1109:J1109)</f>
        <v>1350000000</v>
      </c>
    </row>
    <row r="1110" spans="3:11" ht="60" x14ac:dyDescent="0.25">
      <c r="C1110" s="139" t="s">
        <v>720</v>
      </c>
      <c r="K1110" s="153">
        <f t="shared" ref="K1110:K1173" si="14">SUM(G1110:J1110)</f>
        <v>0</v>
      </c>
    </row>
    <row r="1111" spans="3:11" x14ac:dyDescent="0.25">
      <c r="F1111" s="139" t="s">
        <v>3030</v>
      </c>
      <c r="K1111" s="153">
        <f t="shared" si="14"/>
        <v>0</v>
      </c>
    </row>
    <row r="1112" spans="3:11" x14ac:dyDescent="0.25">
      <c r="K1112" s="153">
        <f t="shared" si="14"/>
        <v>0</v>
      </c>
    </row>
    <row r="1113" spans="3:11" x14ac:dyDescent="0.25">
      <c r="F1113" s="139" t="s">
        <v>3031</v>
      </c>
      <c r="K1113" s="153">
        <f t="shared" si="14"/>
        <v>0</v>
      </c>
    </row>
    <row r="1114" spans="3:11" x14ac:dyDescent="0.25">
      <c r="K1114" s="153">
        <f t="shared" si="14"/>
        <v>0</v>
      </c>
    </row>
    <row r="1115" spans="3:11" x14ac:dyDescent="0.25">
      <c r="F1115" s="139" t="s">
        <v>3035</v>
      </c>
      <c r="K1115" s="153">
        <f t="shared" si="14"/>
        <v>0</v>
      </c>
    </row>
    <row r="1116" spans="3:11" x14ac:dyDescent="0.25">
      <c r="F1116" s="139" t="s">
        <v>3034</v>
      </c>
      <c r="K1116" s="153">
        <f t="shared" si="14"/>
        <v>0</v>
      </c>
    </row>
    <row r="1117" spans="3:11" x14ac:dyDescent="0.25">
      <c r="F1117" s="139" t="s">
        <v>163</v>
      </c>
      <c r="G1117" s="176">
        <v>26400000</v>
      </c>
      <c r="K1117" s="153">
        <f t="shared" si="14"/>
        <v>26400000</v>
      </c>
    </row>
    <row r="1118" spans="3:11" x14ac:dyDescent="0.25">
      <c r="K1118" s="153">
        <f t="shared" si="14"/>
        <v>0</v>
      </c>
    </row>
    <row r="1119" spans="3:11" x14ac:dyDescent="0.25">
      <c r="K1119" s="153">
        <f t="shared" si="14"/>
        <v>0</v>
      </c>
    </row>
    <row r="1120" spans="3:11" x14ac:dyDescent="0.25">
      <c r="F1120" s="139" t="s">
        <v>3029</v>
      </c>
      <c r="G1120" s="176"/>
      <c r="K1120" s="153">
        <f t="shared" si="14"/>
        <v>0</v>
      </c>
    </row>
    <row r="1121" spans="3:11" x14ac:dyDescent="0.25">
      <c r="K1121" s="153">
        <f t="shared" si="14"/>
        <v>0</v>
      </c>
    </row>
    <row r="1122" spans="3:11" x14ac:dyDescent="0.25">
      <c r="F1122" s="139" t="s">
        <v>3030</v>
      </c>
      <c r="K1122" s="153">
        <f t="shared" si="14"/>
        <v>0</v>
      </c>
    </row>
    <row r="1123" spans="3:11" x14ac:dyDescent="0.25">
      <c r="K1123" s="153">
        <f t="shared" si="14"/>
        <v>0</v>
      </c>
    </row>
    <row r="1124" spans="3:11" x14ac:dyDescent="0.25">
      <c r="F1124" s="139" t="s">
        <v>3031</v>
      </c>
      <c r="K1124" s="153">
        <f t="shared" si="14"/>
        <v>0</v>
      </c>
    </row>
    <row r="1125" spans="3:11" x14ac:dyDescent="0.25">
      <c r="K1125" s="153">
        <f t="shared" si="14"/>
        <v>0</v>
      </c>
    </row>
    <row r="1126" spans="3:11" x14ac:dyDescent="0.25">
      <c r="F1126" s="139" t="s">
        <v>3035</v>
      </c>
      <c r="K1126" s="153">
        <f t="shared" si="14"/>
        <v>0</v>
      </c>
    </row>
    <row r="1127" spans="3:11" x14ac:dyDescent="0.25">
      <c r="F1127" s="139" t="s">
        <v>3034</v>
      </c>
      <c r="K1127" s="153">
        <f t="shared" si="14"/>
        <v>0</v>
      </c>
    </row>
    <row r="1128" spans="3:11" x14ac:dyDescent="0.25">
      <c r="F1128" s="139" t="s">
        <v>163</v>
      </c>
      <c r="G1128" s="176">
        <v>200000000</v>
      </c>
      <c r="H1128" s="176">
        <v>237000000</v>
      </c>
      <c r="I1128" s="176">
        <v>256000000</v>
      </c>
      <c r="K1128" s="153">
        <f t="shared" si="14"/>
        <v>693000000</v>
      </c>
    </row>
    <row r="1129" spans="3:11" x14ac:dyDescent="0.25">
      <c r="K1129" s="153">
        <f t="shared" si="14"/>
        <v>0</v>
      </c>
    </row>
    <row r="1130" spans="3:11" x14ac:dyDescent="0.25">
      <c r="K1130" s="153">
        <f t="shared" si="14"/>
        <v>0</v>
      </c>
    </row>
    <row r="1131" spans="3:11" x14ac:dyDescent="0.25">
      <c r="F1131" s="139" t="s">
        <v>3029</v>
      </c>
      <c r="K1131" s="153">
        <f t="shared" si="14"/>
        <v>0</v>
      </c>
    </row>
    <row r="1132" spans="3:11" x14ac:dyDescent="0.25">
      <c r="K1132" s="153">
        <f t="shared" si="14"/>
        <v>0</v>
      </c>
    </row>
    <row r="1133" spans="3:11" x14ac:dyDescent="0.25">
      <c r="F1133" s="139" t="s">
        <v>3030</v>
      </c>
      <c r="K1133" s="153">
        <f t="shared" si="14"/>
        <v>0</v>
      </c>
    </row>
    <row r="1134" spans="3:11" ht="30" x14ac:dyDescent="0.25">
      <c r="C1134" s="139" t="s">
        <v>723</v>
      </c>
      <c r="K1134" s="153">
        <f t="shared" si="14"/>
        <v>0</v>
      </c>
    </row>
    <row r="1135" spans="3:11" x14ac:dyDescent="0.25">
      <c r="F1135" s="139" t="s">
        <v>3031</v>
      </c>
      <c r="K1135" s="153">
        <f t="shared" si="14"/>
        <v>0</v>
      </c>
    </row>
    <row r="1136" spans="3:11" x14ac:dyDescent="0.25">
      <c r="K1136" s="153">
        <f t="shared" si="14"/>
        <v>0</v>
      </c>
    </row>
    <row r="1137" spans="3:11" x14ac:dyDescent="0.25">
      <c r="F1137" s="139" t="s">
        <v>3035</v>
      </c>
      <c r="K1137" s="153">
        <f t="shared" si="14"/>
        <v>0</v>
      </c>
    </row>
    <row r="1138" spans="3:11" x14ac:dyDescent="0.25">
      <c r="F1138" s="139" t="s">
        <v>3034</v>
      </c>
      <c r="K1138" s="153">
        <f t="shared" si="14"/>
        <v>0</v>
      </c>
    </row>
    <row r="1139" spans="3:11" x14ac:dyDescent="0.25">
      <c r="F1139" s="139" t="s">
        <v>163</v>
      </c>
      <c r="G1139" s="139">
        <v>30000000</v>
      </c>
      <c r="H1139" s="187">
        <v>30000000</v>
      </c>
      <c r="I1139" s="187">
        <v>30000000</v>
      </c>
      <c r="K1139" s="153">
        <f t="shared" si="14"/>
        <v>90000000</v>
      </c>
    </row>
    <row r="1140" spans="3:11" x14ac:dyDescent="0.25">
      <c r="K1140" s="153">
        <f t="shared" si="14"/>
        <v>0</v>
      </c>
    </row>
    <row r="1141" spans="3:11" x14ac:dyDescent="0.25">
      <c r="F1141" s="139" t="s">
        <v>3029</v>
      </c>
      <c r="K1141" s="153">
        <f t="shared" si="14"/>
        <v>0</v>
      </c>
    </row>
    <row r="1142" spans="3:11" ht="135" x14ac:dyDescent="0.25">
      <c r="C1142" s="139" t="s">
        <v>724</v>
      </c>
      <c r="K1142" s="153">
        <f t="shared" si="14"/>
        <v>0</v>
      </c>
    </row>
    <row r="1143" spans="3:11" x14ac:dyDescent="0.25">
      <c r="F1143" s="139" t="s">
        <v>3030</v>
      </c>
      <c r="K1143" s="153">
        <f t="shared" si="14"/>
        <v>0</v>
      </c>
    </row>
    <row r="1144" spans="3:11" x14ac:dyDescent="0.25">
      <c r="K1144" s="153">
        <f t="shared" si="14"/>
        <v>0</v>
      </c>
    </row>
    <row r="1145" spans="3:11" x14ac:dyDescent="0.25">
      <c r="F1145" s="139" t="s">
        <v>3031</v>
      </c>
      <c r="K1145" s="153">
        <f t="shared" si="14"/>
        <v>0</v>
      </c>
    </row>
    <row r="1146" spans="3:11" x14ac:dyDescent="0.25">
      <c r="K1146" s="153">
        <f t="shared" si="14"/>
        <v>0</v>
      </c>
    </row>
    <row r="1147" spans="3:11" x14ac:dyDescent="0.25">
      <c r="F1147" s="139" t="s">
        <v>3035</v>
      </c>
      <c r="K1147" s="153">
        <f t="shared" si="14"/>
        <v>0</v>
      </c>
    </row>
    <row r="1148" spans="3:11" x14ac:dyDescent="0.25">
      <c r="F1148" s="139" t="s">
        <v>3034</v>
      </c>
      <c r="K1148" s="153">
        <f t="shared" si="14"/>
        <v>0</v>
      </c>
    </row>
    <row r="1149" spans="3:11" x14ac:dyDescent="0.25">
      <c r="F1149" s="139" t="s">
        <v>163</v>
      </c>
      <c r="G1149" s="187">
        <v>100000000</v>
      </c>
      <c r="H1149" s="187">
        <v>100000000</v>
      </c>
      <c r="I1149" s="187">
        <v>100000000</v>
      </c>
      <c r="K1149" s="153">
        <f>SUM(G1149:J1149)</f>
        <v>300000000</v>
      </c>
    </row>
    <row r="1150" spans="3:11" x14ac:dyDescent="0.25">
      <c r="K1150" s="153">
        <f t="shared" si="14"/>
        <v>0</v>
      </c>
    </row>
    <row r="1151" spans="3:11" x14ac:dyDescent="0.25">
      <c r="F1151" s="139" t="s">
        <v>3029</v>
      </c>
      <c r="K1151" s="153">
        <f t="shared" si="14"/>
        <v>0</v>
      </c>
    </row>
    <row r="1152" spans="3:11" ht="105" x14ac:dyDescent="0.25">
      <c r="C1152" s="139" t="s">
        <v>725</v>
      </c>
      <c r="K1152" s="153">
        <f t="shared" si="14"/>
        <v>0</v>
      </c>
    </row>
    <row r="1153" spans="3:11" x14ac:dyDescent="0.25">
      <c r="F1153" s="139" t="s">
        <v>3030</v>
      </c>
      <c r="K1153" s="153">
        <f t="shared" si="14"/>
        <v>0</v>
      </c>
    </row>
    <row r="1154" spans="3:11" x14ac:dyDescent="0.25">
      <c r="K1154" s="153">
        <f t="shared" si="14"/>
        <v>0</v>
      </c>
    </row>
    <row r="1155" spans="3:11" x14ac:dyDescent="0.25">
      <c r="F1155" s="139" t="s">
        <v>3031</v>
      </c>
      <c r="K1155" s="153">
        <f t="shared" si="14"/>
        <v>0</v>
      </c>
    </row>
    <row r="1156" spans="3:11" x14ac:dyDescent="0.25">
      <c r="K1156" s="153">
        <f t="shared" si="14"/>
        <v>0</v>
      </c>
    </row>
    <row r="1157" spans="3:11" x14ac:dyDescent="0.25">
      <c r="F1157" s="139" t="s">
        <v>3035</v>
      </c>
      <c r="K1157" s="153">
        <f t="shared" si="14"/>
        <v>0</v>
      </c>
    </row>
    <row r="1158" spans="3:11" x14ac:dyDescent="0.25">
      <c r="F1158" s="139" t="s">
        <v>3034</v>
      </c>
      <c r="K1158" s="153">
        <f t="shared" si="14"/>
        <v>0</v>
      </c>
    </row>
    <row r="1159" spans="3:11" x14ac:dyDescent="0.25">
      <c r="F1159" s="139" t="s">
        <v>163</v>
      </c>
      <c r="G1159" s="187">
        <v>2200000</v>
      </c>
      <c r="H1159" s="187">
        <v>2200000</v>
      </c>
      <c r="I1159" s="187">
        <v>2200000</v>
      </c>
      <c r="J1159" s="187">
        <v>2200000</v>
      </c>
      <c r="K1159" s="153">
        <f t="shared" si="14"/>
        <v>8800000</v>
      </c>
    </row>
    <row r="1160" spans="3:11" x14ac:dyDescent="0.25">
      <c r="K1160" s="153">
        <f t="shared" si="14"/>
        <v>0</v>
      </c>
    </row>
    <row r="1161" spans="3:11" x14ac:dyDescent="0.25">
      <c r="K1161" s="153">
        <f t="shared" si="14"/>
        <v>0</v>
      </c>
    </row>
    <row r="1162" spans="3:11" ht="45" x14ac:dyDescent="0.25">
      <c r="C1162" s="139" t="s">
        <v>726</v>
      </c>
      <c r="F1162" s="139" t="s">
        <v>3029</v>
      </c>
      <c r="K1162" s="153">
        <f t="shared" si="14"/>
        <v>0</v>
      </c>
    </row>
    <row r="1163" spans="3:11" x14ac:dyDescent="0.25">
      <c r="K1163" s="153">
        <f t="shared" si="14"/>
        <v>0</v>
      </c>
    </row>
    <row r="1164" spans="3:11" x14ac:dyDescent="0.25">
      <c r="F1164" s="139" t="s">
        <v>3030</v>
      </c>
      <c r="K1164" s="153">
        <f t="shared" si="14"/>
        <v>0</v>
      </c>
    </row>
    <row r="1165" spans="3:11" x14ac:dyDescent="0.25">
      <c r="K1165" s="153">
        <f t="shared" si="14"/>
        <v>0</v>
      </c>
    </row>
    <row r="1166" spans="3:11" x14ac:dyDescent="0.25">
      <c r="F1166" s="139" t="s">
        <v>3031</v>
      </c>
      <c r="K1166" s="153">
        <f t="shared" si="14"/>
        <v>0</v>
      </c>
    </row>
    <row r="1167" spans="3:11" x14ac:dyDescent="0.25">
      <c r="K1167" s="153">
        <f t="shared" si="14"/>
        <v>0</v>
      </c>
    </row>
    <row r="1168" spans="3:11" x14ac:dyDescent="0.25">
      <c r="F1168" s="139" t="s">
        <v>3035</v>
      </c>
      <c r="K1168" s="153">
        <f t="shared" si="14"/>
        <v>0</v>
      </c>
    </row>
    <row r="1169" spans="3:11" x14ac:dyDescent="0.25">
      <c r="F1169" s="139" t="s">
        <v>3034</v>
      </c>
      <c r="K1169" s="153">
        <f t="shared" si="14"/>
        <v>0</v>
      </c>
    </row>
    <row r="1170" spans="3:11" x14ac:dyDescent="0.25">
      <c r="F1170" s="139" t="s">
        <v>163</v>
      </c>
      <c r="G1170" s="182">
        <v>5000000</v>
      </c>
      <c r="H1170" s="182">
        <v>5000000</v>
      </c>
      <c r="I1170" s="182">
        <v>5000000</v>
      </c>
      <c r="K1170" s="153">
        <f t="shared" si="14"/>
        <v>15000000</v>
      </c>
    </row>
    <row r="1171" spans="3:11" x14ac:dyDescent="0.25">
      <c r="K1171" s="153">
        <f t="shared" si="14"/>
        <v>0</v>
      </c>
    </row>
    <row r="1172" spans="3:11" x14ac:dyDescent="0.25">
      <c r="K1172" s="153">
        <f t="shared" si="14"/>
        <v>0</v>
      </c>
    </row>
    <row r="1173" spans="3:11" x14ac:dyDescent="0.25">
      <c r="F1173" s="139" t="s">
        <v>3029</v>
      </c>
      <c r="G1173" s="180"/>
      <c r="K1173" s="153">
        <f t="shared" si="14"/>
        <v>0</v>
      </c>
    </row>
    <row r="1174" spans="3:11" x14ac:dyDescent="0.25">
      <c r="K1174" s="153">
        <f t="shared" ref="K1174:K1237" si="15">SUM(G1174:J1174)</f>
        <v>0</v>
      </c>
    </row>
    <row r="1175" spans="3:11" ht="60" x14ac:dyDescent="0.25">
      <c r="C1175" s="139" t="s">
        <v>730</v>
      </c>
      <c r="F1175" s="139" t="s">
        <v>3030</v>
      </c>
      <c r="K1175" s="153">
        <f t="shared" si="15"/>
        <v>0</v>
      </c>
    </row>
    <row r="1176" spans="3:11" x14ac:dyDescent="0.25">
      <c r="K1176" s="153">
        <f t="shared" si="15"/>
        <v>0</v>
      </c>
    </row>
    <row r="1177" spans="3:11" x14ac:dyDescent="0.25">
      <c r="F1177" s="139" t="s">
        <v>3031</v>
      </c>
      <c r="G1177" s="180">
        <v>20000000</v>
      </c>
      <c r="H1177" s="180">
        <v>20000000</v>
      </c>
      <c r="I1177" s="180">
        <v>20000000</v>
      </c>
      <c r="K1177" s="153">
        <f t="shared" si="15"/>
        <v>60000000</v>
      </c>
    </row>
    <row r="1178" spans="3:11" x14ac:dyDescent="0.25">
      <c r="K1178" s="153">
        <f t="shared" si="15"/>
        <v>0</v>
      </c>
    </row>
    <row r="1179" spans="3:11" x14ac:dyDescent="0.25">
      <c r="F1179" s="139" t="s">
        <v>3035</v>
      </c>
      <c r="K1179" s="153">
        <f t="shared" si="15"/>
        <v>0</v>
      </c>
    </row>
    <row r="1180" spans="3:11" x14ac:dyDescent="0.25">
      <c r="F1180" s="139" t="s">
        <v>3034</v>
      </c>
      <c r="K1180" s="153">
        <f t="shared" si="15"/>
        <v>0</v>
      </c>
    </row>
    <row r="1181" spans="3:11" x14ac:dyDescent="0.25">
      <c r="F1181" s="139" t="s">
        <v>163</v>
      </c>
      <c r="K1181" s="153">
        <f t="shared" si="15"/>
        <v>0</v>
      </c>
    </row>
    <row r="1182" spans="3:11" x14ac:dyDescent="0.25">
      <c r="K1182" s="153">
        <f t="shared" si="15"/>
        <v>0</v>
      </c>
    </row>
    <row r="1183" spans="3:11" x14ac:dyDescent="0.25">
      <c r="F1183" s="139" t="s">
        <v>3029</v>
      </c>
      <c r="K1183" s="153">
        <f t="shared" si="15"/>
        <v>0</v>
      </c>
    </row>
    <row r="1184" spans="3:11" x14ac:dyDescent="0.25">
      <c r="C1184" s="139" t="s">
        <v>696</v>
      </c>
      <c r="K1184" s="153">
        <f t="shared" si="15"/>
        <v>0</v>
      </c>
    </row>
    <row r="1185" spans="3:11" x14ac:dyDescent="0.25">
      <c r="F1185" s="139" t="s">
        <v>3030</v>
      </c>
      <c r="K1185" s="153">
        <f t="shared" si="15"/>
        <v>0</v>
      </c>
    </row>
    <row r="1186" spans="3:11" x14ac:dyDescent="0.25">
      <c r="K1186" s="153">
        <f t="shared" si="15"/>
        <v>0</v>
      </c>
    </row>
    <row r="1187" spans="3:11" x14ac:dyDescent="0.25">
      <c r="F1187" s="139" t="s">
        <v>3031</v>
      </c>
      <c r="G1187" s="192">
        <v>300000000</v>
      </c>
      <c r="H1187" s="192">
        <v>300000000</v>
      </c>
      <c r="I1187" s="192">
        <v>350000000</v>
      </c>
      <c r="K1187" s="153">
        <f t="shared" si="15"/>
        <v>950000000</v>
      </c>
    </row>
    <row r="1188" spans="3:11" x14ac:dyDescent="0.25">
      <c r="K1188" s="153">
        <f t="shared" si="15"/>
        <v>0</v>
      </c>
    </row>
    <row r="1189" spans="3:11" x14ac:dyDescent="0.25">
      <c r="F1189" s="139" t="s">
        <v>3035</v>
      </c>
      <c r="K1189" s="153">
        <f t="shared" si="15"/>
        <v>0</v>
      </c>
    </row>
    <row r="1190" spans="3:11" x14ac:dyDescent="0.25">
      <c r="F1190" s="139" t="s">
        <v>3034</v>
      </c>
      <c r="K1190" s="153">
        <f t="shared" si="15"/>
        <v>0</v>
      </c>
    </row>
    <row r="1191" spans="3:11" x14ac:dyDescent="0.25">
      <c r="F1191" s="139" t="s">
        <v>163</v>
      </c>
      <c r="G1191" s="192">
        <v>144974197</v>
      </c>
      <c r="K1191" s="153">
        <f t="shared" si="15"/>
        <v>144974197</v>
      </c>
    </row>
    <row r="1192" spans="3:11" x14ac:dyDescent="0.25">
      <c r="K1192" s="153">
        <f t="shared" si="15"/>
        <v>0</v>
      </c>
    </row>
    <row r="1193" spans="3:11" x14ac:dyDescent="0.25">
      <c r="F1193" s="139" t="s">
        <v>3029</v>
      </c>
      <c r="K1193" s="153">
        <f t="shared" si="15"/>
        <v>0</v>
      </c>
    </row>
    <row r="1194" spans="3:11" ht="60" x14ac:dyDescent="0.25">
      <c r="C1194" s="139" t="s">
        <v>700</v>
      </c>
      <c r="K1194" s="153">
        <f t="shared" si="15"/>
        <v>0</v>
      </c>
    </row>
    <row r="1195" spans="3:11" x14ac:dyDescent="0.25">
      <c r="F1195" s="139" t="s">
        <v>3030</v>
      </c>
      <c r="K1195" s="153">
        <f t="shared" si="15"/>
        <v>0</v>
      </c>
    </row>
    <row r="1196" spans="3:11" x14ac:dyDescent="0.25">
      <c r="K1196" s="153">
        <f t="shared" si="15"/>
        <v>0</v>
      </c>
    </row>
    <row r="1197" spans="3:11" x14ac:dyDescent="0.25">
      <c r="F1197" s="139" t="s">
        <v>3031</v>
      </c>
      <c r="G1197" s="192">
        <v>250000000</v>
      </c>
      <c r="H1197" s="192">
        <v>300000000</v>
      </c>
      <c r="I1197" s="192">
        <v>350000000</v>
      </c>
      <c r="K1197" s="153">
        <f t="shared" si="15"/>
        <v>900000000</v>
      </c>
    </row>
    <row r="1198" spans="3:11" x14ac:dyDescent="0.25">
      <c r="K1198" s="153">
        <f t="shared" si="15"/>
        <v>0</v>
      </c>
    </row>
    <row r="1199" spans="3:11" x14ac:dyDescent="0.25">
      <c r="F1199" s="139" t="s">
        <v>3035</v>
      </c>
      <c r="K1199" s="153">
        <f t="shared" si="15"/>
        <v>0</v>
      </c>
    </row>
    <row r="1200" spans="3:11" x14ac:dyDescent="0.25">
      <c r="F1200" s="139" t="s">
        <v>3034</v>
      </c>
      <c r="K1200" s="153">
        <f t="shared" si="15"/>
        <v>0</v>
      </c>
    </row>
    <row r="1201" spans="3:11" x14ac:dyDescent="0.25">
      <c r="F1201" s="139" t="s">
        <v>163</v>
      </c>
      <c r="G1201" s="192">
        <v>1600000000</v>
      </c>
      <c r="H1201" s="192">
        <v>1600000000</v>
      </c>
      <c r="I1201" s="192">
        <v>1600000000</v>
      </c>
      <c r="J1201" s="192"/>
      <c r="K1201" s="153">
        <f t="shared" si="15"/>
        <v>4800000000</v>
      </c>
    </row>
    <row r="1202" spans="3:11" x14ac:dyDescent="0.25">
      <c r="K1202" s="153">
        <f t="shared" si="15"/>
        <v>0</v>
      </c>
    </row>
    <row r="1203" spans="3:11" x14ac:dyDescent="0.25">
      <c r="F1203" s="139" t="s">
        <v>3029</v>
      </c>
      <c r="K1203" s="153">
        <f t="shared" si="15"/>
        <v>0</v>
      </c>
    </row>
    <row r="1204" spans="3:11" x14ac:dyDescent="0.25">
      <c r="C1204" s="139" t="s">
        <v>706</v>
      </c>
      <c r="K1204" s="153">
        <f t="shared" si="15"/>
        <v>0</v>
      </c>
    </row>
    <row r="1205" spans="3:11" x14ac:dyDescent="0.25">
      <c r="F1205" s="139" t="s">
        <v>3030</v>
      </c>
      <c r="K1205" s="153">
        <f t="shared" si="15"/>
        <v>0</v>
      </c>
    </row>
    <row r="1206" spans="3:11" x14ac:dyDescent="0.25">
      <c r="K1206" s="153">
        <f t="shared" si="15"/>
        <v>0</v>
      </c>
    </row>
    <row r="1207" spans="3:11" x14ac:dyDescent="0.25">
      <c r="F1207" s="139" t="s">
        <v>3031</v>
      </c>
      <c r="K1207" s="153">
        <f t="shared" si="15"/>
        <v>0</v>
      </c>
    </row>
    <row r="1208" spans="3:11" x14ac:dyDescent="0.25">
      <c r="K1208" s="153">
        <f t="shared" si="15"/>
        <v>0</v>
      </c>
    </row>
    <row r="1209" spans="3:11" x14ac:dyDescent="0.25">
      <c r="F1209" s="139" t="s">
        <v>3035</v>
      </c>
      <c r="K1209" s="153">
        <f t="shared" si="15"/>
        <v>0</v>
      </c>
    </row>
    <row r="1210" spans="3:11" x14ac:dyDescent="0.25">
      <c r="F1210" s="139" t="s">
        <v>3034</v>
      </c>
      <c r="K1210" s="153">
        <f t="shared" si="15"/>
        <v>0</v>
      </c>
    </row>
    <row r="1211" spans="3:11" x14ac:dyDescent="0.25">
      <c r="F1211" s="139" t="s">
        <v>163</v>
      </c>
      <c r="G1211" s="189">
        <v>2200000</v>
      </c>
      <c r="H1211" s="189">
        <v>2200000</v>
      </c>
      <c r="I1211" s="189">
        <v>2200000</v>
      </c>
      <c r="J1211" s="189">
        <v>2200000</v>
      </c>
      <c r="K1211" s="153">
        <f t="shared" si="15"/>
        <v>8800000</v>
      </c>
    </row>
    <row r="1212" spans="3:11" x14ac:dyDescent="0.25">
      <c r="K1212" s="153">
        <f t="shared" si="15"/>
        <v>0</v>
      </c>
    </row>
    <row r="1213" spans="3:11" x14ac:dyDescent="0.25">
      <c r="F1213" s="139" t="s">
        <v>3029</v>
      </c>
      <c r="G1213" s="189">
        <v>250000000</v>
      </c>
      <c r="H1213" s="189">
        <v>250000000</v>
      </c>
      <c r="I1213" s="189">
        <v>300000000</v>
      </c>
      <c r="J1213" s="189">
        <v>400000000</v>
      </c>
      <c r="K1213" s="153">
        <f t="shared" si="15"/>
        <v>1200000000</v>
      </c>
    </row>
    <row r="1214" spans="3:11" ht="75" x14ac:dyDescent="0.25">
      <c r="C1214" s="139" t="s">
        <v>709</v>
      </c>
      <c r="K1214" s="153">
        <f t="shared" si="15"/>
        <v>0</v>
      </c>
    </row>
    <row r="1215" spans="3:11" x14ac:dyDescent="0.25">
      <c r="F1215" s="139" t="s">
        <v>3030</v>
      </c>
      <c r="K1215" s="153">
        <f t="shared" si="15"/>
        <v>0</v>
      </c>
    </row>
    <row r="1216" spans="3:11" x14ac:dyDescent="0.25">
      <c r="K1216" s="153">
        <f t="shared" si="15"/>
        <v>0</v>
      </c>
    </row>
    <row r="1217" spans="3:11" x14ac:dyDescent="0.25">
      <c r="F1217" s="139" t="s">
        <v>3031</v>
      </c>
      <c r="K1217" s="153">
        <f t="shared" si="15"/>
        <v>0</v>
      </c>
    </row>
    <row r="1218" spans="3:11" x14ac:dyDescent="0.25">
      <c r="K1218" s="153">
        <f t="shared" si="15"/>
        <v>0</v>
      </c>
    </row>
    <row r="1219" spans="3:11" x14ac:dyDescent="0.25">
      <c r="F1219" s="139" t="s">
        <v>3035</v>
      </c>
      <c r="K1219" s="153">
        <f t="shared" si="15"/>
        <v>0</v>
      </c>
    </row>
    <row r="1220" spans="3:11" x14ac:dyDescent="0.25">
      <c r="F1220" s="139" t="s">
        <v>3034</v>
      </c>
      <c r="K1220" s="153">
        <f t="shared" si="15"/>
        <v>0</v>
      </c>
    </row>
    <row r="1221" spans="3:11" x14ac:dyDescent="0.25">
      <c r="F1221" s="139" t="s">
        <v>163</v>
      </c>
      <c r="K1221" s="153">
        <f t="shared" si="15"/>
        <v>0</v>
      </c>
    </row>
    <row r="1222" spans="3:11" x14ac:dyDescent="0.25">
      <c r="K1222" s="153">
        <f t="shared" si="15"/>
        <v>0</v>
      </c>
    </row>
    <row r="1223" spans="3:11" x14ac:dyDescent="0.25">
      <c r="K1223" s="153">
        <f t="shared" si="15"/>
        <v>0</v>
      </c>
    </row>
    <row r="1224" spans="3:11" x14ac:dyDescent="0.25">
      <c r="F1224" s="139" t="s">
        <v>3029</v>
      </c>
      <c r="K1224" s="153">
        <f t="shared" si="15"/>
        <v>0</v>
      </c>
    </row>
    <row r="1225" spans="3:11" ht="90" x14ac:dyDescent="0.25">
      <c r="C1225" s="139" t="s">
        <v>711</v>
      </c>
      <c r="K1225" s="153">
        <f t="shared" si="15"/>
        <v>0</v>
      </c>
    </row>
    <row r="1226" spans="3:11" x14ac:dyDescent="0.25">
      <c r="F1226" s="139" t="s">
        <v>3030</v>
      </c>
      <c r="K1226" s="153">
        <f t="shared" si="15"/>
        <v>0</v>
      </c>
    </row>
    <row r="1227" spans="3:11" x14ac:dyDescent="0.25">
      <c r="K1227" s="153">
        <f t="shared" si="15"/>
        <v>0</v>
      </c>
    </row>
    <row r="1228" spans="3:11" x14ac:dyDescent="0.25">
      <c r="F1228" s="139" t="s">
        <v>3031</v>
      </c>
      <c r="K1228" s="153">
        <f t="shared" si="15"/>
        <v>0</v>
      </c>
    </row>
    <row r="1229" spans="3:11" x14ac:dyDescent="0.25">
      <c r="K1229" s="153">
        <f t="shared" si="15"/>
        <v>0</v>
      </c>
    </row>
    <row r="1230" spans="3:11" x14ac:dyDescent="0.25">
      <c r="F1230" s="139" t="s">
        <v>3035</v>
      </c>
      <c r="K1230" s="153">
        <f t="shared" si="15"/>
        <v>0</v>
      </c>
    </row>
    <row r="1231" spans="3:11" x14ac:dyDescent="0.25">
      <c r="F1231" s="139" t="s">
        <v>3034</v>
      </c>
      <c r="K1231" s="153">
        <f t="shared" si="15"/>
        <v>0</v>
      </c>
    </row>
    <row r="1232" spans="3:11" x14ac:dyDescent="0.25">
      <c r="F1232" s="139" t="s">
        <v>163</v>
      </c>
      <c r="G1232" s="194"/>
      <c r="H1232" s="194"/>
      <c r="I1232" s="194"/>
      <c r="K1232" s="153">
        <f>SUM(G1232:J1232)</f>
        <v>0</v>
      </c>
    </row>
    <row r="1233" spans="3:11" x14ac:dyDescent="0.25">
      <c r="K1233" s="153">
        <f t="shared" si="15"/>
        <v>0</v>
      </c>
    </row>
    <row r="1234" spans="3:11" x14ac:dyDescent="0.25">
      <c r="F1234" s="139" t="s">
        <v>3029</v>
      </c>
      <c r="G1234" s="194">
        <v>500000000</v>
      </c>
      <c r="H1234" s="194">
        <v>650000000</v>
      </c>
      <c r="I1234" s="194">
        <v>950000000</v>
      </c>
      <c r="K1234" s="153">
        <f>SUM(G1234:J1234)</f>
        <v>2100000000</v>
      </c>
    </row>
    <row r="1235" spans="3:11" x14ac:dyDescent="0.25">
      <c r="K1235" s="153">
        <f t="shared" si="15"/>
        <v>0</v>
      </c>
    </row>
    <row r="1236" spans="3:11" x14ac:dyDescent="0.25">
      <c r="C1236" s="139" t="s">
        <v>714</v>
      </c>
      <c r="F1236" s="139" t="s">
        <v>3030</v>
      </c>
      <c r="K1236" s="153">
        <f t="shared" si="15"/>
        <v>0</v>
      </c>
    </row>
    <row r="1237" spans="3:11" x14ac:dyDescent="0.25">
      <c r="K1237" s="153">
        <f t="shared" si="15"/>
        <v>0</v>
      </c>
    </row>
    <row r="1238" spans="3:11" x14ac:dyDescent="0.25">
      <c r="F1238" s="139" t="s">
        <v>3031</v>
      </c>
      <c r="G1238" s="194">
        <v>200000000</v>
      </c>
      <c r="K1238" s="153">
        <f>SUM(G1238:J1238)</f>
        <v>200000000</v>
      </c>
    </row>
    <row r="1239" spans="3:11" x14ac:dyDescent="0.25">
      <c r="K1239" s="153">
        <f t="shared" ref="K1239:K1301" si="16">SUM(G1239:J1239)</f>
        <v>0</v>
      </c>
    </row>
    <row r="1240" spans="3:11" x14ac:dyDescent="0.25">
      <c r="F1240" s="139" t="s">
        <v>3035</v>
      </c>
      <c r="K1240" s="153">
        <f t="shared" si="16"/>
        <v>0</v>
      </c>
    </row>
    <row r="1241" spans="3:11" x14ac:dyDescent="0.25">
      <c r="F1241" s="139" t="s">
        <v>3034</v>
      </c>
      <c r="K1241" s="153">
        <f t="shared" si="16"/>
        <v>0</v>
      </c>
    </row>
    <row r="1242" spans="3:11" x14ac:dyDescent="0.25">
      <c r="F1242" s="139" t="s">
        <v>163</v>
      </c>
      <c r="G1242" s="194">
        <v>352800000</v>
      </c>
      <c r="H1242" s="194">
        <v>505000000</v>
      </c>
      <c r="I1242" s="194">
        <v>616000000</v>
      </c>
      <c r="J1242" s="194">
        <v>616000000</v>
      </c>
      <c r="K1242" s="153">
        <f>SUM(G1242:J1242)</f>
        <v>2089800000</v>
      </c>
    </row>
    <row r="1243" spans="3:11" x14ac:dyDescent="0.25">
      <c r="K1243" s="153">
        <f t="shared" si="16"/>
        <v>0</v>
      </c>
    </row>
    <row r="1244" spans="3:11" x14ac:dyDescent="0.25">
      <c r="F1244" s="139" t="s">
        <v>3029</v>
      </c>
      <c r="K1244" s="153">
        <f t="shared" si="16"/>
        <v>0</v>
      </c>
    </row>
    <row r="1245" spans="3:11" ht="60" x14ac:dyDescent="0.25">
      <c r="C1245" s="139" t="s">
        <v>731</v>
      </c>
      <c r="K1245" s="153">
        <f t="shared" si="16"/>
        <v>0</v>
      </c>
    </row>
    <row r="1246" spans="3:11" x14ac:dyDescent="0.25">
      <c r="F1246" s="139" t="s">
        <v>3030</v>
      </c>
      <c r="K1246" s="153">
        <f t="shared" si="16"/>
        <v>0</v>
      </c>
    </row>
    <row r="1247" spans="3:11" x14ac:dyDescent="0.25">
      <c r="K1247" s="153">
        <f t="shared" si="16"/>
        <v>0</v>
      </c>
    </row>
    <row r="1248" spans="3:11" x14ac:dyDescent="0.25">
      <c r="F1248" s="139" t="s">
        <v>3031</v>
      </c>
      <c r="G1248" s="194">
        <v>25000000</v>
      </c>
      <c r="H1248" s="194">
        <v>20000000</v>
      </c>
      <c r="I1248" s="194">
        <v>20000000</v>
      </c>
      <c r="K1248" s="153">
        <f t="shared" si="16"/>
        <v>65000000</v>
      </c>
    </row>
    <row r="1249" spans="3:11" x14ac:dyDescent="0.25">
      <c r="K1249" s="153">
        <f t="shared" si="16"/>
        <v>0</v>
      </c>
    </row>
    <row r="1250" spans="3:11" x14ac:dyDescent="0.25">
      <c r="F1250" s="139" t="s">
        <v>3035</v>
      </c>
      <c r="K1250" s="153">
        <f t="shared" si="16"/>
        <v>0</v>
      </c>
    </row>
    <row r="1251" spans="3:11" x14ac:dyDescent="0.25">
      <c r="F1251" s="139" t="s">
        <v>3034</v>
      </c>
      <c r="K1251" s="153">
        <f t="shared" si="16"/>
        <v>0</v>
      </c>
    </row>
    <row r="1252" spans="3:11" x14ac:dyDescent="0.25">
      <c r="F1252" s="139" t="s">
        <v>163</v>
      </c>
      <c r="K1252" s="153">
        <f t="shared" si="16"/>
        <v>0</v>
      </c>
    </row>
    <row r="1253" spans="3:11" x14ac:dyDescent="0.25">
      <c r="K1253" s="153">
        <f t="shared" si="16"/>
        <v>0</v>
      </c>
    </row>
    <row r="1254" spans="3:11" ht="45" x14ac:dyDescent="0.25">
      <c r="C1254" s="139" t="s">
        <v>732</v>
      </c>
      <c r="F1254" s="139" t="s">
        <v>3029</v>
      </c>
      <c r="K1254" s="153">
        <f t="shared" si="16"/>
        <v>0</v>
      </c>
    </row>
    <row r="1255" spans="3:11" x14ac:dyDescent="0.25">
      <c r="K1255" s="153">
        <f t="shared" si="16"/>
        <v>0</v>
      </c>
    </row>
    <row r="1256" spans="3:11" x14ac:dyDescent="0.25">
      <c r="F1256" s="139" t="s">
        <v>3030</v>
      </c>
      <c r="K1256" s="153">
        <f t="shared" si="16"/>
        <v>0</v>
      </c>
    </row>
    <row r="1257" spans="3:11" x14ac:dyDescent="0.25">
      <c r="K1257" s="153">
        <f t="shared" si="16"/>
        <v>0</v>
      </c>
    </row>
    <row r="1258" spans="3:11" x14ac:dyDescent="0.25">
      <c r="F1258" s="139" t="s">
        <v>3031</v>
      </c>
      <c r="G1258" s="194">
        <v>20000000</v>
      </c>
      <c r="H1258" s="194">
        <v>20000000</v>
      </c>
      <c r="I1258" s="194">
        <v>20000000</v>
      </c>
      <c r="K1258" s="153">
        <f t="shared" si="16"/>
        <v>60000000</v>
      </c>
    </row>
    <row r="1259" spans="3:11" x14ac:dyDescent="0.25">
      <c r="K1259" s="153">
        <f t="shared" si="16"/>
        <v>0</v>
      </c>
    </row>
    <row r="1260" spans="3:11" x14ac:dyDescent="0.25">
      <c r="F1260" s="139" t="s">
        <v>3035</v>
      </c>
      <c r="K1260" s="153">
        <f t="shared" si="16"/>
        <v>0</v>
      </c>
    </row>
    <row r="1261" spans="3:11" x14ac:dyDescent="0.25">
      <c r="F1261" s="139" t="s">
        <v>3034</v>
      </c>
      <c r="K1261" s="153">
        <f t="shared" si="16"/>
        <v>0</v>
      </c>
    </row>
    <row r="1262" spans="3:11" x14ac:dyDescent="0.25">
      <c r="F1262" s="139" t="s">
        <v>163</v>
      </c>
      <c r="K1262" s="153">
        <f t="shared" si="16"/>
        <v>0</v>
      </c>
    </row>
    <row r="1263" spans="3:11" x14ac:dyDescent="0.25">
      <c r="K1263" s="153">
        <f t="shared" si="16"/>
        <v>0</v>
      </c>
    </row>
    <row r="1264" spans="3:11" x14ac:dyDescent="0.25">
      <c r="F1264" s="139" t="s">
        <v>3029</v>
      </c>
      <c r="K1264" s="153">
        <f t="shared" si="16"/>
        <v>0</v>
      </c>
    </row>
    <row r="1265" spans="3:11" x14ac:dyDescent="0.25">
      <c r="K1265" s="153">
        <f t="shared" si="16"/>
        <v>0</v>
      </c>
    </row>
    <row r="1266" spans="3:11" x14ac:dyDescent="0.25">
      <c r="F1266" s="139" t="s">
        <v>3030</v>
      </c>
      <c r="K1266" s="153">
        <f t="shared" si="16"/>
        <v>0</v>
      </c>
    </row>
    <row r="1267" spans="3:11" ht="75" x14ac:dyDescent="0.25">
      <c r="C1267" s="139" t="s">
        <v>734</v>
      </c>
      <c r="K1267" s="153">
        <f t="shared" si="16"/>
        <v>0</v>
      </c>
    </row>
    <row r="1268" spans="3:11" x14ac:dyDescent="0.25">
      <c r="F1268" s="139" t="s">
        <v>3031</v>
      </c>
      <c r="G1268" s="194">
        <v>11000000</v>
      </c>
      <c r="H1268" s="194">
        <v>7000000</v>
      </c>
      <c r="K1268" s="153">
        <f t="shared" si="16"/>
        <v>18000000</v>
      </c>
    </row>
    <row r="1269" spans="3:11" x14ac:dyDescent="0.25">
      <c r="K1269" s="153">
        <f t="shared" si="16"/>
        <v>0</v>
      </c>
    </row>
    <row r="1270" spans="3:11" x14ac:dyDescent="0.25">
      <c r="F1270" s="139" t="s">
        <v>3035</v>
      </c>
      <c r="K1270" s="153">
        <f t="shared" si="16"/>
        <v>0</v>
      </c>
    </row>
    <row r="1271" spans="3:11" x14ac:dyDescent="0.25">
      <c r="F1271" s="139" t="s">
        <v>3034</v>
      </c>
      <c r="K1271" s="153">
        <f t="shared" si="16"/>
        <v>0</v>
      </c>
    </row>
    <row r="1272" spans="3:11" x14ac:dyDescent="0.25">
      <c r="F1272" s="139" t="s">
        <v>163</v>
      </c>
      <c r="K1272" s="153">
        <f t="shared" si="16"/>
        <v>0</v>
      </c>
    </row>
    <row r="1273" spans="3:11" x14ac:dyDescent="0.25">
      <c r="K1273" s="153">
        <f t="shared" si="16"/>
        <v>0</v>
      </c>
    </row>
    <row r="1274" spans="3:11" x14ac:dyDescent="0.25">
      <c r="K1274" s="153">
        <f t="shared" si="16"/>
        <v>0</v>
      </c>
    </row>
    <row r="1275" spans="3:11" ht="45" x14ac:dyDescent="0.25">
      <c r="C1275" s="139" t="s">
        <v>735</v>
      </c>
      <c r="F1275" s="139" t="s">
        <v>3029</v>
      </c>
      <c r="K1275" s="153">
        <f t="shared" si="16"/>
        <v>0</v>
      </c>
    </row>
    <row r="1276" spans="3:11" x14ac:dyDescent="0.25">
      <c r="K1276" s="153">
        <f t="shared" si="16"/>
        <v>0</v>
      </c>
    </row>
    <row r="1277" spans="3:11" x14ac:dyDescent="0.25">
      <c r="F1277" s="139" t="s">
        <v>3030</v>
      </c>
      <c r="K1277" s="153">
        <f t="shared" si="16"/>
        <v>0</v>
      </c>
    </row>
    <row r="1278" spans="3:11" x14ac:dyDescent="0.25">
      <c r="K1278" s="153">
        <f t="shared" si="16"/>
        <v>0</v>
      </c>
    </row>
    <row r="1279" spans="3:11" x14ac:dyDescent="0.25">
      <c r="F1279" s="139" t="s">
        <v>3031</v>
      </c>
      <c r="G1279" s="194">
        <v>11000000</v>
      </c>
      <c r="H1279" s="194">
        <v>11000000</v>
      </c>
      <c r="K1279" s="153">
        <f t="shared" si="16"/>
        <v>22000000</v>
      </c>
    </row>
    <row r="1280" spans="3:11" x14ac:dyDescent="0.25">
      <c r="K1280" s="153">
        <f t="shared" si="16"/>
        <v>0</v>
      </c>
    </row>
    <row r="1281" spans="3:11" x14ac:dyDescent="0.25">
      <c r="F1281" s="139" t="s">
        <v>3035</v>
      </c>
      <c r="K1281" s="153">
        <f t="shared" si="16"/>
        <v>0</v>
      </c>
    </row>
    <row r="1282" spans="3:11" x14ac:dyDescent="0.25">
      <c r="F1282" s="139" t="s">
        <v>3034</v>
      </c>
      <c r="K1282" s="153">
        <f t="shared" si="16"/>
        <v>0</v>
      </c>
    </row>
    <row r="1283" spans="3:11" x14ac:dyDescent="0.25">
      <c r="F1283" s="139" t="s">
        <v>163</v>
      </c>
      <c r="K1283" s="153">
        <f t="shared" si="16"/>
        <v>0</v>
      </c>
    </row>
    <row r="1284" spans="3:11" x14ac:dyDescent="0.25">
      <c r="K1284" s="153">
        <f t="shared" si="16"/>
        <v>0</v>
      </c>
    </row>
    <row r="1285" spans="3:11" x14ac:dyDescent="0.25">
      <c r="F1285" s="139" t="s">
        <v>3029</v>
      </c>
      <c r="K1285" s="153">
        <f t="shared" si="16"/>
        <v>0</v>
      </c>
    </row>
    <row r="1286" spans="3:11" x14ac:dyDescent="0.25">
      <c r="K1286" s="153">
        <f t="shared" si="16"/>
        <v>0</v>
      </c>
    </row>
    <row r="1287" spans="3:11" x14ac:dyDescent="0.25">
      <c r="F1287" s="139" t="s">
        <v>3030</v>
      </c>
      <c r="K1287" s="153">
        <f t="shared" si="16"/>
        <v>0</v>
      </c>
    </row>
    <row r="1288" spans="3:11" x14ac:dyDescent="0.25">
      <c r="K1288" s="153">
        <f t="shared" si="16"/>
        <v>0</v>
      </c>
    </row>
    <row r="1289" spans="3:11" x14ac:dyDescent="0.25">
      <c r="F1289" s="139" t="s">
        <v>3031</v>
      </c>
      <c r="G1289" s="185">
        <v>12000000</v>
      </c>
      <c r="H1289" s="185">
        <v>7000000</v>
      </c>
      <c r="I1289" s="185">
        <v>5000000</v>
      </c>
      <c r="K1289" s="153">
        <f t="shared" si="16"/>
        <v>24000000</v>
      </c>
    </row>
    <row r="1290" spans="3:11" x14ac:dyDescent="0.25">
      <c r="K1290" s="153">
        <f t="shared" si="16"/>
        <v>0</v>
      </c>
    </row>
    <row r="1291" spans="3:11" x14ac:dyDescent="0.25">
      <c r="F1291" s="139" t="s">
        <v>3035</v>
      </c>
      <c r="K1291" s="153">
        <f t="shared" si="16"/>
        <v>0</v>
      </c>
    </row>
    <row r="1292" spans="3:11" x14ac:dyDescent="0.25">
      <c r="F1292" s="139" t="s">
        <v>3034</v>
      </c>
      <c r="K1292" s="153">
        <f t="shared" si="16"/>
        <v>0</v>
      </c>
    </row>
    <row r="1293" spans="3:11" x14ac:dyDescent="0.25">
      <c r="F1293" s="139" t="s">
        <v>163</v>
      </c>
      <c r="K1293" s="153">
        <f t="shared" si="16"/>
        <v>0</v>
      </c>
    </row>
    <row r="1294" spans="3:11" x14ac:dyDescent="0.25">
      <c r="K1294" s="153">
        <f t="shared" si="16"/>
        <v>0</v>
      </c>
    </row>
    <row r="1295" spans="3:11" ht="90" x14ac:dyDescent="0.25">
      <c r="C1295" s="139" t="s">
        <v>738</v>
      </c>
      <c r="F1295" s="139" t="s">
        <v>3029</v>
      </c>
      <c r="K1295" s="153">
        <f t="shared" si="16"/>
        <v>0</v>
      </c>
    </row>
    <row r="1296" spans="3:11" x14ac:dyDescent="0.25">
      <c r="K1296" s="153">
        <f t="shared" si="16"/>
        <v>0</v>
      </c>
    </row>
    <row r="1297" spans="3:11" x14ac:dyDescent="0.25">
      <c r="F1297" s="139" t="s">
        <v>3030</v>
      </c>
      <c r="K1297" s="153">
        <f t="shared" si="16"/>
        <v>0</v>
      </c>
    </row>
    <row r="1298" spans="3:11" x14ac:dyDescent="0.25">
      <c r="K1298" s="153">
        <f t="shared" si="16"/>
        <v>0</v>
      </c>
    </row>
    <row r="1299" spans="3:11" x14ac:dyDescent="0.25">
      <c r="F1299" s="139" t="s">
        <v>3031</v>
      </c>
      <c r="G1299" s="185">
        <v>18000000</v>
      </c>
      <c r="H1299" s="185">
        <v>12000000</v>
      </c>
      <c r="I1299" s="185">
        <v>8000000</v>
      </c>
      <c r="K1299" s="153">
        <f t="shared" si="16"/>
        <v>38000000</v>
      </c>
    </row>
    <row r="1300" spans="3:11" x14ac:dyDescent="0.25">
      <c r="K1300" s="153">
        <f t="shared" si="16"/>
        <v>0</v>
      </c>
    </row>
    <row r="1301" spans="3:11" x14ac:dyDescent="0.25">
      <c r="F1301" s="139" t="s">
        <v>3035</v>
      </c>
      <c r="K1301" s="153">
        <f t="shared" si="16"/>
        <v>0</v>
      </c>
    </row>
    <row r="1302" spans="3:11" x14ac:dyDescent="0.25">
      <c r="F1302" s="139" t="s">
        <v>3034</v>
      </c>
      <c r="K1302" s="153">
        <f t="shared" ref="K1302:K1365" si="17">SUM(G1302:J1302)</f>
        <v>0</v>
      </c>
    </row>
    <row r="1303" spans="3:11" x14ac:dyDescent="0.25">
      <c r="F1303" s="139" t="s">
        <v>163</v>
      </c>
      <c r="K1303" s="153">
        <f t="shared" si="17"/>
        <v>0</v>
      </c>
    </row>
    <row r="1304" spans="3:11" x14ac:dyDescent="0.25">
      <c r="K1304" s="153">
        <f t="shared" si="17"/>
        <v>0</v>
      </c>
    </row>
    <row r="1305" spans="3:11" x14ac:dyDescent="0.25">
      <c r="F1305" s="139" t="s">
        <v>3029</v>
      </c>
      <c r="K1305" s="153">
        <f t="shared" si="17"/>
        <v>0</v>
      </c>
    </row>
    <row r="1306" spans="3:11" x14ac:dyDescent="0.25">
      <c r="K1306" s="153">
        <f t="shared" si="17"/>
        <v>0</v>
      </c>
    </row>
    <row r="1307" spans="3:11" ht="105" x14ac:dyDescent="0.25">
      <c r="C1307" s="139" t="s">
        <v>740</v>
      </c>
      <c r="F1307" s="139" t="s">
        <v>3030</v>
      </c>
      <c r="K1307" s="153">
        <f t="shared" si="17"/>
        <v>0</v>
      </c>
    </row>
    <row r="1308" spans="3:11" x14ac:dyDescent="0.25">
      <c r="K1308" s="153">
        <f t="shared" si="17"/>
        <v>0</v>
      </c>
    </row>
    <row r="1309" spans="3:11" x14ac:dyDescent="0.25">
      <c r="F1309" s="139" t="s">
        <v>3031</v>
      </c>
      <c r="G1309" s="193">
        <v>35000000</v>
      </c>
      <c r="H1309" s="193">
        <v>48000000</v>
      </c>
      <c r="I1309" s="193">
        <v>56500000</v>
      </c>
      <c r="K1309" s="153">
        <f t="shared" si="17"/>
        <v>139500000</v>
      </c>
    </row>
    <row r="1310" spans="3:11" x14ac:dyDescent="0.25">
      <c r="K1310" s="153">
        <f t="shared" si="17"/>
        <v>0</v>
      </c>
    </row>
    <row r="1311" spans="3:11" x14ac:dyDescent="0.25">
      <c r="F1311" s="139" t="s">
        <v>3035</v>
      </c>
      <c r="K1311" s="153">
        <f t="shared" si="17"/>
        <v>0</v>
      </c>
    </row>
    <row r="1312" spans="3:11" x14ac:dyDescent="0.25">
      <c r="F1312" s="139" t="s">
        <v>3034</v>
      </c>
      <c r="K1312" s="153">
        <f t="shared" si="17"/>
        <v>0</v>
      </c>
    </row>
    <row r="1313" spans="3:11" x14ac:dyDescent="0.25">
      <c r="F1313" s="139" t="s">
        <v>163</v>
      </c>
      <c r="K1313" s="153">
        <f t="shared" si="17"/>
        <v>0</v>
      </c>
    </row>
    <row r="1314" spans="3:11" x14ac:dyDescent="0.25">
      <c r="K1314" s="153">
        <f t="shared" si="17"/>
        <v>0</v>
      </c>
    </row>
    <row r="1315" spans="3:11" x14ac:dyDescent="0.25">
      <c r="K1315" s="153">
        <f t="shared" si="17"/>
        <v>0</v>
      </c>
    </row>
    <row r="1316" spans="3:11" x14ac:dyDescent="0.25">
      <c r="F1316" s="139" t="s">
        <v>3029</v>
      </c>
      <c r="K1316" s="153">
        <f t="shared" si="17"/>
        <v>0</v>
      </c>
    </row>
    <row r="1317" spans="3:11" ht="90" x14ac:dyDescent="0.25">
      <c r="C1317" s="139" t="s">
        <v>741</v>
      </c>
      <c r="K1317" s="153">
        <f t="shared" si="17"/>
        <v>0</v>
      </c>
    </row>
    <row r="1318" spans="3:11" x14ac:dyDescent="0.25">
      <c r="F1318" s="139" t="s">
        <v>3030</v>
      </c>
      <c r="K1318" s="153">
        <f t="shared" si="17"/>
        <v>0</v>
      </c>
    </row>
    <row r="1319" spans="3:11" x14ac:dyDescent="0.25">
      <c r="K1319" s="153">
        <f t="shared" si="17"/>
        <v>0</v>
      </c>
    </row>
    <row r="1320" spans="3:11" x14ac:dyDescent="0.25">
      <c r="F1320" s="139" t="s">
        <v>3031</v>
      </c>
      <c r="G1320" s="175">
        <v>10000000</v>
      </c>
      <c r="H1320" s="175">
        <v>15000000</v>
      </c>
      <c r="I1320" s="175">
        <v>15000000</v>
      </c>
      <c r="K1320" s="153">
        <f t="shared" si="17"/>
        <v>40000000</v>
      </c>
    </row>
    <row r="1321" spans="3:11" x14ac:dyDescent="0.25">
      <c r="K1321" s="153">
        <f t="shared" si="17"/>
        <v>0</v>
      </c>
    </row>
    <row r="1322" spans="3:11" x14ac:dyDescent="0.25">
      <c r="F1322" s="139" t="s">
        <v>3035</v>
      </c>
      <c r="K1322" s="153">
        <f t="shared" si="17"/>
        <v>0</v>
      </c>
    </row>
    <row r="1323" spans="3:11" x14ac:dyDescent="0.25">
      <c r="F1323" s="139" t="s">
        <v>3034</v>
      </c>
      <c r="K1323" s="153">
        <f t="shared" si="17"/>
        <v>0</v>
      </c>
    </row>
    <row r="1324" spans="3:11" x14ac:dyDescent="0.25">
      <c r="F1324" s="139" t="s">
        <v>163</v>
      </c>
      <c r="K1324" s="153">
        <f t="shared" si="17"/>
        <v>0</v>
      </c>
    </row>
    <row r="1325" spans="3:11" x14ac:dyDescent="0.25">
      <c r="K1325" s="153">
        <f t="shared" si="17"/>
        <v>0</v>
      </c>
    </row>
    <row r="1326" spans="3:11" x14ac:dyDescent="0.25">
      <c r="F1326" s="139" t="s">
        <v>3029</v>
      </c>
      <c r="K1326" s="153">
        <f t="shared" si="17"/>
        <v>0</v>
      </c>
    </row>
    <row r="1327" spans="3:11" ht="75" x14ac:dyDescent="0.25">
      <c r="C1327" s="139" t="s">
        <v>742</v>
      </c>
      <c r="K1327" s="153">
        <f t="shared" si="17"/>
        <v>0</v>
      </c>
    </row>
    <row r="1328" spans="3:11" x14ac:dyDescent="0.25">
      <c r="F1328" s="139" t="s">
        <v>3030</v>
      </c>
      <c r="K1328" s="153">
        <f t="shared" si="17"/>
        <v>0</v>
      </c>
    </row>
    <row r="1329" spans="3:11" x14ac:dyDescent="0.25">
      <c r="K1329" s="153">
        <f t="shared" si="17"/>
        <v>0</v>
      </c>
    </row>
    <row r="1330" spans="3:11" x14ac:dyDescent="0.25">
      <c r="F1330" s="139" t="s">
        <v>3031</v>
      </c>
      <c r="G1330" s="141">
        <v>15000000</v>
      </c>
      <c r="H1330" s="141">
        <v>20000000</v>
      </c>
      <c r="I1330" s="141">
        <v>20000000</v>
      </c>
      <c r="K1330" s="153">
        <f t="shared" si="17"/>
        <v>55000000</v>
      </c>
    </row>
    <row r="1331" spans="3:11" x14ac:dyDescent="0.25">
      <c r="K1331" s="153">
        <f t="shared" si="17"/>
        <v>0</v>
      </c>
    </row>
    <row r="1332" spans="3:11" x14ac:dyDescent="0.25">
      <c r="F1332" s="139" t="s">
        <v>3035</v>
      </c>
      <c r="K1332" s="153">
        <f t="shared" si="17"/>
        <v>0</v>
      </c>
    </row>
    <row r="1333" spans="3:11" x14ac:dyDescent="0.25">
      <c r="F1333" s="139" t="s">
        <v>3034</v>
      </c>
      <c r="K1333" s="153">
        <f t="shared" si="17"/>
        <v>0</v>
      </c>
    </row>
    <row r="1334" spans="3:11" x14ac:dyDescent="0.25">
      <c r="F1334" s="139" t="s">
        <v>163</v>
      </c>
      <c r="K1334" s="153">
        <f t="shared" si="17"/>
        <v>0</v>
      </c>
    </row>
    <row r="1335" spans="3:11" x14ac:dyDescent="0.25">
      <c r="K1335" s="153">
        <f t="shared" si="17"/>
        <v>0</v>
      </c>
    </row>
    <row r="1336" spans="3:11" x14ac:dyDescent="0.25">
      <c r="K1336" s="153">
        <f t="shared" si="17"/>
        <v>0</v>
      </c>
    </row>
    <row r="1337" spans="3:11" ht="75" x14ac:dyDescent="0.25">
      <c r="C1337" s="139" t="s">
        <v>743</v>
      </c>
      <c r="F1337" s="139" t="s">
        <v>3029</v>
      </c>
      <c r="K1337" s="153">
        <f t="shared" si="17"/>
        <v>0</v>
      </c>
    </row>
    <row r="1338" spans="3:11" x14ac:dyDescent="0.25">
      <c r="K1338" s="153">
        <f t="shared" si="17"/>
        <v>0</v>
      </c>
    </row>
    <row r="1339" spans="3:11" x14ac:dyDescent="0.25">
      <c r="F1339" s="139" t="s">
        <v>3030</v>
      </c>
      <c r="K1339" s="153">
        <f t="shared" si="17"/>
        <v>0</v>
      </c>
    </row>
    <row r="1340" spans="3:11" x14ac:dyDescent="0.25">
      <c r="K1340" s="153">
        <f t="shared" si="17"/>
        <v>0</v>
      </c>
    </row>
    <row r="1341" spans="3:11" x14ac:dyDescent="0.25">
      <c r="F1341" s="139" t="s">
        <v>3031</v>
      </c>
      <c r="G1341" s="141">
        <v>20000000</v>
      </c>
      <c r="H1341" s="141">
        <v>35000000</v>
      </c>
      <c r="I1341" s="141">
        <v>56500000</v>
      </c>
      <c r="K1341" s="153">
        <f t="shared" si="17"/>
        <v>111500000</v>
      </c>
    </row>
    <row r="1342" spans="3:11" x14ac:dyDescent="0.25">
      <c r="K1342" s="153">
        <f t="shared" si="17"/>
        <v>0</v>
      </c>
    </row>
    <row r="1343" spans="3:11" x14ac:dyDescent="0.25">
      <c r="F1343" s="139" t="s">
        <v>3035</v>
      </c>
      <c r="K1343" s="153">
        <f t="shared" si="17"/>
        <v>0</v>
      </c>
    </row>
    <row r="1344" spans="3:11" x14ac:dyDescent="0.25">
      <c r="F1344" s="139" t="s">
        <v>3034</v>
      </c>
      <c r="K1344" s="153">
        <f t="shared" si="17"/>
        <v>0</v>
      </c>
    </row>
    <row r="1345" spans="3:11" x14ac:dyDescent="0.25">
      <c r="F1345" s="139" t="s">
        <v>163</v>
      </c>
      <c r="K1345" s="153">
        <f t="shared" si="17"/>
        <v>0</v>
      </c>
    </row>
    <row r="1346" spans="3:11" x14ac:dyDescent="0.25">
      <c r="K1346" s="153">
        <f t="shared" si="17"/>
        <v>0</v>
      </c>
    </row>
    <row r="1347" spans="3:11" x14ac:dyDescent="0.25">
      <c r="K1347" s="153">
        <f t="shared" si="17"/>
        <v>0</v>
      </c>
    </row>
    <row r="1348" spans="3:11" ht="120" x14ac:dyDescent="0.25">
      <c r="C1348" s="139" t="s">
        <v>744</v>
      </c>
      <c r="F1348" s="139" t="s">
        <v>3029</v>
      </c>
      <c r="K1348" s="153">
        <f t="shared" si="17"/>
        <v>0</v>
      </c>
    </row>
    <row r="1349" spans="3:11" x14ac:dyDescent="0.25">
      <c r="K1349" s="153">
        <f t="shared" si="17"/>
        <v>0</v>
      </c>
    </row>
    <row r="1350" spans="3:11" x14ac:dyDescent="0.25">
      <c r="F1350" s="139" t="s">
        <v>3030</v>
      </c>
      <c r="K1350" s="153">
        <f t="shared" si="17"/>
        <v>0</v>
      </c>
    </row>
    <row r="1351" spans="3:11" x14ac:dyDescent="0.25">
      <c r="K1351" s="153">
        <f t="shared" si="17"/>
        <v>0</v>
      </c>
    </row>
    <row r="1352" spans="3:11" x14ac:dyDescent="0.25">
      <c r="F1352" s="139" t="s">
        <v>3031</v>
      </c>
      <c r="G1352" s="177">
        <v>10000000</v>
      </c>
      <c r="H1352" s="177">
        <v>15000000</v>
      </c>
      <c r="K1352" s="153">
        <f t="shared" si="17"/>
        <v>25000000</v>
      </c>
    </row>
    <row r="1353" spans="3:11" x14ac:dyDescent="0.25">
      <c r="K1353" s="153">
        <f t="shared" si="17"/>
        <v>0</v>
      </c>
    </row>
    <row r="1354" spans="3:11" x14ac:dyDescent="0.25">
      <c r="F1354" s="139" t="s">
        <v>3035</v>
      </c>
      <c r="K1354" s="153">
        <f t="shared" si="17"/>
        <v>0</v>
      </c>
    </row>
    <row r="1355" spans="3:11" x14ac:dyDescent="0.25">
      <c r="F1355" s="139" t="s">
        <v>3034</v>
      </c>
      <c r="K1355" s="153">
        <f t="shared" si="17"/>
        <v>0</v>
      </c>
    </row>
    <row r="1356" spans="3:11" x14ac:dyDescent="0.25">
      <c r="F1356" s="139" t="s">
        <v>163</v>
      </c>
      <c r="K1356" s="153">
        <f t="shared" si="17"/>
        <v>0</v>
      </c>
    </row>
    <row r="1357" spans="3:11" x14ac:dyDescent="0.25">
      <c r="K1357" s="153">
        <f t="shared" si="17"/>
        <v>0</v>
      </c>
    </row>
    <row r="1358" spans="3:11" x14ac:dyDescent="0.25">
      <c r="F1358" s="139" t="s">
        <v>3029</v>
      </c>
      <c r="K1358" s="153">
        <f t="shared" si="17"/>
        <v>0</v>
      </c>
    </row>
    <row r="1359" spans="3:11" ht="90" x14ac:dyDescent="0.25">
      <c r="C1359" s="139" t="s">
        <v>746</v>
      </c>
      <c r="K1359" s="153">
        <f t="shared" si="17"/>
        <v>0</v>
      </c>
    </row>
    <row r="1360" spans="3:11" x14ac:dyDescent="0.25">
      <c r="F1360" s="139" t="s">
        <v>3030</v>
      </c>
      <c r="K1360" s="153">
        <f t="shared" si="17"/>
        <v>0</v>
      </c>
    </row>
    <row r="1361" spans="3:11" x14ac:dyDescent="0.25">
      <c r="K1361" s="153">
        <f t="shared" si="17"/>
        <v>0</v>
      </c>
    </row>
    <row r="1362" spans="3:11" x14ac:dyDescent="0.25">
      <c r="F1362" s="139" t="s">
        <v>3031</v>
      </c>
      <c r="G1362" s="195">
        <v>25000000</v>
      </c>
      <c r="H1362" s="195">
        <v>25000000</v>
      </c>
      <c r="I1362" s="195">
        <v>30000000</v>
      </c>
      <c r="K1362" s="153">
        <f t="shared" si="17"/>
        <v>80000000</v>
      </c>
    </row>
    <row r="1363" spans="3:11" x14ac:dyDescent="0.25">
      <c r="K1363" s="153">
        <f t="shared" si="17"/>
        <v>0</v>
      </c>
    </row>
    <row r="1364" spans="3:11" x14ac:dyDescent="0.25">
      <c r="F1364" s="139" t="s">
        <v>3035</v>
      </c>
      <c r="K1364" s="153">
        <f t="shared" si="17"/>
        <v>0</v>
      </c>
    </row>
    <row r="1365" spans="3:11" x14ac:dyDescent="0.25">
      <c r="F1365" s="139" t="s">
        <v>3034</v>
      </c>
      <c r="K1365" s="153">
        <f t="shared" si="17"/>
        <v>0</v>
      </c>
    </row>
    <row r="1366" spans="3:11" x14ac:dyDescent="0.25">
      <c r="F1366" s="139" t="s">
        <v>163</v>
      </c>
      <c r="K1366" s="153">
        <f t="shared" ref="K1366:K1429" si="18">SUM(G1366:J1366)</f>
        <v>0</v>
      </c>
    </row>
    <row r="1367" spans="3:11" x14ac:dyDescent="0.25">
      <c r="K1367" s="153">
        <f t="shared" si="18"/>
        <v>0</v>
      </c>
    </row>
    <row r="1368" spans="3:11" x14ac:dyDescent="0.25">
      <c r="K1368" s="153">
        <f t="shared" si="18"/>
        <v>0</v>
      </c>
    </row>
    <row r="1369" spans="3:11" x14ac:dyDescent="0.25">
      <c r="F1369" s="139" t="s">
        <v>3029</v>
      </c>
      <c r="K1369" s="153">
        <f t="shared" si="18"/>
        <v>0</v>
      </c>
    </row>
    <row r="1370" spans="3:11" x14ac:dyDescent="0.25">
      <c r="K1370" s="153">
        <f t="shared" si="18"/>
        <v>0</v>
      </c>
    </row>
    <row r="1371" spans="3:11" ht="60" x14ac:dyDescent="0.25">
      <c r="C1371" s="139" t="s">
        <v>748</v>
      </c>
      <c r="F1371" s="139" t="s">
        <v>3030</v>
      </c>
      <c r="K1371" s="153">
        <f t="shared" si="18"/>
        <v>0</v>
      </c>
    </row>
    <row r="1372" spans="3:11" x14ac:dyDescent="0.25">
      <c r="K1372" s="153">
        <f t="shared" si="18"/>
        <v>0</v>
      </c>
    </row>
    <row r="1373" spans="3:11" x14ac:dyDescent="0.25">
      <c r="F1373" s="139" t="s">
        <v>3031</v>
      </c>
      <c r="G1373" s="195">
        <v>15000000</v>
      </c>
      <c r="H1373" s="195">
        <v>24000000</v>
      </c>
      <c r="I1373" s="195">
        <v>29500000</v>
      </c>
      <c r="K1373" s="153">
        <f t="shared" si="18"/>
        <v>68500000</v>
      </c>
    </row>
    <row r="1374" spans="3:11" x14ac:dyDescent="0.25">
      <c r="K1374" s="153">
        <f t="shared" si="18"/>
        <v>0</v>
      </c>
    </row>
    <row r="1375" spans="3:11" x14ac:dyDescent="0.25">
      <c r="F1375" s="139" t="s">
        <v>3035</v>
      </c>
      <c r="K1375" s="153">
        <f t="shared" si="18"/>
        <v>0</v>
      </c>
    </row>
    <row r="1376" spans="3:11" x14ac:dyDescent="0.25">
      <c r="F1376" s="139" t="s">
        <v>3034</v>
      </c>
      <c r="K1376" s="153">
        <f t="shared" si="18"/>
        <v>0</v>
      </c>
    </row>
    <row r="1377" spans="3:11" x14ac:dyDescent="0.25">
      <c r="F1377" s="139" t="s">
        <v>163</v>
      </c>
      <c r="K1377" s="153">
        <f t="shared" si="18"/>
        <v>0</v>
      </c>
    </row>
    <row r="1378" spans="3:11" x14ac:dyDescent="0.25">
      <c r="K1378" s="153">
        <f t="shared" si="18"/>
        <v>0</v>
      </c>
    </row>
    <row r="1379" spans="3:11" x14ac:dyDescent="0.25">
      <c r="K1379" s="153">
        <f t="shared" si="18"/>
        <v>0</v>
      </c>
    </row>
    <row r="1380" spans="3:11" x14ac:dyDescent="0.25">
      <c r="F1380" s="139" t="s">
        <v>3029</v>
      </c>
      <c r="K1380" s="153">
        <f t="shared" si="18"/>
        <v>0</v>
      </c>
    </row>
    <row r="1381" spans="3:11" ht="60" x14ac:dyDescent="0.25">
      <c r="C1381" s="139" t="s">
        <v>750</v>
      </c>
      <c r="K1381" s="153">
        <f t="shared" si="18"/>
        <v>0</v>
      </c>
    </row>
    <row r="1382" spans="3:11" x14ac:dyDescent="0.25">
      <c r="F1382" s="139" t="s">
        <v>3030</v>
      </c>
      <c r="K1382" s="153">
        <f t="shared" si="18"/>
        <v>0</v>
      </c>
    </row>
    <row r="1383" spans="3:11" x14ac:dyDescent="0.25">
      <c r="K1383" s="153">
        <f t="shared" si="18"/>
        <v>0</v>
      </c>
    </row>
    <row r="1384" spans="3:11" x14ac:dyDescent="0.25">
      <c r="F1384" s="139" t="s">
        <v>3031</v>
      </c>
      <c r="G1384" s="176">
        <v>27500000</v>
      </c>
      <c r="H1384" s="176">
        <v>27500000</v>
      </c>
      <c r="I1384" s="176">
        <v>40000000</v>
      </c>
      <c r="K1384" s="153">
        <f t="shared" si="18"/>
        <v>95000000</v>
      </c>
    </row>
    <row r="1385" spans="3:11" x14ac:dyDescent="0.25">
      <c r="K1385" s="153">
        <f t="shared" si="18"/>
        <v>0</v>
      </c>
    </row>
    <row r="1386" spans="3:11" x14ac:dyDescent="0.25">
      <c r="F1386" s="139" t="s">
        <v>3035</v>
      </c>
      <c r="K1386" s="153">
        <f t="shared" si="18"/>
        <v>0</v>
      </c>
    </row>
    <row r="1387" spans="3:11" x14ac:dyDescent="0.25">
      <c r="F1387" s="139" t="s">
        <v>3034</v>
      </c>
      <c r="K1387" s="153">
        <f t="shared" si="18"/>
        <v>0</v>
      </c>
    </row>
    <row r="1388" spans="3:11" x14ac:dyDescent="0.25">
      <c r="F1388" s="139" t="s">
        <v>163</v>
      </c>
      <c r="K1388" s="153">
        <f t="shared" si="18"/>
        <v>0</v>
      </c>
    </row>
    <row r="1389" spans="3:11" x14ac:dyDescent="0.25">
      <c r="K1389" s="153">
        <f t="shared" si="18"/>
        <v>0</v>
      </c>
    </row>
    <row r="1390" spans="3:11" x14ac:dyDescent="0.25">
      <c r="K1390" s="153">
        <f t="shared" si="18"/>
        <v>0</v>
      </c>
    </row>
    <row r="1391" spans="3:11" x14ac:dyDescent="0.25">
      <c r="F1391" s="139" t="s">
        <v>3029</v>
      </c>
      <c r="K1391" s="153">
        <f t="shared" si="18"/>
        <v>0</v>
      </c>
    </row>
    <row r="1392" spans="3:11" ht="75" x14ac:dyDescent="0.25">
      <c r="C1392" s="139" t="s">
        <v>751</v>
      </c>
      <c r="K1392" s="153">
        <f t="shared" si="18"/>
        <v>0</v>
      </c>
    </row>
    <row r="1393" spans="3:11" x14ac:dyDescent="0.25">
      <c r="F1393" s="139" t="s">
        <v>3030</v>
      </c>
      <c r="K1393" s="153">
        <f t="shared" si="18"/>
        <v>0</v>
      </c>
    </row>
    <row r="1394" spans="3:11" x14ac:dyDescent="0.25">
      <c r="K1394" s="153">
        <f t="shared" si="18"/>
        <v>0</v>
      </c>
    </row>
    <row r="1395" spans="3:11" x14ac:dyDescent="0.25">
      <c r="F1395" s="139" t="s">
        <v>3031</v>
      </c>
      <c r="G1395" s="190">
        <v>25000000</v>
      </c>
      <c r="H1395" s="190">
        <v>25000000</v>
      </c>
      <c r="I1395" s="190">
        <v>30000000</v>
      </c>
      <c r="K1395" s="153">
        <f t="shared" si="18"/>
        <v>80000000</v>
      </c>
    </row>
    <row r="1396" spans="3:11" x14ac:dyDescent="0.25">
      <c r="K1396" s="153">
        <f t="shared" si="18"/>
        <v>0</v>
      </c>
    </row>
    <row r="1397" spans="3:11" x14ac:dyDescent="0.25">
      <c r="F1397" s="139" t="s">
        <v>3035</v>
      </c>
      <c r="K1397" s="153">
        <f t="shared" si="18"/>
        <v>0</v>
      </c>
    </row>
    <row r="1398" spans="3:11" x14ac:dyDescent="0.25">
      <c r="F1398" s="139" t="s">
        <v>3034</v>
      </c>
      <c r="K1398" s="153">
        <f t="shared" si="18"/>
        <v>0</v>
      </c>
    </row>
    <row r="1399" spans="3:11" x14ac:dyDescent="0.25">
      <c r="F1399" s="139" t="s">
        <v>163</v>
      </c>
      <c r="K1399" s="153">
        <f t="shared" si="18"/>
        <v>0</v>
      </c>
    </row>
    <row r="1400" spans="3:11" x14ac:dyDescent="0.25">
      <c r="K1400" s="153">
        <f t="shared" si="18"/>
        <v>0</v>
      </c>
    </row>
    <row r="1401" spans="3:11" x14ac:dyDescent="0.25">
      <c r="F1401" s="139" t="s">
        <v>3029</v>
      </c>
      <c r="G1401" s="176"/>
      <c r="K1401" s="153">
        <f t="shared" si="18"/>
        <v>0</v>
      </c>
    </row>
    <row r="1402" spans="3:11" ht="90" x14ac:dyDescent="0.25">
      <c r="C1402" s="139" t="s">
        <v>752</v>
      </c>
      <c r="K1402" s="153">
        <f t="shared" si="18"/>
        <v>0</v>
      </c>
    </row>
    <row r="1403" spans="3:11" x14ac:dyDescent="0.25">
      <c r="F1403" s="139" t="s">
        <v>3030</v>
      </c>
      <c r="K1403" s="153">
        <f t="shared" si="18"/>
        <v>0</v>
      </c>
    </row>
    <row r="1404" spans="3:11" x14ac:dyDescent="0.25">
      <c r="K1404" s="153">
        <f t="shared" si="18"/>
        <v>0</v>
      </c>
    </row>
    <row r="1405" spans="3:11" x14ac:dyDescent="0.25">
      <c r="F1405" s="139" t="s">
        <v>3031</v>
      </c>
      <c r="G1405" s="176">
        <v>7000000</v>
      </c>
      <c r="H1405" s="176">
        <v>10000000</v>
      </c>
      <c r="I1405" s="176">
        <v>20000000</v>
      </c>
      <c r="K1405" s="153">
        <f t="shared" si="18"/>
        <v>37000000</v>
      </c>
    </row>
    <row r="1406" spans="3:11" x14ac:dyDescent="0.25">
      <c r="K1406" s="153">
        <f t="shared" si="18"/>
        <v>0</v>
      </c>
    </row>
    <row r="1407" spans="3:11" x14ac:dyDescent="0.25">
      <c r="F1407" s="139" t="s">
        <v>3035</v>
      </c>
      <c r="K1407" s="153">
        <f t="shared" si="18"/>
        <v>0</v>
      </c>
    </row>
    <row r="1408" spans="3:11" x14ac:dyDescent="0.25">
      <c r="F1408" s="139" t="s">
        <v>3034</v>
      </c>
      <c r="K1408" s="153">
        <f t="shared" si="18"/>
        <v>0</v>
      </c>
    </row>
    <row r="1409" spans="3:11" x14ac:dyDescent="0.25">
      <c r="F1409" s="139" t="s">
        <v>163</v>
      </c>
      <c r="K1409" s="153">
        <f t="shared" si="18"/>
        <v>0</v>
      </c>
    </row>
    <row r="1410" spans="3:11" x14ac:dyDescent="0.25">
      <c r="K1410" s="153">
        <f t="shared" si="18"/>
        <v>0</v>
      </c>
    </row>
    <row r="1411" spans="3:11" x14ac:dyDescent="0.25">
      <c r="F1411" s="139" t="s">
        <v>3029</v>
      </c>
      <c r="K1411" s="153">
        <f t="shared" si="18"/>
        <v>0</v>
      </c>
    </row>
    <row r="1412" spans="3:11" ht="105" x14ac:dyDescent="0.25">
      <c r="C1412" s="139" t="s">
        <v>754</v>
      </c>
      <c r="K1412" s="153">
        <f t="shared" si="18"/>
        <v>0</v>
      </c>
    </row>
    <row r="1413" spans="3:11" x14ac:dyDescent="0.25">
      <c r="F1413" s="139" t="s">
        <v>3030</v>
      </c>
      <c r="K1413" s="153">
        <f t="shared" si="18"/>
        <v>0</v>
      </c>
    </row>
    <row r="1414" spans="3:11" x14ac:dyDescent="0.25">
      <c r="K1414" s="153">
        <f t="shared" si="18"/>
        <v>0</v>
      </c>
    </row>
    <row r="1415" spans="3:11" x14ac:dyDescent="0.25">
      <c r="F1415" s="139" t="s">
        <v>3031</v>
      </c>
      <c r="G1415" s="176">
        <v>25000000</v>
      </c>
      <c r="H1415" s="176">
        <v>35000000</v>
      </c>
      <c r="I1415" s="176">
        <v>25000000</v>
      </c>
      <c r="K1415" s="153">
        <f t="shared" si="18"/>
        <v>85000000</v>
      </c>
    </row>
    <row r="1416" spans="3:11" x14ac:dyDescent="0.25">
      <c r="K1416" s="153">
        <f t="shared" si="18"/>
        <v>0</v>
      </c>
    </row>
    <row r="1417" spans="3:11" x14ac:dyDescent="0.25">
      <c r="F1417" s="139" t="s">
        <v>3035</v>
      </c>
      <c r="K1417" s="153">
        <f t="shared" si="18"/>
        <v>0</v>
      </c>
    </row>
    <row r="1418" spans="3:11" x14ac:dyDescent="0.25">
      <c r="F1418" s="139" t="s">
        <v>3034</v>
      </c>
      <c r="K1418" s="153">
        <f t="shared" si="18"/>
        <v>0</v>
      </c>
    </row>
    <row r="1419" spans="3:11" x14ac:dyDescent="0.25">
      <c r="F1419" s="139" t="s">
        <v>163</v>
      </c>
      <c r="K1419" s="153">
        <f t="shared" si="18"/>
        <v>0</v>
      </c>
    </row>
    <row r="1420" spans="3:11" x14ac:dyDescent="0.25">
      <c r="K1420" s="153">
        <f t="shared" si="18"/>
        <v>0</v>
      </c>
    </row>
    <row r="1421" spans="3:11" x14ac:dyDescent="0.25">
      <c r="K1421" s="153">
        <f t="shared" si="18"/>
        <v>0</v>
      </c>
    </row>
    <row r="1422" spans="3:11" ht="30" x14ac:dyDescent="0.25">
      <c r="C1422" s="139" t="s">
        <v>755</v>
      </c>
      <c r="F1422" s="139" t="s">
        <v>3029</v>
      </c>
      <c r="K1422" s="153">
        <f t="shared" si="18"/>
        <v>0</v>
      </c>
    </row>
    <row r="1423" spans="3:11" x14ac:dyDescent="0.25">
      <c r="K1423" s="153">
        <f t="shared" si="18"/>
        <v>0</v>
      </c>
    </row>
    <row r="1424" spans="3:11" x14ac:dyDescent="0.25">
      <c r="F1424" s="139" t="s">
        <v>3030</v>
      </c>
      <c r="K1424" s="153">
        <f t="shared" si="18"/>
        <v>0</v>
      </c>
    </row>
    <row r="1425" spans="3:11" x14ac:dyDescent="0.25">
      <c r="K1425" s="153">
        <f t="shared" si="18"/>
        <v>0</v>
      </c>
    </row>
    <row r="1426" spans="3:11" x14ac:dyDescent="0.25">
      <c r="F1426" s="139" t="s">
        <v>3031</v>
      </c>
      <c r="G1426" s="190">
        <v>50000000</v>
      </c>
      <c r="H1426" s="190">
        <v>50000000</v>
      </c>
      <c r="I1426" s="190">
        <v>50000000</v>
      </c>
      <c r="K1426" s="153">
        <f t="shared" si="18"/>
        <v>150000000</v>
      </c>
    </row>
    <row r="1427" spans="3:11" x14ac:dyDescent="0.25">
      <c r="K1427" s="153">
        <f t="shared" si="18"/>
        <v>0</v>
      </c>
    </row>
    <row r="1428" spans="3:11" x14ac:dyDescent="0.25">
      <c r="F1428" s="139" t="s">
        <v>3035</v>
      </c>
      <c r="K1428" s="153">
        <f t="shared" si="18"/>
        <v>0</v>
      </c>
    </row>
    <row r="1429" spans="3:11" x14ac:dyDescent="0.25">
      <c r="F1429" s="139" t="s">
        <v>3034</v>
      </c>
      <c r="K1429" s="153">
        <f t="shared" si="18"/>
        <v>0</v>
      </c>
    </row>
    <row r="1430" spans="3:11" x14ac:dyDescent="0.25">
      <c r="F1430" s="139" t="s">
        <v>163</v>
      </c>
      <c r="K1430" s="153">
        <f t="shared" ref="K1430:K1493" si="19">SUM(G1430:J1430)</f>
        <v>0</v>
      </c>
    </row>
    <row r="1431" spans="3:11" x14ac:dyDescent="0.25">
      <c r="K1431" s="153">
        <f t="shared" si="19"/>
        <v>0</v>
      </c>
    </row>
    <row r="1432" spans="3:11" x14ac:dyDescent="0.25">
      <c r="K1432" s="153">
        <f t="shared" si="19"/>
        <v>0</v>
      </c>
    </row>
    <row r="1433" spans="3:11" x14ac:dyDescent="0.25">
      <c r="K1433" s="153">
        <f t="shared" si="19"/>
        <v>0</v>
      </c>
    </row>
    <row r="1434" spans="3:11" ht="60" x14ac:dyDescent="0.25">
      <c r="C1434" s="139" t="s">
        <v>757</v>
      </c>
      <c r="F1434" s="139" t="s">
        <v>3029</v>
      </c>
      <c r="K1434" s="153">
        <f t="shared" si="19"/>
        <v>0</v>
      </c>
    </row>
    <row r="1435" spans="3:11" x14ac:dyDescent="0.25">
      <c r="K1435" s="153">
        <f t="shared" si="19"/>
        <v>0</v>
      </c>
    </row>
    <row r="1436" spans="3:11" x14ac:dyDescent="0.25">
      <c r="F1436" s="139" t="s">
        <v>3030</v>
      </c>
      <c r="K1436" s="153">
        <f t="shared" si="19"/>
        <v>0</v>
      </c>
    </row>
    <row r="1437" spans="3:11" x14ac:dyDescent="0.25">
      <c r="K1437" s="153">
        <f t="shared" si="19"/>
        <v>0</v>
      </c>
    </row>
    <row r="1438" spans="3:11" x14ac:dyDescent="0.25">
      <c r="F1438" s="139" t="s">
        <v>3031</v>
      </c>
      <c r="G1438" s="189">
        <v>15000000</v>
      </c>
      <c r="H1438" s="189">
        <v>25000000</v>
      </c>
      <c r="I1438" s="189">
        <v>25000000</v>
      </c>
      <c r="K1438" s="153">
        <f t="shared" si="19"/>
        <v>65000000</v>
      </c>
    </row>
    <row r="1439" spans="3:11" x14ac:dyDescent="0.25">
      <c r="K1439" s="153">
        <f t="shared" si="19"/>
        <v>0</v>
      </c>
    </row>
    <row r="1440" spans="3:11" x14ac:dyDescent="0.25">
      <c r="F1440" s="139" t="s">
        <v>3035</v>
      </c>
      <c r="K1440" s="153">
        <f t="shared" si="19"/>
        <v>0</v>
      </c>
    </row>
    <row r="1441" spans="3:11" x14ac:dyDescent="0.25">
      <c r="F1441" s="139" t="s">
        <v>3034</v>
      </c>
      <c r="K1441" s="153">
        <f t="shared" si="19"/>
        <v>0</v>
      </c>
    </row>
    <row r="1442" spans="3:11" x14ac:dyDescent="0.25">
      <c r="F1442" s="139" t="s">
        <v>163</v>
      </c>
      <c r="K1442" s="153">
        <f t="shared" si="19"/>
        <v>0</v>
      </c>
    </row>
    <row r="1443" spans="3:11" x14ac:dyDescent="0.25">
      <c r="K1443" s="153">
        <f t="shared" si="19"/>
        <v>0</v>
      </c>
    </row>
    <row r="1444" spans="3:11" x14ac:dyDescent="0.25">
      <c r="F1444" s="139" t="s">
        <v>3029</v>
      </c>
      <c r="K1444" s="153">
        <f t="shared" si="19"/>
        <v>0</v>
      </c>
    </row>
    <row r="1445" spans="3:11" ht="60" x14ac:dyDescent="0.25">
      <c r="C1445" s="139" t="s">
        <v>759</v>
      </c>
      <c r="K1445" s="153">
        <f t="shared" si="19"/>
        <v>0</v>
      </c>
    </row>
    <row r="1446" spans="3:11" x14ac:dyDescent="0.25">
      <c r="F1446" s="139" t="s">
        <v>3030</v>
      </c>
      <c r="K1446" s="153">
        <f t="shared" si="19"/>
        <v>0</v>
      </c>
    </row>
    <row r="1447" spans="3:11" x14ac:dyDescent="0.25">
      <c r="K1447" s="153">
        <f t="shared" si="19"/>
        <v>0</v>
      </c>
    </row>
    <row r="1448" spans="3:11" x14ac:dyDescent="0.25">
      <c r="F1448" s="139" t="s">
        <v>3031</v>
      </c>
      <c r="G1448" s="189">
        <v>107000000</v>
      </c>
      <c r="H1448" s="189">
        <v>8500000</v>
      </c>
      <c r="I1448" s="189">
        <v>5000000</v>
      </c>
      <c r="K1448" s="153">
        <f t="shared" si="19"/>
        <v>120500000</v>
      </c>
    </row>
    <row r="1449" spans="3:11" x14ac:dyDescent="0.25">
      <c r="K1449" s="153">
        <f t="shared" si="19"/>
        <v>0</v>
      </c>
    </row>
    <row r="1450" spans="3:11" x14ac:dyDescent="0.25">
      <c r="F1450" s="139" t="s">
        <v>3035</v>
      </c>
      <c r="K1450" s="153">
        <f t="shared" si="19"/>
        <v>0</v>
      </c>
    </row>
    <row r="1451" spans="3:11" x14ac:dyDescent="0.25">
      <c r="F1451" s="139" t="s">
        <v>3034</v>
      </c>
      <c r="K1451" s="153">
        <f t="shared" si="19"/>
        <v>0</v>
      </c>
    </row>
    <row r="1452" spans="3:11" x14ac:dyDescent="0.25">
      <c r="F1452" s="139" t="s">
        <v>163</v>
      </c>
      <c r="K1452" s="153">
        <f t="shared" si="19"/>
        <v>0</v>
      </c>
    </row>
    <row r="1453" spans="3:11" x14ac:dyDescent="0.25">
      <c r="K1453" s="153">
        <f t="shared" si="19"/>
        <v>0</v>
      </c>
    </row>
    <row r="1454" spans="3:11" x14ac:dyDescent="0.25">
      <c r="K1454" s="153">
        <f t="shared" si="19"/>
        <v>0</v>
      </c>
    </row>
    <row r="1455" spans="3:11" x14ac:dyDescent="0.25">
      <c r="F1455" s="139" t="s">
        <v>3029</v>
      </c>
      <c r="K1455" s="153">
        <f t="shared" si="19"/>
        <v>0</v>
      </c>
    </row>
    <row r="1456" spans="3:11" ht="60" x14ac:dyDescent="0.25">
      <c r="C1456" s="139" t="s">
        <v>760</v>
      </c>
      <c r="K1456" s="153">
        <f t="shared" si="19"/>
        <v>0</v>
      </c>
    </row>
    <row r="1457" spans="3:11" x14ac:dyDescent="0.25">
      <c r="F1457" s="139" t="s">
        <v>3030</v>
      </c>
      <c r="K1457" s="153">
        <f t="shared" si="19"/>
        <v>0</v>
      </c>
    </row>
    <row r="1458" spans="3:11" x14ac:dyDescent="0.25">
      <c r="K1458" s="153">
        <f t="shared" si="19"/>
        <v>0</v>
      </c>
    </row>
    <row r="1459" spans="3:11" x14ac:dyDescent="0.25">
      <c r="F1459" s="139" t="s">
        <v>3031</v>
      </c>
      <c r="G1459" s="187">
        <v>29000000</v>
      </c>
      <c r="H1459" s="187">
        <v>5000000</v>
      </c>
      <c r="I1459" s="187">
        <v>5000000</v>
      </c>
      <c r="K1459" s="153">
        <f t="shared" si="19"/>
        <v>39000000</v>
      </c>
    </row>
    <row r="1460" spans="3:11" x14ac:dyDescent="0.25">
      <c r="K1460" s="153">
        <f t="shared" si="19"/>
        <v>0</v>
      </c>
    </row>
    <row r="1461" spans="3:11" x14ac:dyDescent="0.25">
      <c r="F1461" s="139" t="s">
        <v>3035</v>
      </c>
      <c r="K1461" s="153">
        <f t="shared" si="19"/>
        <v>0</v>
      </c>
    </row>
    <row r="1462" spans="3:11" x14ac:dyDescent="0.25">
      <c r="F1462" s="139" t="s">
        <v>3034</v>
      </c>
      <c r="K1462" s="153">
        <f t="shared" si="19"/>
        <v>0</v>
      </c>
    </row>
    <row r="1463" spans="3:11" x14ac:dyDescent="0.25">
      <c r="F1463" s="139" t="s">
        <v>163</v>
      </c>
      <c r="K1463" s="153">
        <f t="shared" si="19"/>
        <v>0</v>
      </c>
    </row>
    <row r="1464" spans="3:11" x14ac:dyDescent="0.25">
      <c r="K1464" s="153">
        <f t="shared" si="19"/>
        <v>0</v>
      </c>
    </row>
    <row r="1465" spans="3:11" x14ac:dyDescent="0.25">
      <c r="K1465" s="153">
        <f t="shared" si="19"/>
        <v>0</v>
      </c>
    </row>
    <row r="1466" spans="3:11" x14ac:dyDescent="0.25">
      <c r="F1466" s="139" t="s">
        <v>3029</v>
      </c>
      <c r="K1466" s="153">
        <f t="shared" si="19"/>
        <v>0</v>
      </c>
    </row>
    <row r="1467" spans="3:11" x14ac:dyDescent="0.25">
      <c r="K1467" s="153">
        <f t="shared" si="19"/>
        <v>0</v>
      </c>
    </row>
    <row r="1468" spans="3:11" ht="60" x14ac:dyDescent="0.25">
      <c r="C1468" s="139" t="s">
        <v>761</v>
      </c>
      <c r="F1468" s="139" t="s">
        <v>3030</v>
      </c>
      <c r="K1468" s="153">
        <f t="shared" si="19"/>
        <v>0</v>
      </c>
    </row>
    <row r="1469" spans="3:11" x14ac:dyDescent="0.25">
      <c r="K1469" s="153">
        <f t="shared" si="19"/>
        <v>0</v>
      </c>
    </row>
    <row r="1470" spans="3:11" x14ac:dyDescent="0.25">
      <c r="F1470" s="139" t="s">
        <v>3031</v>
      </c>
      <c r="G1470" s="187">
        <v>18000000</v>
      </c>
      <c r="H1470" s="187">
        <v>7000000</v>
      </c>
      <c r="I1470" s="187">
        <v>3500000</v>
      </c>
      <c r="K1470" s="153">
        <f t="shared" si="19"/>
        <v>28500000</v>
      </c>
    </row>
    <row r="1471" spans="3:11" x14ac:dyDescent="0.25">
      <c r="K1471" s="153">
        <f t="shared" si="19"/>
        <v>0</v>
      </c>
    </row>
    <row r="1472" spans="3:11" x14ac:dyDescent="0.25">
      <c r="F1472" s="139" t="s">
        <v>3035</v>
      </c>
      <c r="K1472" s="153">
        <f t="shared" si="19"/>
        <v>0</v>
      </c>
    </row>
    <row r="1473" spans="3:11" x14ac:dyDescent="0.25">
      <c r="F1473" s="139" t="s">
        <v>3034</v>
      </c>
      <c r="K1473" s="153">
        <f t="shared" si="19"/>
        <v>0</v>
      </c>
    </row>
    <row r="1474" spans="3:11" x14ac:dyDescent="0.25">
      <c r="F1474" s="139" t="s">
        <v>163</v>
      </c>
      <c r="K1474" s="153">
        <f t="shared" si="19"/>
        <v>0</v>
      </c>
    </row>
    <row r="1475" spans="3:11" x14ac:dyDescent="0.25">
      <c r="K1475" s="153">
        <f t="shared" si="19"/>
        <v>0</v>
      </c>
    </row>
    <row r="1476" spans="3:11" x14ac:dyDescent="0.25">
      <c r="K1476" s="153">
        <f t="shared" si="19"/>
        <v>0</v>
      </c>
    </row>
    <row r="1477" spans="3:11" x14ac:dyDescent="0.25">
      <c r="F1477" s="139" t="s">
        <v>3029</v>
      </c>
      <c r="K1477" s="153">
        <f t="shared" si="19"/>
        <v>0</v>
      </c>
    </row>
    <row r="1478" spans="3:11" ht="45" x14ac:dyDescent="0.25">
      <c r="C1478" s="139" t="s">
        <v>762</v>
      </c>
      <c r="K1478" s="153">
        <f t="shared" si="19"/>
        <v>0</v>
      </c>
    </row>
    <row r="1479" spans="3:11" x14ac:dyDescent="0.25">
      <c r="F1479" s="139" t="s">
        <v>3030</v>
      </c>
      <c r="K1479" s="153">
        <f t="shared" si="19"/>
        <v>0</v>
      </c>
    </row>
    <row r="1480" spans="3:11" x14ac:dyDescent="0.25">
      <c r="K1480" s="153">
        <f t="shared" si="19"/>
        <v>0</v>
      </c>
    </row>
    <row r="1481" spans="3:11" x14ac:dyDescent="0.25">
      <c r="F1481" s="139" t="s">
        <v>3031</v>
      </c>
      <c r="G1481" s="190">
        <v>116000000</v>
      </c>
      <c r="H1481" s="190">
        <v>8000000</v>
      </c>
      <c r="I1481" s="190">
        <v>5000000</v>
      </c>
      <c r="K1481" s="153">
        <f t="shared" si="19"/>
        <v>129000000</v>
      </c>
    </row>
    <row r="1482" spans="3:11" x14ac:dyDescent="0.25">
      <c r="K1482" s="153">
        <f t="shared" si="19"/>
        <v>0</v>
      </c>
    </row>
    <row r="1483" spans="3:11" x14ac:dyDescent="0.25">
      <c r="F1483" s="139" t="s">
        <v>3035</v>
      </c>
      <c r="K1483" s="153">
        <f t="shared" si="19"/>
        <v>0</v>
      </c>
    </row>
    <row r="1484" spans="3:11" x14ac:dyDescent="0.25">
      <c r="F1484" s="139" t="s">
        <v>3034</v>
      </c>
      <c r="K1484" s="153">
        <f t="shared" si="19"/>
        <v>0</v>
      </c>
    </row>
    <row r="1485" spans="3:11" x14ac:dyDescent="0.25">
      <c r="F1485" s="139" t="s">
        <v>163</v>
      </c>
      <c r="K1485" s="153">
        <f t="shared" si="19"/>
        <v>0</v>
      </c>
    </row>
    <row r="1486" spans="3:11" x14ac:dyDescent="0.25">
      <c r="K1486" s="153">
        <f t="shared" si="19"/>
        <v>0</v>
      </c>
    </row>
    <row r="1487" spans="3:11" ht="105" x14ac:dyDescent="0.25">
      <c r="C1487" s="139" t="s">
        <v>764</v>
      </c>
      <c r="F1487" s="139" t="s">
        <v>3029</v>
      </c>
      <c r="K1487" s="153">
        <f t="shared" si="19"/>
        <v>0</v>
      </c>
    </row>
    <row r="1488" spans="3:11" x14ac:dyDescent="0.25">
      <c r="K1488" s="153">
        <f t="shared" si="19"/>
        <v>0</v>
      </c>
    </row>
    <row r="1489" spans="3:11" x14ac:dyDescent="0.25">
      <c r="F1489" s="139" t="s">
        <v>3030</v>
      </c>
      <c r="K1489" s="153">
        <f t="shared" si="19"/>
        <v>0</v>
      </c>
    </row>
    <row r="1490" spans="3:11" x14ac:dyDescent="0.25">
      <c r="K1490" s="153">
        <f t="shared" si="19"/>
        <v>0</v>
      </c>
    </row>
    <row r="1491" spans="3:11" x14ac:dyDescent="0.25">
      <c r="F1491" s="139" t="s">
        <v>3031</v>
      </c>
      <c r="G1491" s="190">
        <v>80000000</v>
      </c>
      <c r="H1491" s="190">
        <v>10000000</v>
      </c>
      <c r="I1491" s="190">
        <v>10000000</v>
      </c>
      <c r="K1491" s="153">
        <f t="shared" si="19"/>
        <v>100000000</v>
      </c>
    </row>
    <row r="1492" spans="3:11" x14ac:dyDescent="0.25">
      <c r="K1492" s="153">
        <f t="shared" si="19"/>
        <v>0</v>
      </c>
    </row>
    <row r="1493" spans="3:11" x14ac:dyDescent="0.25">
      <c r="F1493" s="139" t="s">
        <v>3035</v>
      </c>
      <c r="K1493" s="153">
        <f t="shared" si="19"/>
        <v>0</v>
      </c>
    </row>
    <row r="1494" spans="3:11" x14ac:dyDescent="0.25">
      <c r="F1494" s="139" t="s">
        <v>3034</v>
      </c>
      <c r="K1494" s="153">
        <f t="shared" ref="K1494:K1557" si="20">SUM(G1494:J1494)</f>
        <v>0</v>
      </c>
    </row>
    <row r="1495" spans="3:11" x14ac:dyDescent="0.25">
      <c r="F1495" s="139" t="s">
        <v>163</v>
      </c>
      <c r="K1495" s="153">
        <f t="shared" si="20"/>
        <v>0</v>
      </c>
    </row>
    <row r="1496" spans="3:11" x14ac:dyDescent="0.25">
      <c r="K1496" s="153">
        <f t="shared" si="20"/>
        <v>0</v>
      </c>
    </row>
    <row r="1497" spans="3:11" x14ac:dyDescent="0.25">
      <c r="K1497" s="153">
        <f t="shared" si="20"/>
        <v>0</v>
      </c>
    </row>
    <row r="1498" spans="3:11" ht="45" x14ac:dyDescent="0.25">
      <c r="C1498" s="139" t="s">
        <v>747</v>
      </c>
      <c r="F1498" s="139" t="s">
        <v>3029</v>
      </c>
      <c r="K1498" s="153">
        <f t="shared" si="20"/>
        <v>0</v>
      </c>
    </row>
    <row r="1499" spans="3:11" x14ac:dyDescent="0.25">
      <c r="K1499" s="153">
        <f t="shared" si="20"/>
        <v>0</v>
      </c>
    </row>
    <row r="1500" spans="3:11" x14ac:dyDescent="0.25">
      <c r="F1500" s="139" t="s">
        <v>3030</v>
      </c>
      <c r="K1500" s="153">
        <f t="shared" si="20"/>
        <v>0</v>
      </c>
    </row>
    <row r="1501" spans="3:11" x14ac:dyDescent="0.25">
      <c r="K1501" s="153">
        <f t="shared" si="20"/>
        <v>0</v>
      </c>
    </row>
    <row r="1502" spans="3:11" x14ac:dyDescent="0.25">
      <c r="F1502" s="139" t="s">
        <v>3031</v>
      </c>
      <c r="G1502" s="190">
        <v>15000000</v>
      </c>
      <c r="H1502" s="190">
        <v>20000000</v>
      </c>
      <c r="I1502" s="190">
        <v>29500000</v>
      </c>
      <c r="K1502" s="153">
        <f t="shared" si="20"/>
        <v>64500000</v>
      </c>
    </row>
    <row r="1503" spans="3:11" x14ac:dyDescent="0.25">
      <c r="K1503" s="153">
        <f t="shared" si="20"/>
        <v>0</v>
      </c>
    </row>
    <row r="1504" spans="3:11" x14ac:dyDescent="0.25">
      <c r="F1504" s="139" t="s">
        <v>3035</v>
      </c>
      <c r="K1504" s="153">
        <f t="shared" si="20"/>
        <v>0</v>
      </c>
    </row>
    <row r="1505" spans="3:11" x14ac:dyDescent="0.25">
      <c r="F1505" s="139" t="s">
        <v>3034</v>
      </c>
      <c r="K1505" s="153">
        <f t="shared" si="20"/>
        <v>0</v>
      </c>
    </row>
    <row r="1506" spans="3:11" x14ac:dyDescent="0.25">
      <c r="F1506" s="139" t="s">
        <v>163</v>
      </c>
      <c r="K1506" s="153">
        <f t="shared" si="20"/>
        <v>0</v>
      </c>
    </row>
    <row r="1507" spans="3:11" x14ac:dyDescent="0.25">
      <c r="K1507" s="153">
        <f t="shared" si="20"/>
        <v>0</v>
      </c>
    </row>
    <row r="1508" spans="3:11" x14ac:dyDescent="0.25">
      <c r="K1508" s="153">
        <f t="shared" si="20"/>
        <v>0</v>
      </c>
    </row>
    <row r="1509" spans="3:11" x14ac:dyDescent="0.25">
      <c r="F1509" s="139" t="s">
        <v>3029</v>
      </c>
      <c r="G1509" s="196">
        <v>944080000</v>
      </c>
      <c r="H1509" s="196">
        <v>1030000000</v>
      </c>
      <c r="I1509" s="196">
        <v>1133000000</v>
      </c>
      <c r="J1509" s="196">
        <v>1246000000</v>
      </c>
      <c r="K1509" s="153">
        <f t="shared" si="20"/>
        <v>4353080000</v>
      </c>
    </row>
    <row r="1510" spans="3:11" x14ac:dyDescent="0.25">
      <c r="C1510" s="181" t="s">
        <v>768</v>
      </c>
      <c r="K1510" s="153">
        <f t="shared" si="20"/>
        <v>0</v>
      </c>
    </row>
    <row r="1511" spans="3:11" x14ac:dyDescent="0.25">
      <c r="F1511" s="139" t="s">
        <v>3030</v>
      </c>
      <c r="K1511" s="153">
        <f t="shared" si="20"/>
        <v>0</v>
      </c>
    </row>
    <row r="1512" spans="3:11" x14ac:dyDescent="0.25">
      <c r="K1512" s="153">
        <f t="shared" si="20"/>
        <v>0</v>
      </c>
    </row>
    <row r="1513" spans="3:11" x14ac:dyDescent="0.25">
      <c r="F1513" s="139" t="s">
        <v>3031</v>
      </c>
      <c r="K1513" s="153">
        <f t="shared" si="20"/>
        <v>0</v>
      </c>
    </row>
    <row r="1514" spans="3:11" x14ac:dyDescent="0.25">
      <c r="K1514" s="153">
        <f t="shared" si="20"/>
        <v>0</v>
      </c>
    </row>
    <row r="1515" spans="3:11" x14ac:dyDescent="0.25">
      <c r="F1515" s="139" t="s">
        <v>3035</v>
      </c>
      <c r="K1515" s="153">
        <f t="shared" si="20"/>
        <v>0</v>
      </c>
    </row>
    <row r="1516" spans="3:11" x14ac:dyDescent="0.25">
      <c r="F1516" s="139" t="s">
        <v>3034</v>
      </c>
      <c r="K1516" s="153">
        <f t="shared" si="20"/>
        <v>0</v>
      </c>
    </row>
    <row r="1517" spans="3:11" x14ac:dyDescent="0.25">
      <c r="F1517" s="139" t="s">
        <v>163</v>
      </c>
      <c r="K1517" s="153">
        <f t="shared" si="20"/>
        <v>0</v>
      </c>
    </row>
    <row r="1518" spans="3:11" x14ac:dyDescent="0.25">
      <c r="K1518" s="153">
        <f t="shared" si="20"/>
        <v>0</v>
      </c>
    </row>
    <row r="1519" spans="3:11" x14ac:dyDescent="0.25">
      <c r="K1519" s="153">
        <f t="shared" si="20"/>
        <v>0</v>
      </c>
    </row>
    <row r="1520" spans="3:11" x14ac:dyDescent="0.25">
      <c r="F1520" s="139" t="s">
        <v>3029</v>
      </c>
      <c r="G1520" s="196">
        <v>50800000</v>
      </c>
      <c r="H1520" s="196">
        <v>56000000</v>
      </c>
      <c r="I1520" s="196">
        <v>62000000</v>
      </c>
      <c r="J1520" s="196">
        <v>68000000</v>
      </c>
      <c r="K1520" s="153">
        <f t="shared" si="20"/>
        <v>236800000</v>
      </c>
    </row>
    <row r="1521" spans="3:11" x14ac:dyDescent="0.25">
      <c r="K1521" s="153">
        <f t="shared" si="20"/>
        <v>0</v>
      </c>
    </row>
    <row r="1522" spans="3:11" x14ac:dyDescent="0.25">
      <c r="F1522" s="139" t="s">
        <v>3030</v>
      </c>
      <c r="K1522" s="153">
        <f t="shared" si="20"/>
        <v>0</v>
      </c>
    </row>
    <row r="1523" spans="3:11" x14ac:dyDescent="0.25">
      <c r="K1523" s="153">
        <f t="shared" si="20"/>
        <v>0</v>
      </c>
    </row>
    <row r="1524" spans="3:11" x14ac:dyDescent="0.25">
      <c r="F1524" s="139" t="s">
        <v>3031</v>
      </c>
      <c r="K1524" s="153">
        <f t="shared" si="20"/>
        <v>0</v>
      </c>
    </row>
    <row r="1525" spans="3:11" x14ac:dyDescent="0.25">
      <c r="K1525" s="153">
        <f t="shared" si="20"/>
        <v>0</v>
      </c>
    </row>
    <row r="1526" spans="3:11" x14ac:dyDescent="0.25">
      <c r="F1526" s="139" t="s">
        <v>3035</v>
      </c>
      <c r="K1526" s="153">
        <f t="shared" si="20"/>
        <v>0</v>
      </c>
    </row>
    <row r="1527" spans="3:11" x14ac:dyDescent="0.25">
      <c r="F1527" s="139" t="s">
        <v>3034</v>
      </c>
      <c r="K1527" s="153">
        <f t="shared" si="20"/>
        <v>0</v>
      </c>
    </row>
    <row r="1528" spans="3:11" x14ac:dyDescent="0.25">
      <c r="F1528" s="139" t="s">
        <v>163</v>
      </c>
      <c r="K1528" s="153">
        <f t="shared" si="20"/>
        <v>0</v>
      </c>
    </row>
    <row r="1529" spans="3:11" x14ac:dyDescent="0.25">
      <c r="K1529" s="153">
        <f t="shared" si="20"/>
        <v>0</v>
      </c>
    </row>
    <row r="1530" spans="3:11" x14ac:dyDescent="0.25">
      <c r="K1530" s="153">
        <f t="shared" si="20"/>
        <v>0</v>
      </c>
    </row>
    <row r="1531" spans="3:11" x14ac:dyDescent="0.25">
      <c r="F1531" s="139" t="s">
        <v>3029</v>
      </c>
      <c r="G1531" s="183">
        <v>12000000</v>
      </c>
      <c r="H1531" s="183">
        <v>14000000</v>
      </c>
      <c r="I1531" s="183">
        <v>16000000</v>
      </c>
      <c r="J1531" s="183">
        <v>18000000</v>
      </c>
      <c r="K1531" s="153">
        <f t="shared" si="20"/>
        <v>60000000</v>
      </c>
    </row>
    <row r="1532" spans="3:11" ht="60" x14ac:dyDescent="0.25">
      <c r="C1532" s="139" t="s">
        <v>770</v>
      </c>
      <c r="K1532" s="153">
        <f t="shared" si="20"/>
        <v>0</v>
      </c>
    </row>
    <row r="1533" spans="3:11" x14ac:dyDescent="0.25">
      <c r="F1533" s="139" t="s">
        <v>3030</v>
      </c>
      <c r="K1533" s="153">
        <f t="shared" si="20"/>
        <v>0</v>
      </c>
    </row>
    <row r="1534" spans="3:11" x14ac:dyDescent="0.25">
      <c r="K1534" s="153">
        <f t="shared" si="20"/>
        <v>0</v>
      </c>
    </row>
    <row r="1535" spans="3:11" x14ac:dyDescent="0.25">
      <c r="F1535" s="139" t="s">
        <v>3031</v>
      </c>
      <c r="K1535" s="153">
        <f t="shared" si="20"/>
        <v>0</v>
      </c>
    </row>
    <row r="1536" spans="3:11" x14ac:dyDescent="0.25">
      <c r="K1536" s="153">
        <f t="shared" si="20"/>
        <v>0</v>
      </c>
    </row>
    <row r="1537" spans="3:11" x14ac:dyDescent="0.25">
      <c r="F1537" s="139" t="s">
        <v>3035</v>
      </c>
      <c r="K1537" s="153">
        <f t="shared" si="20"/>
        <v>0</v>
      </c>
    </row>
    <row r="1538" spans="3:11" x14ac:dyDescent="0.25">
      <c r="F1538" s="139" t="s">
        <v>3034</v>
      </c>
      <c r="K1538" s="153">
        <f t="shared" si="20"/>
        <v>0</v>
      </c>
    </row>
    <row r="1539" spans="3:11" x14ac:dyDescent="0.25">
      <c r="F1539" s="139" t="s">
        <v>163</v>
      </c>
      <c r="K1539" s="153">
        <f t="shared" si="20"/>
        <v>0</v>
      </c>
    </row>
    <row r="1540" spans="3:11" x14ac:dyDescent="0.25">
      <c r="K1540" s="153">
        <f t="shared" si="20"/>
        <v>0</v>
      </c>
    </row>
    <row r="1541" spans="3:11" x14ac:dyDescent="0.25">
      <c r="K1541" s="153">
        <f t="shared" si="20"/>
        <v>0</v>
      </c>
    </row>
    <row r="1542" spans="3:11" x14ac:dyDescent="0.25">
      <c r="F1542" s="139" t="s">
        <v>3029</v>
      </c>
      <c r="G1542" s="141">
        <v>43823000</v>
      </c>
      <c r="H1542" s="141">
        <v>48000000</v>
      </c>
      <c r="I1542" s="141">
        <v>53000000</v>
      </c>
      <c r="J1542" s="141">
        <v>58000000</v>
      </c>
      <c r="K1542" s="153">
        <f t="shared" si="20"/>
        <v>202823000</v>
      </c>
    </row>
    <row r="1543" spans="3:11" x14ac:dyDescent="0.25">
      <c r="K1543" s="153">
        <f t="shared" si="20"/>
        <v>0</v>
      </c>
    </row>
    <row r="1544" spans="3:11" ht="45" x14ac:dyDescent="0.25">
      <c r="C1544" s="139" t="s">
        <v>771</v>
      </c>
      <c r="F1544" s="139" t="s">
        <v>3030</v>
      </c>
      <c r="K1544" s="153">
        <f t="shared" si="20"/>
        <v>0</v>
      </c>
    </row>
    <row r="1545" spans="3:11" x14ac:dyDescent="0.25">
      <c r="K1545" s="153">
        <f t="shared" si="20"/>
        <v>0</v>
      </c>
    </row>
    <row r="1546" spans="3:11" x14ac:dyDescent="0.25">
      <c r="F1546" s="139" t="s">
        <v>3031</v>
      </c>
      <c r="K1546" s="153">
        <f t="shared" si="20"/>
        <v>0</v>
      </c>
    </row>
    <row r="1547" spans="3:11" x14ac:dyDescent="0.25">
      <c r="K1547" s="153">
        <f t="shared" si="20"/>
        <v>0</v>
      </c>
    </row>
    <row r="1548" spans="3:11" x14ac:dyDescent="0.25">
      <c r="F1548" s="139" t="s">
        <v>3035</v>
      </c>
      <c r="K1548" s="153">
        <f t="shared" si="20"/>
        <v>0</v>
      </c>
    </row>
    <row r="1549" spans="3:11" x14ac:dyDescent="0.25">
      <c r="F1549" s="139" t="s">
        <v>3034</v>
      </c>
      <c r="K1549" s="153">
        <f t="shared" si="20"/>
        <v>0</v>
      </c>
    </row>
    <row r="1550" spans="3:11" x14ac:dyDescent="0.25">
      <c r="F1550" s="139" t="s">
        <v>163</v>
      </c>
      <c r="K1550" s="153">
        <f t="shared" si="20"/>
        <v>0</v>
      </c>
    </row>
    <row r="1551" spans="3:11" x14ac:dyDescent="0.25">
      <c r="K1551" s="153">
        <f t="shared" si="20"/>
        <v>0</v>
      </c>
    </row>
    <row r="1552" spans="3:11" x14ac:dyDescent="0.25">
      <c r="F1552" s="139" t="s">
        <v>3029</v>
      </c>
      <c r="G1552" s="186">
        <v>263297000</v>
      </c>
      <c r="H1552" s="186">
        <v>289000000</v>
      </c>
      <c r="I1552" s="186">
        <v>318000000</v>
      </c>
      <c r="J1552" s="186">
        <v>350000000</v>
      </c>
      <c r="K1552" s="153">
        <f t="shared" si="20"/>
        <v>1220297000</v>
      </c>
    </row>
    <row r="1553" spans="3:11" x14ac:dyDescent="0.25">
      <c r="K1553" s="153">
        <f t="shared" si="20"/>
        <v>0</v>
      </c>
    </row>
    <row r="1554" spans="3:11" ht="90" x14ac:dyDescent="0.25">
      <c r="C1554" s="139" t="s">
        <v>772</v>
      </c>
      <c r="F1554" s="139" t="s">
        <v>3030</v>
      </c>
      <c r="K1554" s="153">
        <f t="shared" si="20"/>
        <v>0</v>
      </c>
    </row>
    <row r="1555" spans="3:11" x14ac:dyDescent="0.25">
      <c r="K1555" s="153">
        <f t="shared" si="20"/>
        <v>0</v>
      </c>
    </row>
    <row r="1556" spans="3:11" x14ac:dyDescent="0.25">
      <c r="F1556" s="139" t="s">
        <v>3031</v>
      </c>
      <c r="K1556" s="153">
        <f t="shared" si="20"/>
        <v>0</v>
      </c>
    </row>
    <row r="1557" spans="3:11" x14ac:dyDescent="0.25">
      <c r="K1557" s="153">
        <f t="shared" si="20"/>
        <v>0</v>
      </c>
    </row>
    <row r="1558" spans="3:11" x14ac:dyDescent="0.25">
      <c r="F1558" s="139" t="s">
        <v>3035</v>
      </c>
      <c r="K1558" s="153">
        <f t="shared" ref="K1558:K1621" si="21">SUM(G1558:J1558)</f>
        <v>0</v>
      </c>
    </row>
    <row r="1559" spans="3:11" x14ac:dyDescent="0.25">
      <c r="F1559" s="139" t="s">
        <v>3034</v>
      </c>
      <c r="K1559" s="153">
        <f t="shared" si="21"/>
        <v>0</v>
      </c>
    </row>
    <row r="1560" spans="3:11" x14ac:dyDescent="0.25">
      <c r="F1560" s="139" t="s">
        <v>163</v>
      </c>
      <c r="K1560" s="153">
        <f t="shared" si="21"/>
        <v>0</v>
      </c>
    </row>
    <row r="1561" spans="3:11" x14ac:dyDescent="0.25">
      <c r="K1561" s="153">
        <f t="shared" si="21"/>
        <v>0</v>
      </c>
    </row>
    <row r="1562" spans="3:11" x14ac:dyDescent="0.25">
      <c r="K1562" s="153">
        <f t="shared" si="21"/>
        <v>0</v>
      </c>
    </row>
    <row r="1563" spans="3:11" ht="45" x14ac:dyDescent="0.25">
      <c r="C1563" s="139" t="s">
        <v>773</v>
      </c>
      <c r="F1563" s="139" t="s">
        <v>3029</v>
      </c>
      <c r="G1563" s="186">
        <v>4000000</v>
      </c>
      <c r="H1563" s="186">
        <v>5000000</v>
      </c>
      <c r="I1563" s="186">
        <v>6000000</v>
      </c>
      <c r="J1563" s="186">
        <v>7000000</v>
      </c>
      <c r="K1563" s="153">
        <f t="shared" si="21"/>
        <v>22000000</v>
      </c>
    </row>
    <row r="1564" spans="3:11" x14ac:dyDescent="0.25">
      <c r="K1564" s="153">
        <f t="shared" si="21"/>
        <v>0</v>
      </c>
    </row>
    <row r="1565" spans="3:11" x14ac:dyDescent="0.25">
      <c r="F1565" s="139" t="s">
        <v>3030</v>
      </c>
      <c r="K1565" s="153">
        <f t="shared" si="21"/>
        <v>0</v>
      </c>
    </row>
    <row r="1566" spans="3:11" x14ac:dyDescent="0.25">
      <c r="K1566" s="153">
        <f t="shared" si="21"/>
        <v>0</v>
      </c>
    </row>
    <row r="1567" spans="3:11" x14ac:dyDescent="0.25">
      <c r="F1567" s="139" t="s">
        <v>3031</v>
      </c>
      <c r="K1567" s="153">
        <f t="shared" si="21"/>
        <v>0</v>
      </c>
    </row>
    <row r="1568" spans="3:11" x14ac:dyDescent="0.25">
      <c r="K1568" s="153">
        <f t="shared" si="21"/>
        <v>0</v>
      </c>
    </row>
    <row r="1569" spans="3:11" x14ac:dyDescent="0.25">
      <c r="F1569" s="139" t="s">
        <v>3035</v>
      </c>
      <c r="K1569" s="153">
        <f t="shared" si="21"/>
        <v>0</v>
      </c>
    </row>
    <row r="1570" spans="3:11" x14ac:dyDescent="0.25">
      <c r="F1570" s="139" t="s">
        <v>3034</v>
      </c>
      <c r="K1570" s="153">
        <f t="shared" si="21"/>
        <v>0</v>
      </c>
    </row>
    <row r="1571" spans="3:11" x14ac:dyDescent="0.25">
      <c r="F1571" s="139" t="s">
        <v>163</v>
      </c>
      <c r="K1571" s="153">
        <f t="shared" si="21"/>
        <v>0</v>
      </c>
    </row>
    <row r="1572" spans="3:11" x14ac:dyDescent="0.25">
      <c r="K1572" s="153">
        <f t="shared" si="21"/>
        <v>0</v>
      </c>
    </row>
    <row r="1573" spans="3:11" x14ac:dyDescent="0.25">
      <c r="K1573" s="153">
        <f t="shared" si="21"/>
        <v>0</v>
      </c>
    </row>
    <row r="1574" spans="3:11" x14ac:dyDescent="0.25">
      <c r="F1574" s="139" t="s">
        <v>3029</v>
      </c>
      <c r="G1574" s="187">
        <v>8000000</v>
      </c>
      <c r="H1574" s="187">
        <v>9000000</v>
      </c>
      <c r="I1574" s="187">
        <v>10000000</v>
      </c>
      <c r="J1574" s="187">
        <v>11000000</v>
      </c>
      <c r="K1574" s="153">
        <f t="shared" si="21"/>
        <v>38000000</v>
      </c>
    </row>
    <row r="1575" spans="3:11" x14ac:dyDescent="0.25">
      <c r="C1575" s="188" t="s">
        <v>775</v>
      </c>
      <c r="K1575" s="153">
        <f t="shared" si="21"/>
        <v>0</v>
      </c>
    </row>
    <row r="1576" spans="3:11" x14ac:dyDescent="0.25">
      <c r="F1576" s="139" t="s">
        <v>3030</v>
      </c>
      <c r="K1576" s="153">
        <f t="shared" si="21"/>
        <v>0</v>
      </c>
    </row>
    <row r="1577" spans="3:11" x14ac:dyDescent="0.25">
      <c r="K1577" s="153">
        <f t="shared" si="21"/>
        <v>0</v>
      </c>
    </row>
    <row r="1578" spans="3:11" x14ac:dyDescent="0.25">
      <c r="F1578" s="139" t="s">
        <v>3031</v>
      </c>
      <c r="K1578" s="153">
        <f t="shared" si="21"/>
        <v>0</v>
      </c>
    </row>
    <row r="1579" spans="3:11" x14ac:dyDescent="0.25">
      <c r="K1579" s="153">
        <f t="shared" si="21"/>
        <v>0</v>
      </c>
    </row>
    <row r="1580" spans="3:11" x14ac:dyDescent="0.25">
      <c r="F1580" s="139" t="s">
        <v>3035</v>
      </c>
      <c r="K1580" s="153">
        <f t="shared" si="21"/>
        <v>0</v>
      </c>
    </row>
    <row r="1581" spans="3:11" x14ac:dyDescent="0.25">
      <c r="F1581" s="139" t="s">
        <v>3034</v>
      </c>
      <c r="K1581" s="153">
        <f t="shared" si="21"/>
        <v>0</v>
      </c>
    </row>
    <row r="1582" spans="3:11" x14ac:dyDescent="0.25">
      <c r="F1582" s="139" t="s">
        <v>163</v>
      </c>
      <c r="K1582" s="153">
        <f t="shared" si="21"/>
        <v>0</v>
      </c>
    </row>
    <row r="1583" spans="3:11" x14ac:dyDescent="0.25">
      <c r="K1583" s="153">
        <f t="shared" si="21"/>
        <v>0</v>
      </c>
    </row>
    <row r="1584" spans="3:11" x14ac:dyDescent="0.25">
      <c r="K1584" s="153">
        <f t="shared" si="21"/>
        <v>0</v>
      </c>
    </row>
    <row r="1585" spans="3:11" x14ac:dyDescent="0.25">
      <c r="C1585" s="188" t="s">
        <v>776</v>
      </c>
      <c r="F1585" s="139" t="s">
        <v>3029</v>
      </c>
      <c r="G1585" s="187">
        <v>4000000</v>
      </c>
      <c r="H1585" s="187">
        <v>5000000</v>
      </c>
      <c r="I1585" s="187">
        <v>6000000</v>
      </c>
      <c r="J1585" s="187">
        <v>7000000</v>
      </c>
      <c r="K1585" s="153">
        <f t="shared" si="21"/>
        <v>22000000</v>
      </c>
    </row>
    <row r="1586" spans="3:11" x14ac:dyDescent="0.25">
      <c r="K1586" s="153">
        <f t="shared" si="21"/>
        <v>0</v>
      </c>
    </row>
    <row r="1587" spans="3:11" x14ac:dyDescent="0.25">
      <c r="F1587" s="139" t="s">
        <v>3030</v>
      </c>
      <c r="K1587" s="153">
        <f t="shared" si="21"/>
        <v>0</v>
      </c>
    </row>
    <row r="1588" spans="3:11" x14ac:dyDescent="0.25">
      <c r="K1588" s="153">
        <f t="shared" si="21"/>
        <v>0</v>
      </c>
    </row>
    <row r="1589" spans="3:11" x14ac:dyDescent="0.25">
      <c r="F1589" s="139" t="s">
        <v>3031</v>
      </c>
      <c r="K1589" s="153">
        <f t="shared" si="21"/>
        <v>0</v>
      </c>
    </row>
    <row r="1590" spans="3:11" x14ac:dyDescent="0.25">
      <c r="K1590" s="153">
        <f t="shared" si="21"/>
        <v>0</v>
      </c>
    </row>
    <row r="1591" spans="3:11" x14ac:dyDescent="0.25">
      <c r="F1591" s="139" t="s">
        <v>3035</v>
      </c>
      <c r="K1591" s="153">
        <f t="shared" si="21"/>
        <v>0</v>
      </c>
    </row>
    <row r="1592" spans="3:11" x14ac:dyDescent="0.25">
      <c r="F1592" s="139" t="s">
        <v>3034</v>
      </c>
      <c r="K1592" s="153">
        <f t="shared" si="21"/>
        <v>0</v>
      </c>
    </row>
    <row r="1593" spans="3:11" x14ac:dyDescent="0.25">
      <c r="F1593" s="139" t="s">
        <v>163</v>
      </c>
      <c r="K1593" s="153">
        <f t="shared" si="21"/>
        <v>0</v>
      </c>
    </row>
    <row r="1594" spans="3:11" x14ac:dyDescent="0.25">
      <c r="K1594" s="153">
        <f t="shared" si="21"/>
        <v>0</v>
      </c>
    </row>
    <row r="1595" spans="3:11" x14ac:dyDescent="0.25">
      <c r="F1595" s="139" t="s">
        <v>3029</v>
      </c>
      <c r="G1595" s="183">
        <v>32000000</v>
      </c>
      <c r="H1595" s="183">
        <v>35000000</v>
      </c>
      <c r="I1595" s="183">
        <v>39000000</v>
      </c>
      <c r="J1595" s="183">
        <v>43000000</v>
      </c>
      <c r="K1595" s="153">
        <f t="shared" si="21"/>
        <v>149000000</v>
      </c>
    </row>
    <row r="1596" spans="3:11" ht="75" x14ac:dyDescent="0.25">
      <c r="C1596" s="139" t="s">
        <v>777</v>
      </c>
      <c r="K1596" s="153">
        <f t="shared" si="21"/>
        <v>0</v>
      </c>
    </row>
    <row r="1597" spans="3:11" x14ac:dyDescent="0.25">
      <c r="F1597" s="139" t="s">
        <v>3030</v>
      </c>
      <c r="K1597" s="153">
        <f t="shared" si="21"/>
        <v>0</v>
      </c>
    </row>
    <row r="1598" spans="3:11" x14ac:dyDescent="0.25">
      <c r="K1598" s="153">
        <f t="shared" si="21"/>
        <v>0</v>
      </c>
    </row>
    <row r="1599" spans="3:11" x14ac:dyDescent="0.25">
      <c r="F1599" s="139" t="s">
        <v>3031</v>
      </c>
      <c r="K1599" s="153">
        <f t="shared" si="21"/>
        <v>0</v>
      </c>
    </row>
    <row r="1600" spans="3:11" x14ac:dyDescent="0.25">
      <c r="K1600" s="153">
        <f t="shared" si="21"/>
        <v>0</v>
      </c>
    </row>
    <row r="1601" spans="3:11" x14ac:dyDescent="0.25">
      <c r="F1601" s="139" t="s">
        <v>3035</v>
      </c>
      <c r="K1601" s="153">
        <f t="shared" si="21"/>
        <v>0</v>
      </c>
    </row>
    <row r="1602" spans="3:11" x14ac:dyDescent="0.25">
      <c r="F1602" s="139" t="s">
        <v>3034</v>
      </c>
      <c r="K1602" s="153">
        <f t="shared" si="21"/>
        <v>0</v>
      </c>
    </row>
    <row r="1603" spans="3:11" x14ac:dyDescent="0.25">
      <c r="F1603" s="139" t="s">
        <v>163</v>
      </c>
      <c r="K1603" s="153">
        <f t="shared" si="21"/>
        <v>0</v>
      </c>
    </row>
    <row r="1604" spans="3:11" x14ac:dyDescent="0.25">
      <c r="K1604" s="153">
        <f t="shared" si="21"/>
        <v>0</v>
      </c>
    </row>
    <row r="1605" spans="3:11" x14ac:dyDescent="0.25">
      <c r="K1605" s="153">
        <f t="shared" si="21"/>
        <v>0</v>
      </c>
    </row>
    <row r="1606" spans="3:11" ht="30" x14ac:dyDescent="0.25">
      <c r="C1606" s="139" t="s">
        <v>778</v>
      </c>
      <c r="F1606" s="139" t="s">
        <v>3029</v>
      </c>
      <c r="G1606" s="187">
        <v>16000000</v>
      </c>
      <c r="H1606" s="187">
        <v>18000000</v>
      </c>
      <c r="I1606" s="187">
        <v>20000000</v>
      </c>
      <c r="J1606" s="187">
        <v>22000000</v>
      </c>
      <c r="K1606" s="153">
        <f>SUM(G1606:J1606)</f>
        <v>76000000</v>
      </c>
    </row>
    <row r="1607" spans="3:11" x14ac:dyDescent="0.25">
      <c r="K1607" s="153">
        <f t="shared" si="21"/>
        <v>0</v>
      </c>
    </row>
    <row r="1608" spans="3:11" x14ac:dyDescent="0.25">
      <c r="F1608" s="139" t="s">
        <v>3030</v>
      </c>
      <c r="K1608" s="153">
        <f t="shared" si="21"/>
        <v>0</v>
      </c>
    </row>
    <row r="1609" spans="3:11" x14ac:dyDescent="0.25">
      <c r="K1609" s="153">
        <f t="shared" si="21"/>
        <v>0</v>
      </c>
    </row>
    <row r="1610" spans="3:11" x14ac:dyDescent="0.25">
      <c r="F1610" s="139" t="s">
        <v>3031</v>
      </c>
      <c r="K1610" s="153">
        <f t="shared" si="21"/>
        <v>0</v>
      </c>
    </row>
    <row r="1611" spans="3:11" x14ac:dyDescent="0.25">
      <c r="K1611" s="153">
        <f t="shared" si="21"/>
        <v>0</v>
      </c>
    </row>
    <row r="1612" spans="3:11" x14ac:dyDescent="0.25">
      <c r="F1612" s="139" t="s">
        <v>3035</v>
      </c>
      <c r="K1612" s="153">
        <f t="shared" si="21"/>
        <v>0</v>
      </c>
    </row>
    <row r="1613" spans="3:11" x14ac:dyDescent="0.25">
      <c r="F1613" s="139" t="s">
        <v>3034</v>
      </c>
      <c r="K1613" s="153">
        <f t="shared" si="21"/>
        <v>0</v>
      </c>
    </row>
    <row r="1614" spans="3:11" x14ac:dyDescent="0.25">
      <c r="F1614" s="139" t="s">
        <v>163</v>
      </c>
      <c r="K1614" s="153">
        <f t="shared" si="21"/>
        <v>0</v>
      </c>
    </row>
    <row r="1615" spans="3:11" x14ac:dyDescent="0.25">
      <c r="K1615" s="153">
        <f t="shared" si="21"/>
        <v>0</v>
      </c>
    </row>
    <row r="1616" spans="3:11" x14ac:dyDescent="0.25">
      <c r="K1616" s="153">
        <f t="shared" si="21"/>
        <v>0</v>
      </c>
    </row>
    <row r="1617" spans="3:11" x14ac:dyDescent="0.25">
      <c r="F1617" s="139" t="s">
        <v>3029</v>
      </c>
      <c r="G1617" s="187">
        <v>23714000</v>
      </c>
      <c r="H1617" s="187">
        <v>26000000</v>
      </c>
      <c r="I1617" s="187">
        <v>29000000</v>
      </c>
      <c r="J1617" s="187">
        <v>32000000</v>
      </c>
      <c r="K1617" s="153">
        <f t="shared" si="21"/>
        <v>110714000</v>
      </c>
    </row>
    <row r="1618" spans="3:11" ht="30" x14ac:dyDescent="0.25">
      <c r="C1618" s="139" t="s">
        <v>779</v>
      </c>
      <c r="K1618" s="153">
        <f t="shared" si="21"/>
        <v>0</v>
      </c>
    </row>
    <row r="1619" spans="3:11" x14ac:dyDescent="0.25">
      <c r="F1619" s="139" t="s">
        <v>3030</v>
      </c>
      <c r="K1619" s="153">
        <f t="shared" si="21"/>
        <v>0</v>
      </c>
    </row>
    <row r="1620" spans="3:11" x14ac:dyDescent="0.25">
      <c r="K1620" s="153">
        <f t="shared" si="21"/>
        <v>0</v>
      </c>
    </row>
    <row r="1621" spans="3:11" x14ac:dyDescent="0.25">
      <c r="F1621" s="139" t="s">
        <v>3031</v>
      </c>
      <c r="K1621" s="153">
        <f t="shared" si="21"/>
        <v>0</v>
      </c>
    </row>
    <row r="1622" spans="3:11" x14ac:dyDescent="0.25">
      <c r="K1622" s="153">
        <f t="shared" ref="K1622:K1685" si="22">SUM(G1622:J1622)</f>
        <v>0</v>
      </c>
    </row>
    <row r="1623" spans="3:11" x14ac:dyDescent="0.25">
      <c r="F1623" s="139" t="s">
        <v>3035</v>
      </c>
      <c r="K1623" s="153">
        <f t="shared" si="22"/>
        <v>0</v>
      </c>
    </row>
    <row r="1624" spans="3:11" x14ac:dyDescent="0.25">
      <c r="F1624" s="139" t="s">
        <v>3034</v>
      </c>
      <c r="K1624" s="153">
        <f t="shared" si="22"/>
        <v>0</v>
      </c>
    </row>
    <row r="1625" spans="3:11" x14ac:dyDescent="0.25">
      <c r="F1625" s="139" t="s">
        <v>163</v>
      </c>
      <c r="K1625" s="153">
        <f t="shared" si="22"/>
        <v>0</v>
      </c>
    </row>
    <row r="1626" spans="3:11" x14ac:dyDescent="0.25">
      <c r="K1626" s="153">
        <f t="shared" si="22"/>
        <v>0</v>
      </c>
    </row>
    <row r="1627" spans="3:11" x14ac:dyDescent="0.25">
      <c r="K1627" s="153">
        <f t="shared" si="22"/>
        <v>0</v>
      </c>
    </row>
    <row r="1628" spans="3:11" x14ac:dyDescent="0.25">
      <c r="K1628" s="153">
        <f t="shared" si="22"/>
        <v>0</v>
      </c>
    </row>
    <row r="1629" spans="3:11" ht="45" x14ac:dyDescent="0.25">
      <c r="C1629" s="139" t="s">
        <v>780</v>
      </c>
      <c r="F1629" s="139" t="s">
        <v>3029</v>
      </c>
      <c r="G1629" s="180">
        <v>19714000</v>
      </c>
      <c r="H1629" s="180">
        <v>22000000</v>
      </c>
      <c r="I1629" s="180">
        <v>24000000</v>
      </c>
      <c r="J1629" s="180">
        <v>26000000</v>
      </c>
      <c r="K1629" s="153">
        <f t="shared" si="22"/>
        <v>91714000</v>
      </c>
    </row>
    <row r="1630" spans="3:11" x14ac:dyDescent="0.25">
      <c r="K1630" s="153">
        <f t="shared" si="22"/>
        <v>0</v>
      </c>
    </row>
    <row r="1631" spans="3:11" x14ac:dyDescent="0.25">
      <c r="F1631" s="139" t="s">
        <v>3030</v>
      </c>
      <c r="K1631" s="153">
        <f t="shared" si="22"/>
        <v>0</v>
      </c>
    </row>
    <row r="1632" spans="3:11" x14ac:dyDescent="0.25">
      <c r="K1632" s="153">
        <f t="shared" si="22"/>
        <v>0</v>
      </c>
    </row>
    <row r="1633" spans="3:11" x14ac:dyDescent="0.25">
      <c r="F1633" s="139" t="s">
        <v>3031</v>
      </c>
      <c r="K1633" s="153">
        <f t="shared" si="22"/>
        <v>0</v>
      </c>
    </row>
    <row r="1634" spans="3:11" x14ac:dyDescent="0.25">
      <c r="K1634" s="153">
        <f t="shared" si="22"/>
        <v>0</v>
      </c>
    </row>
    <row r="1635" spans="3:11" x14ac:dyDescent="0.25">
      <c r="F1635" s="139" t="s">
        <v>3035</v>
      </c>
      <c r="K1635" s="153">
        <f t="shared" si="22"/>
        <v>0</v>
      </c>
    </row>
    <row r="1636" spans="3:11" x14ac:dyDescent="0.25">
      <c r="F1636" s="139" t="s">
        <v>3034</v>
      </c>
      <c r="K1636" s="153">
        <f t="shared" si="22"/>
        <v>0</v>
      </c>
    </row>
    <row r="1637" spans="3:11" x14ac:dyDescent="0.25">
      <c r="F1637" s="139" t="s">
        <v>163</v>
      </c>
      <c r="K1637" s="153">
        <f t="shared" si="22"/>
        <v>0</v>
      </c>
    </row>
    <row r="1638" spans="3:11" x14ac:dyDescent="0.25">
      <c r="K1638" s="153">
        <f t="shared" si="22"/>
        <v>0</v>
      </c>
    </row>
    <row r="1639" spans="3:11" x14ac:dyDescent="0.25">
      <c r="K1639" s="153">
        <f t="shared" si="22"/>
        <v>0</v>
      </c>
    </row>
    <row r="1640" spans="3:11" x14ac:dyDescent="0.25">
      <c r="F1640" s="139" t="s">
        <v>3029</v>
      </c>
      <c r="G1640" s="178">
        <v>19714000</v>
      </c>
      <c r="H1640" s="178">
        <v>22000000</v>
      </c>
      <c r="I1640" s="178">
        <v>24000000</v>
      </c>
      <c r="J1640" s="178">
        <v>26000000</v>
      </c>
      <c r="K1640" s="153">
        <f t="shared" si="22"/>
        <v>91714000</v>
      </c>
    </row>
    <row r="1641" spans="3:11" x14ac:dyDescent="0.25">
      <c r="K1641" s="153">
        <f t="shared" si="22"/>
        <v>0</v>
      </c>
    </row>
    <row r="1642" spans="3:11" ht="45" x14ac:dyDescent="0.25">
      <c r="C1642" s="139" t="s">
        <v>781</v>
      </c>
      <c r="F1642" s="139" t="s">
        <v>3030</v>
      </c>
      <c r="K1642" s="153">
        <f t="shared" si="22"/>
        <v>0</v>
      </c>
    </row>
    <row r="1643" spans="3:11" x14ac:dyDescent="0.25">
      <c r="K1643" s="153">
        <f t="shared" si="22"/>
        <v>0</v>
      </c>
    </row>
    <row r="1644" spans="3:11" x14ac:dyDescent="0.25">
      <c r="F1644" s="139" t="s">
        <v>3031</v>
      </c>
      <c r="K1644" s="153">
        <f t="shared" si="22"/>
        <v>0</v>
      </c>
    </row>
    <row r="1645" spans="3:11" x14ac:dyDescent="0.25">
      <c r="K1645" s="153">
        <f t="shared" si="22"/>
        <v>0</v>
      </c>
    </row>
    <row r="1646" spans="3:11" x14ac:dyDescent="0.25">
      <c r="F1646" s="139" t="s">
        <v>3035</v>
      </c>
      <c r="K1646" s="153">
        <f t="shared" si="22"/>
        <v>0</v>
      </c>
    </row>
    <row r="1647" spans="3:11" x14ac:dyDescent="0.25">
      <c r="F1647" s="139" t="s">
        <v>3034</v>
      </c>
      <c r="K1647" s="153">
        <f t="shared" si="22"/>
        <v>0</v>
      </c>
    </row>
    <row r="1648" spans="3:11" x14ac:dyDescent="0.25">
      <c r="F1648" s="139" t="s">
        <v>163</v>
      </c>
      <c r="K1648" s="153">
        <f t="shared" si="22"/>
        <v>0</v>
      </c>
    </row>
    <row r="1649" spans="3:11" x14ac:dyDescent="0.25">
      <c r="K1649" s="153">
        <f t="shared" si="22"/>
        <v>0</v>
      </c>
    </row>
    <row r="1650" spans="3:11" x14ac:dyDescent="0.25">
      <c r="K1650" s="153">
        <f t="shared" si="22"/>
        <v>0</v>
      </c>
    </row>
    <row r="1651" spans="3:11" x14ac:dyDescent="0.25">
      <c r="F1651" s="139" t="s">
        <v>3029</v>
      </c>
      <c r="G1651" s="178">
        <v>205140000</v>
      </c>
      <c r="H1651" s="178">
        <v>225000000</v>
      </c>
      <c r="I1651" s="178">
        <v>248000000</v>
      </c>
      <c r="J1651" s="178">
        <v>273000000</v>
      </c>
      <c r="K1651" s="153">
        <f t="shared" si="22"/>
        <v>951140000</v>
      </c>
    </row>
    <row r="1652" spans="3:11" ht="45" x14ac:dyDescent="0.25">
      <c r="C1652" s="139" t="s">
        <v>782</v>
      </c>
      <c r="K1652" s="153">
        <f t="shared" si="22"/>
        <v>0</v>
      </c>
    </row>
    <row r="1653" spans="3:11" x14ac:dyDescent="0.25">
      <c r="F1653" s="139" t="s">
        <v>3030</v>
      </c>
      <c r="K1653" s="153">
        <f t="shared" si="22"/>
        <v>0</v>
      </c>
    </row>
    <row r="1654" spans="3:11" x14ac:dyDescent="0.25">
      <c r="K1654" s="153">
        <f t="shared" si="22"/>
        <v>0</v>
      </c>
    </row>
    <row r="1655" spans="3:11" x14ac:dyDescent="0.25">
      <c r="F1655" s="139" t="s">
        <v>3031</v>
      </c>
      <c r="K1655" s="153">
        <f t="shared" si="22"/>
        <v>0</v>
      </c>
    </row>
    <row r="1656" spans="3:11" x14ac:dyDescent="0.25">
      <c r="K1656" s="153">
        <f t="shared" si="22"/>
        <v>0</v>
      </c>
    </row>
    <row r="1657" spans="3:11" x14ac:dyDescent="0.25">
      <c r="F1657" s="139" t="s">
        <v>3035</v>
      </c>
      <c r="K1657" s="153">
        <f t="shared" si="22"/>
        <v>0</v>
      </c>
    </row>
    <row r="1658" spans="3:11" x14ac:dyDescent="0.25">
      <c r="F1658" s="139" t="s">
        <v>3034</v>
      </c>
      <c r="K1658" s="153">
        <f t="shared" si="22"/>
        <v>0</v>
      </c>
    </row>
    <row r="1659" spans="3:11" x14ac:dyDescent="0.25">
      <c r="F1659" s="139" t="s">
        <v>163</v>
      </c>
      <c r="K1659" s="153">
        <f t="shared" si="22"/>
        <v>0</v>
      </c>
    </row>
    <row r="1660" spans="3:11" x14ac:dyDescent="0.25">
      <c r="K1660" s="153">
        <f t="shared" si="22"/>
        <v>0</v>
      </c>
    </row>
    <row r="1661" spans="3:11" x14ac:dyDescent="0.25">
      <c r="K1661" s="153">
        <f t="shared" si="22"/>
        <v>0</v>
      </c>
    </row>
    <row r="1662" spans="3:11" x14ac:dyDescent="0.25">
      <c r="F1662" s="139" t="s">
        <v>3029</v>
      </c>
      <c r="G1662" s="180">
        <v>22114000</v>
      </c>
      <c r="H1662" s="180">
        <v>24000000</v>
      </c>
      <c r="I1662" s="180">
        <v>26000000</v>
      </c>
      <c r="J1662" s="180">
        <v>29000000</v>
      </c>
      <c r="K1662" s="153">
        <f t="shared" si="22"/>
        <v>101114000</v>
      </c>
    </row>
    <row r="1663" spans="3:11" x14ac:dyDescent="0.25">
      <c r="K1663" s="153">
        <f t="shared" si="22"/>
        <v>0</v>
      </c>
    </row>
    <row r="1664" spans="3:11" x14ac:dyDescent="0.25">
      <c r="F1664" s="139" t="s">
        <v>3030</v>
      </c>
      <c r="K1664" s="153">
        <f t="shared" si="22"/>
        <v>0</v>
      </c>
    </row>
    <row r="1665" spans="3:11" x14ac:dyDescent="0.25">
      <c r="K1665" s="153">
        <f t="shared" si="22"/>
        <v>0</v>
      </c>
    </row>
    <row r="1666" spans="3:11" x14ac:dyDescent="0.25">
      <c r="F1666" s="139" t="s">
        <v>3031</v>
      </c>
      <c r="K1666" s="153">
        <f t="shared" si="22"/>
        <v>0</v>
      </c>
    </row>
    <row r="1667" spans="3:11" x14ac:dyDescent="0.25">
      <c r="K1667" s="153">
        <f t="shared" si="22"/>
        <v>0</v>
      </c>
    </row>
    <row r="1668" spans="3:11" x14ac:dyDescent="0.25">
      <c r="F1668" s="139" t="s">
        <v>3035</v>
      </c>
      <c r="K1668" s="153">
        <f t="shared" si="22"/>
        <v>0</v>
      </c>
    </row>
    <row r="1669" spans="3:11" x14ac:dyDescent="0.25">
      <c r="F1669" s="139" t="s">
        <v>3034</v>
      </c>
      <c r="K1669" s="153">
        <f t="shared" si="22"/>
        <v>0</v>
      </c>
    </row>
    <row r="1670" spans="3:11" x14ac:dyDescent="0.25">
      <c r="F1670" s="139" t="s">
        <v>163</v>
      </c>
      <c r="K1670" s="153">
        <f t="shared" si="22"/>
        <v>0</v>
      </c>
    </row>
    <row r="1671" spans="3:11" x14ac:dyDescent="0.25">
      <c r="K1671" s="153">
        <f t="shared" si="22"/>
        <v>0</v>
      </c>
    </row>
    <row r="1672" spans="3:11" x14ac:dyDescent="0.25">
      <c r="K1672" s="153">
        <f t="shared" si="22"/>
        <v>0</v>
      </c>
    </row>
    <row r="1673" spans="3:11" x14ac:dyDescent="0.25">
      <c r="F1673" s="139" t="s">
        <v>3029</v>
      </c>
      <c r="G1673" s="179">
        <v>19714000</v>
      </c>
      <c r="H1673" s="179">
        <v>22000000</v>
      </c>
      <c r="I1673" s="179">
        <v>24000000</v>
      </c>
      <c r="J1673" s="179">
        <v>26000000</v>
      </c>
      <c r="K1673" s="153">
        <f t="shared" si="22"/>
        <v>91714000</v>
      </c>
    </row>
    <row r="1674" spans="3:11" ht="90" x14ac:dyDescent="0.25">
      <c r="C1674" s="139" t="s">
        <v>784</v>
      </c>
      <c r="K1674" s="153">
        <f t="shared" si="22"/>
        <v>0</v>
      </c>
    </row>
    <row r="1675" spans="3:11" x14ac:dyDescent="0.25">
      <c r="F1675" s="139" t="s">
        <v>3030</v>
      </c>
      <c r="K1675" s="153">
        <f t="shared" si="22"/>
        <v>0</v>
      </c>
    </row>
    <row r="1676" spans="3:11" x14ac:dyDescent="0.25">
      <c r="K1676" s="153">
        <f t="shared" si="22"/>
        <v>0</v>
      </c>
    </row>
    <row r="1677" spans="3:11" x14ac:dyDescent="0.25">
      <c r="F1677" s="139" t="s">
        <v>3031</v>
      </c>
      <c r="K1677" s="153">
        <f t="shared" si="22"/>
        <v>0</v>
      </c>
    </row>
    <row r="1678" spans="3:11" x14ac:dyDescent="0.25">
      <c r="K1678" s="153">
        <f t="shared" si="22"/>
        <v>0</v>
      </c>
    </row>
    <row r="1679" spans="3:11" x14ac:dyDescent="0.25">
      <c r="F1679" s="139" t="s">
        <v>3035</v>
      </c>
      <c r="K1679" s="153">
        <f t="shared" si="22"/>
        <v>0</v>
      </c>
    </row>
    <row r="1680" spans="3:11" x14ac:dyDescent="0.25">
      <c r="F1680" s="139" t="s">
        <v>3034</v>
      </c>
      <c r="K1680" s="153">
        <f t="shared" si="22"/>
        <v>0</v>
      </c>
    </row>
    <row r="1681" spans="6:11" x14ac:dyDescent="0.25">
      <c r="F1681" s="139" t="s">
        <v>163</v>
      </c>
      <c r="K1681" s="153">
        <f t="shared" si="22"/>
        <v>0</v>
      </c>
    </row>
    <row r="1682" spans="6:11" x14ac:dyDescent="0.25">
      <c r="K1682" s="153">
        <f t="shared" si="22"/>
        <v>0</v>
      </c>
    </row>
    <row r="1683" spans="6:11" x14ac:dyDescent="0.25">
      <c r="K1683" s="153">
        <f t="shared" si="22"/>
        <v>0</v>
      </c>
    </row>
    <row r="1684" spans="6:11" x14ac:dyDescent="0.25">
      <c r="F1684" s="139" t="s">
        <v>3029</v>
      </c>
      <c r="G1684" s="190">
        <v>19714000</v>
      </c>
      <c r="H1684" s="190">
        <v>22000000</v>
      </c>
      <c r="I1684" s="190">
        <v>24000000</v>
      </c>
      <c r="J1684" s="190">
        <v>26000000</v>
      </c>
      <c r="K1684" s="153">
        <f t="shared" si="22"/>
        <v>91714000</v>
      </c>
    </row>
    <row r="1685" spans="6:11" x14ac:dyDescent="0.25">
      <c r="K1685" s="153">
        <f t="shared" si="22"/>
        <v>0</v>
      </c>
    </row>
    <row r="1686" spans="6:11" x14ac:dyDescent="0.25">
      <c r="F1686" s="139" t="s">
        <v>3030</v>
      </c>
      <c r="K1686" s="153">
        <f t="shared" ref="K1686:K1749" si="23">SUM(G1686:J1686)</f>
        <v>0</v>
      </c>
    </row>
    <row r="1687" spans="6:11" x14ac:dyDescent="0.25">
      <c r="K1687" s="153">
        <f t="shared" si="23"/>
        <v>0</v>
      </c>
    </row>
    <row r="1688" spans="6:11" x14ac:dyDescent="0.25">
      <c r="F1688" s="139" t="s">
        <v>3031</v>
      </c>
      <c r="K1688" s="153">
        <f t="shared" si="23"/>
        <v>0</v>
      </c>
    </row>
    <row r="1689" spans="6:11" x14ac:dyDescent="0.25">
      <c r="K1689" s="153">
        <f t="shared" si="23"/>
        <v>0</v>
      </c>
    </row>
    <row r="1690" spans="6:11" x14ac:dyDescent="0.25">
      <c r="F1690" s="139" t="s">
        <v>3035</v>
      </c>
      <c r="K1690" s="153">
        <f t="shared" si="23"/>
        <v>0</v>
      </c>
    </row>
    <row r="1691" spans="6:11" x14ac:dyDescent="0.25">
      <c r="F1691" s="139" t="s">
        <v>3034</v>
      </c>
      <c r="K1691" s="153">
        <f t="shared" si="23"/>
        <v>0</v>
      </c>
    </row>
    <row r="1692" spans="6:11" x14ac:dyDescent="0.25">
      <c r="F1692" s="139" t="s">
        <v>163</v>
      </c>
      <c r="K1692" s="153">
        <f t="shared" si="23"/>
        <v>0</v>
      </c>
    </row>
    <row r="1693" spans="6:11" x14ac:dyDescent="0.25">
      <c r="K1693" s="153">
        <f t="shared" si="23"/>
        <v>0</v>
      </c>
    </row>
    <row r="1694" spans="6:11" x14ac:dyDescent="0.25">
      <c r="K1694" s="153">
        <f t="shared" si="23"/>
        <v>0</v>
      </c>
    </row>
    <row r="1695" spans="6:11" x14ac:dyDescent="0.25">
      <c r="F1695" s="139" t="s">
        <v>3029</v>
      </c>
      <c r="G1695" s="190">
        <v>104000000</v>
      </c>
      <c r="H1695" s="190">
        <v>115000000</v>
      </c>
      <c r="I1695" s="190">
        <v>126000000</v>
      </c>
      <c r="J1695" s="190">
        <v>139000000</v>
      </c>
      <c r="K1695" s="153">
        <f t="shared" si="23"/>
        <v>484000000</v>
      </c>
    </row>
    <row r="1696" spans="6:11" x14ac:dyDescent="0.25">
      <c r="K1696" s="153">
        <f t="shared" si="23"/>
        <v>0</v>
      </c>
    </row>
    <row r="1697" spans="3:11" x14ac:dyDescent="0.25">
      <c r="F1697" s="139" t="s">
        <v>3030</v>
      </c>
      <c r="K1697" s="153">
        <f t="shared" si="23"/>
        <v>0</v>
      </c>
    </row>
    <row r="1698" spans="3:11" ht="60" x14ac:dyDescent="0.25">
      <c r="C1698" s="139" t="s">
        <v>788</v>
      </c>
      <c r="K1698" s="153">
        <f t="shared" si="23"/>
        <v>0</v>
      </c>
    </row>
    <row r="1699" spans="3:11" x14ac:dyDescent="0.25">
      <c r="F1699" s="139" t="s">
        <v>3031</v>
      </c>
      <c r="K1699" s="153">
        <f t="shared" si="23"/>
        <v>0</v>
      </c>
    </row>
    <row r="1700" spans="3:11" x14ac:dyDescent="0.25">
      <c r="K1700" s="153">
        <f t="shared" si="23"/>
        <v>0</v>
      </c>
    </row>
    <row r="1701" spans="3:11" x14ac:dyDescent="0.25">
      <c r="F1701" s="139" t="s">
        <v>3035</v>
      </c>
      <c r="K1701" s="153">
        <f t="shared" si="23"/>
        <v>0</v>
      </c>
    </row>
    <row r="1702" spans="3:11" x14ac:dyDescent="0.25">
      <c r="F1702" s="139" t="s">
        <v>3034</v>
      </c>
      <c r="K1702" s="153">
        <f t="shared" si="23"/>
        <v>0</v>
      </c>
    </row>
    <row r="1703" spans="3:11" x14ac:dyDescent="0.25">
      <c r="F1703" s="139" t="s">
        <v>163</v>
      </c>
      <c r="K1703" s="153">
        <f t="shared" si="23"/>
        <v>0</v>
      </c>
    </row>
    <row r="1704" spans="3:11" x14ac:dyDescent="0.25">
      <c r="K1704" s="153">
        <f t="shared" si="23"/>
        <v>0</v>
      </c>
    </row>
    <row r="1705" spans="3:11" x14ac:dyDescent="0.25">
      <c r="K1705" s="153">
        <f t="shared" si="23"/>
        <v>0</v>
      </c>
    </row>
    <row r="1706" spans="3:11" x14ac:dyDescent="0.25">
      <c r="K1706" s="153">
        <f t="shared" si="23"/>
        <v>0</v>
      </c>
    </row>
    <row r="1707" spans="3:11" x14ac:dyDescent="0.25">
      <c r="F1707" s="139" t="s">
        <v>3029</v>
      </c>
      <c r="G1707" s="187">
        <v>64000000</v>
      </c>
      <c r="H1707" s="187">
        <v>70000000</v>
      </c>
      <c r="I1707" s="187">
        <v>77000000</v>
      </c>
      <c r="J1707" s="187">
        <v>84000000</v>
      </c>
      <c r="K1707" s="153">
        <f t="shared" si="23"/>
        <v>295000000</v>
      </c>
    </row>
    <row r="1708" spans="3:11" x14ac:dyDescent="0.25">
      <c r="K1708" s="153">
        <f t="shared" si="23"/>
        <v>0</v>
      </c>
    </row>
    <row r="1709" spans="3:11" x14ac:dyDescent="0.25">
      <c r="F1709" s="139" t="s">
        <v>3030</v>
      </c>
      <c r="K1709" s="153">
        <f t="shared" si="23"/>
        <v>0</v>
      </c>
    </row>
    <row r="1710" spans="3:11" x14ac:dyDescent="0.25">
      <c r="K1710" s="153">
        <f t="shared" si="23"/>
        <v>0</v>
      </c>
    </row>
    <row r="1711" spans="3:11" x14ac:dyDescent="0.25">
      <c r="F1711" s="139" t="s">
        <v>3031</v>
      </c>
      <c r="K1711" s="153">
        <f t="shared" si="23"/>
        <v>0</v>
      </c>
    </row>
    <row r="1712" spans="3:11" x14ac:dyDescent="0.25">
      <c r="K1712" s="153">
        <f t="shared" si="23"/>
        <v>0</v>
      </c>
    </row>
    <row r="1713" spans="3:11" x14ac:dyDescent="0.25">
      <c r="F1713" s="139" t="s">
        <v>3035</v>
      </c>
      <c r="K1713" s="153">
        <f t="shared" si="23"/>
        <v>0</v>
      </c>
    </row>
    <row r="1714" spans="3:11" x14ac:dyDescent="0.25">
      <c r="F1714" s="139" t="s">
        <v>3034</v>
      </c>
      <c r="K1714" s="153">
        <f t="shared" si="23"/>
        <v>0</v>
      </c>
    </row>
    <row r="1715" spans="3:11" x14ac:dyDescent="0.25">
      <c r="F1715" s="139" t="s">
        <v>163</v>
      </c>
      <c r="K1715" s="153">
        <f t="shared" si="23"/>
        <v>0</v>
      </c>
    </row>
    <row r="1716" spans="3:11" x14ac:dyDescent="0.25">
      <c r="K1716" s="153">
        <f t="shared" si="23"/>
        <v>0</v>
      </c>
    </row>
    <row r="1717" spans="3:11" x14ac:dyDescent="0.25">
      <c r="K1717" s="153">
        <f t="shared" si="23"/>
        <v>0</v>
      </c>
    </row>
    <row r="1718" spans="3:11" x14ac:dyDescent="0.25">
      <c r="K1718" s="153">
        <f t="shared" si="23"/>
        <v>0</v>
      </c>
    </row>
    <row r="1719" spans="3:11" ht="75" x14ac:dyDescent="0.25">
      <c r="C1719" s="139" t="s">
        <v>790</v>
      </c>
      <c r="F1719" s="139" t="s">
        <v>3029</v>
      </c>
      <c r="G1719" s="190">
        <v>5600000</v>
      </c>
      <c r="H1719" s="190">
        <v>6000000</v>
      </c>
      <c r="I1719" s="190">
        <v>7000000</v>
      </c>
      <c r="J1719" s="190">
        <v>8000000</v>
      </c>
      <c r="K1719" s="153">
        <f t="shared" si="23"/>
        <v>26600000</v>
      </c>
    </row>
    <row r="1720" spans="3:11" x14ac:dyDescent="0.25">
      <c r="K1720" s="153">
        <f t="shared" si="23"/>
        <v>0</v>
      </c>
    </row>
    <row r="1721" spans="3:11" x14ac:dyDescent="0.25">
      <c r="F1721" s="139" t="s">
        <v>3030</v>
      </c>
      <c r="K1721" s="153">
        <f t="shared" si="23"/>
        <v>0</v>
      </c>
    </row>
    <row r="1722" spans="3:11" x14ac:dyDescent="0.25">
      <c r="K1722" s="153">
        <f t="shared" si="23"/>
        <v>0</v>
      </c>
    </row>
    <row r="1723" spans="3:11" x14ac:dyDescent="0.25">
      <c r="F1723" s="139" t="s">
        <v>3031</v>
      </c>
      <c r="K1723" s="153">
        <f t="shared" si="23"/>
        <v>0</v>
      </c>
    </row>
    <row r="1724" spans="3:11" x14ac:dyDescent="0.25">
      <c r="K1724" s="153">
        <f t="shared" si="23"/>
        <v>0</v>
      </c>
    </row>
    <row r="1725" spans="3:11" x14ac:dyDescent="0.25">
      <c r="F1725" s="139" t="s">
        <v>3035</v>
      </c>
      <c r="K1725" s="153">
        <f t="shared" si="23"/>
        <v>0</v>
      </c>
    </row>
    <row r="1726" spans="3:11" x14ac:dyDescent="0.25">
      <c r="F1726" s="139" t="s">
        <v>3034</v>
      </c>
      <c r="K1726" s="153">
        <f t="shared" si="23"/>
        <v>0</v>
      </c>
    </row>
    <row r="1727" spans="3:11" x14ac:dyDescent="0.25">
      <c r="F1727" s="139" t="s">
        <v>163</v>
      </c>
      <c r="K1727" s="153">
        <f t="shared" si="23"/>
        <v>0</v>
      </c>
    </row>
    <row r="1728" spans="3:11" x14ac:dyDescent="0.25">
      <c r="K1728" s="153">
        <f t="shared" si="23"/>
        <v>0</v>
      </c>
    </row>
    <row r="1729" spans="3:11" x14ac:dyDescent="0.25">
      <c r="K1729" s="153">
        <f t="shared" si="23"/>
        <v>0</v>
      </c>
    </row>
    <row r="1730" spans="3:11" x14ac:dyDescent="0.25">
      <c r="F1730" s="139" t="s">
        <v>3029</v>
      </c>
      <c r="G1730" s="190">
        <v>6000000</v>
      </c>
      <c r="H1730" s="190">
        <v>6000000</v>
      </c>
      <c r="I1730" s="190">
        <v>7000000</v>
      </c>
      <c r="J1730" s="190">
        <v>8000000</v>
      </c>
      <c r="K1730" s="153">
        <f t="shared" si="23"/>
        <v>27000000</v>
      </c>
    </row>
    <row r="1731" spans="3:11" x14ac:dyDescent="0.25">
      <c r="K1731" s="153">
        <f t="shared" si="23"/>
        <v>0</v>
      </c>
    </row>
    <row r="1732" spans="3:11" x14ac:dyDescent="0.25">
      <c r="F1732" s="139" t="s">
        <v>3030</v>
      </c>
      <c r="K1732" s="153">
        <f t="shared" si="23"/>
        <v>0</v>
      </c>
    </row>
    <row r="1733" spans="3:11" x14ac:dyDescent="0.25">
      <c r="K1733" s="153">
        <f t="shared" si="23"/>
        <v>0</v>
      </c>
    </row>
    <row r="1734" spans="3:11" x14ac:dyDescent="0.25">
      <c r="F1734" s="139" t="s">
        <v>3031</v>
      </c>
      <c r="K1734" s="153">
        <f t="shared" si="23"/>
        <v>0</v>
      </c>
    </row>
    <row r="1735" spans="3:11" x14ac:dyDescent="0.25">
      <c r="K1735" s="153">
        <f t="shared" si="23"/>
        <v>0</v>
      </c>
    </row>
    <row r="1736" spans="3:11" x14ac:dyDescent="0.25">
      <c r="F1736" s="139" t="s">
        <v>3035</v>
      </c>
      <c r="K1736" s="153">
        <f t="shared" si="23"/>
        <v>0</v>
      </c>
    </row>
    <row r="1737" spans="3:11" x14ac:dyDescent="0.25">
      <c r="F1737" s="139" t="s">
        <v>3034</v>
      </c>
      <c r="K1737" s="153">
        <f t="shared" si="23"/>
        <v>0</v>
      </c>
    </row>
    <row r="1738" spans="3:11" x14ac:dyDescent="0.25">
      <c r="F1738" s="139" t="s">
        <v>163</v>
      </c>
      <c r="K1738" s="153">
        <f t="shared" si="23"/>
        <v>0</v>
      </c>
    </row>
    <row r="1739" spans="3:11" x14ac:dyDescent="0.25">
      <c r="K1739" s="153">
        <f t="shared" si="23"/>
        <v>0</v>
      </c>
    </row>
    <row r="1740" spans="3:11" x14ac:dyDescent="0.25">
      <c r="K1740" s="153">
        <f t="shared" si="23"/>
        <v>0</v>
      </c>
    </row>
    <row r="1741" spans="3:11" x14ac:dyDescent="0.25">
      <c r="K1741" s="153">
        <f t="shared" si="23"/>
        <v>0</v>
      </c>
    </row>
    <row r="1742" spans="3:11" ht="60" x14ac:dyDescent="0.25">
      <c r="C1742" s="139" t="s">
        <v>656</v>
      </c>
      <c r="F1742" s="139" t="s">
        <v>3029</v>
      </c>
      <c r="G1742" s="136">
        <v>55500000</v>
      </c>
      <c r="H1742" s="136">
        <v>60000000</v>
      </c>
      <c r="I1742" s="136">
        <v>65000000</v>
      </c>
      <c r="J1742" s="136">
        <v>85000000</v>
      </c>
      <c r="K1742" s="153">
        <f t="shared" si="23"/>
        <v>265500000</v>
      </c>
    </row>
    <row r="1743" spans="3:11" x14ac:dyDescent="0.25">
      <c r="K1743" s="153">
        <f t="shared" si="23"/>
        <v>0</v>
      </c>
    </row>
    <row r="1744" spans="3:11" x14ac:dyDescent="0.25">
      <c r="F1744" s="139" t="s">
        <v>3030</v>
      </c>
      <c r="K1744" s="153">
        <f t="shared" si="23"/>
        <v>0</v>
      </c>
    </row>
    <row r="1745" spans="6:11" x14ac:dyDescent="0.25">
      <c r="K1745" s="153">
        <f t="shared" si="23"/>
        <v>0</v>
      </c>
    </row>
    <row r="1746" spans="6:11" x14ac:dyDescent="0.25">
      <c r="F1746" s="139" t="s">
        <v>3031</v>
      </c>
      <c r="K1746" s="153">
        <f t="shared" si="23"/>
        <v>0</v>
      </c>
    </row>
    <row r="1747" spans="6:11" x14ac:dyDescent="0.25">
      <c r="K1747" s="153">
        <f t="shared" si="23"/>
        <v>0</v>
      </c>
    </row>
    <row r="1748" spans="6:11" x14ac:dyDescent="0.25">
      <c r="F1748" s="139" t="s">
        <v>3035</v>
      </c>
      <c r="K1748" s="153">
        <f t="shared" si="23"/>
        <v>0</v>
      </c>
    </row>
    <row r="1749" spans="6:11" x14ac:dyDescent="0.25">
      <c r="F1749" s="139" t="s">
        <v>3034</v>
      </c>
      <c r="K1749" s="153">
        <f t="shared" si="23"/>
        <v>0</v>
      </c>
    </row>
    <row r="1750" spans="6:11" x14ac:dyDescent="0.25">
      <c r="F1750" s="139" t="s">
        <v>163</v>
      </c>
      <c r="K1750" s="153">
        <f t="shared" ref="K1750:K1813" si="24">SUM(G1750:J1750)</f>
        <v>0</v>
      </c>
    </row>
    <row r="1751" spans="6:11" ht="15.75" x14ac:dyDescent="0.25">
      <c r="F1751" s="174" t="s">
        <v>153</v>
      </c>
      <c r="G1751" s="136">
        <v>700000000</v>
      </c>
      <c r="H1751" s="136">
        <v>395946030</v>
      </c>
      <c r="I1751" s="136">
        <v>188562411</v>
      </c>
      <c r="J1751" s="136">
        <v>188562411</v>
      </c>
      <c r="K1751" s="153">
        <f t="shared" si="24"/>
        <v>1473070852</v>
      </c>
    </row>
    <row r="1752" spans="6:11" x14ac:dyDescent="0.25">
      <c r="K1752" s="153">
        <f t="shared" si="24"/>
        <v>0</v>
      </c>
    </row>
    <row r="1753" spans="6:11" x14ac:dyDescent="0.25">
      <c r="K1753" s="153">
        <f t="shared" si="24"/>
        <v>0</v>
      </c>
    </row>
    <row r="1754" spans="6:11" x14ac:dyDescent="0.25">
      <c r="F1754" s="139" t="s">
        <v>3029</v>
      </c>
      <c r="G1754" s="136">
        <v>28800000</v>
      </c>
      <c r="H1754" s="136">
        <v>31680000</v>
      </c>
      <c r="I1754" s="136">
        <v>50000000</v>
      </c>
      <c r="K1754" s="153">
        <f t="shared" si="24"/>
        <v>110480000</v>
      </c>
    </row>
    <row r="1755" spans="6:11" x14ac:dyDescent="0.25">
      <c r="K1755" s="153">
        <f t="shared" si="24"/>
        <v>0</v>
      </c>
    </row>
    <row r="1756" spans="6:11" x14ac:dyDescent="0.25">
      <c r="F1756" s="139" t="s">
        <v>3030</v>
      </c>
      <c r="K1756" s="153">
        <f t="shared" si="24"/>
        <v>0</v>
      </c>
    </row>
    <row r="1757" spans="6:11" x14ac:dyDescent="0.25">
      <c r="K1757" s="153">
        <f t="shared" si="24"/>
        <v>0</v>
      </c>
    </row>
    <row r="1758" spans="6:11" x14ac:dyDescent="0.25">
      <c r="F1758" s="139" t="s">
        <v>3031</v>
      </c>
      <c r="K1758" s="153">
        <f t="shared" si="24"/>
        <v>0</v>
      </c>
    </row>
    <row r="1759" spans="6:11" x14ac:dyDescent="0.25">
      <c r="K1759" s="153">
        <f t="shared" si="24"/>
        <v>0</v>
      </c>
    </row>
    <row r="1760" spans="6:11" x14ac:dyDescent="0.25">
      <c r="F1760" s="139" t="s">
        <v>3035</v>
      </c>
      <c r="K1760" s="153">
        <f t="shared" si="24"/>
        <v>0</v>
      </c>
    </row>
    <row r="1761" spans="3:11" x14ac:dyDescent="0.25">
      <c r="F1761" s="139" t="s">
        <v>3034</v>
      </c>
      <c r="K1761" s="153">
        <f t="shared" si="24"/>
        <v>0</v>
      </c>
    </row>
    <row r="1762" spans="3:11" x14ac:dyDescent="0.25">
      <c r="F1762" s="139" t="s">
        <v>163</v>
      </c>
      <c r="K1762" s="153">
        <f t="shared" si="24"/>
        <v>0</v>
      </c>
    </row>
    <row r="1763" spans="3:11" x14ac:dyDescent="0.25">
      <c r="F1763" s="139" t="s">
        <v>153</v>
      </c>
      <c r="G1763" s="136">
        <v>80000000</v>
      </c>
      <c r="H1763" s="136">
        <v>88000000</v>
      </c>
      <c r="I1763" s="136">
        <v>88000000</v>
      </c>
      <c r="K1763" s="153">
        <f t="shared" si="24"/>
        <v>256000000</v>
      </c>
    </row>
    <row r="1764" spans="3:11" x14ac:dyDescent="0.25">
      <c r="K1764" s="153">
        <f t="shared" si="24"/>
        <v>0</v>
      </c>
    </row>
    <row r="1765" spans="3:11" x14ac:dyDescent="0.25">
      <c r="K1765" s="153">
        <f t="shared" si="24"/>
        <v>0</v>
      </c>
    </row>
    <row r="1766" spans="3:11" x14ac:dyDescent="0.25">
      <c r="K1766" s="153">
        <f t="shared" si="24"/>
        <v>0</v>
      </c>
    </row>
    <row r="1767" spans="3:11" x14ac:dyDescent="0.25">
      <c r="K1767" s="153">
        <f t="shared" si="24"/>
        <v>0</v>
      </c>
    </row>
    <row r="1768" spans="3:11" s="197" customFormat="1" x14ac:dyDescent="0.25">
      <c r="K1768" s="198">
        <f t="shared" si="24"/>
        <v>0</v>
      </c>
    </row>
    <row r="1769" spans="3:11" x14ac:dyDescent="0.25">
      <c r="K1769" s="153">
        <f t="shared" si="24"/>
        <v>0</v>
      </c>
    </row>
    <row r="1770" spans="3:11" ht="60" x14ac:dyDescent="0.25">
      <c r="C1770" s="139" t="s">
        <v>540</v>
      </c>
      <c r="F1770" s="139" t="s">
        <v>3029</v>
      </c>
      <c r="K1770" s="153">
        <f t="shared" si="24"/>
        <v>0</v>
      </c>
    </row>
    <row r="1771" spans="3:11" x14ac:dyDescent="0.25">
      <c r="K1771" s="153">
        <f t="shared" si="24"/>
        <v>0</v>
      </c>
    </row>
    <row r="1772" spans="3:11" x14ac:dyDescent="0.25">
      <c r="C1772"/>
      <c r="F1772" s="139" t="s">
        <v>3030</v>
      </c>
      <c r="K1772" s="153">
        <f t="shared" si="24"/>
        <v>0</v>
      </c>
    </row>
    <row r="1773" spans="3:11" ht="30" x14ac:dyDescent="0.25">
      <c r="D1773" s="139" t="s">
        <v>3037</v>
      </c>
      <c r="K1773" s="153">
        <f t="shared" si="24"/>
        <v>0</v>
      </c>
    </row>
    <row r="1774" spans="3:11" x14ac:dyDescent="0.25">
      <c r="F1774" s="139" t="s">
        <v>3031</v>
      </c>
      <c r="K1774" s="153">
        <f t="shared" si="24"/>
        <v>0</v>
      </c>
    </row>
    <row r="1775" spans="3:11" x14ac:dyDescent="0.25">
      <c r="K1775" s="153">
        <f t="shared" si="24"/>
        <v>0</v>
      </c>
    </row>
    <row r="1776" spans="3:11" x14ac:dyDescent="0.25">
      <c r="F1776" s="139" t="s">
        <v>3035</v>
      </c>
      <c r="K1776" s="153">
        <f t="shared" si="24"/>
        <v>0</v>
      </c>
    </row>
    <row r="1777" spans="3:11" x14ac:dyDescent="0.25">
      <c r="F1777" s="139" t="s">
        <v>3034</v>
      </c>
      <c r="K1777" s="153">
        <f t="shared" si="24"/>
        <v>0</v>
      </c>
    </row>
    <row r="1778" spans="3:11" x14ac:dyDescent="0.25">
      <c r="F1778" s="139" t="s">
        <v>163</v>
      </c>
      <c r="G1778" s="178">
        <v>540000000</v>
      </c>
      <c r="H1778" s="178">
        <v>500000000</v>
      </c>
      <c r="I1778" s="178">
        <v>500000000</v>
      </c>
      <c r="J1778" s="178">
        <v>500000000</v>
      </c>
      <c r="K1778" s="153">
        <f t="shared" si="24"/>
        <v>2040000000</v>
      </c>
    </row>
    <row r="1779" spans="3:11" x14ac:dyDescent="0.25">
      <c r="F1779" s="139" t="s">
        <v>153</v>
      </c>
      <c r="K1779" s="153">
        <f t="shared" si="24"/>
        <v>0</v>
      </c>
    </row>
    <row r="1780" spans="3:11" x14ac:dyDescent="0.25">
      <c r="K1780" s="153">
        <f t="shared" si="24"/>
        <v>0</v>
      </c>
    </row>
    <row r="1781" spans="3:11" x14ac:dyDescent="0.25">
      <c r="K1781" s="153">
        <f t="shared" si="24"/>
        <v>0</v>
      </c>
    </row>
    <row r="1782" spans="3:11" x14ac:dyDescent="0.25">
      <c r="F1782" s="139" t="s">
        <v>3029</v>
      </c>
      <c r="K1782" s="153">
        <f t="shared" si="24"/>
        <v>0</v>
      </c>
    </row>
    <row r="1783" spans="3:11" ht="45" x14ac:dyDescent="0.25">
      <c r="C1783" s="139" t="s">
        <v>541</v>
      </c>
      <c r="K1783" s="153">
        <f t="shared" si="24"/>
        <v>0</v>
      </c>
    </row>
    <row r="1784" spans="3:11" x14ac:dyDescent="0.25">
      <c r="F1784" s="139" t="s">
        <v>3030</v>
      </c>
      <c r="K1784" s="153">
        <f t="shared" si="24"/>
        <v>0</v>
      </c>
    </row>
    <row r="1785" spans="3:11" x14ac:dyDescent="0.25">
      <c r="K1785" s="153">
        <f t="shared" si="24"/>
        <v>0</v>
      </c>
    </row>
    <row r="1786" spans="3:11" x14ac:dyDescent="0.25">
      <c r="F1786" s="139" t="s">
        <v>3031</v>
      </c>
      <c r="K1786" s="153">
        <f t="shared" si="24"/>
        <v>0</v>
      </c>
    </row>
    <row r="1787" spans="3:11" x14ac:dyDescent="0.25">
      <c r="K1787" s="153">
        <f t="shared" si="24"/>
        <v>0</v>
      </c>
    </row>
    <row r="1788" spans="3:11" x14ac:dyDescent="0.25">
      <c r="F1788" s="139" t="s">
        <v>3035</v>
      </c>
      <c r="K1788" s="153">
        <f t="shared" si="24"/>
        <v>0</v>
      </c>
    </row>
    <row r="1789" spans="3:11" x14ac:dyDescent="0.25">
      <c r="F1789" s="139" t="s">
        <v>3034</v>
      </c>
      <c r="K1789" s="153">
        <f t="shared" si="24"/>
        <v>0</v>
      </c>
    </row>
    <row r="1790" spans="3:11" x14ac:dyDescent="0.25">
      <c r="F1790" s="139" t="s">
        <v>163</v>
      </c>
      <c r="G1790" s="139">
        <v>768400000</v>
      </c>
      <c r="H1790" s="139">
        <v>768400000</v>
      </c>
      <c r="I1790" s="139">
        <v>768400000</v>
      </c>
      <c r="J1790" s="139">
        <v>768400000</v>
      </c>
      <c r="K1790" s="153">
        <f t="shared" si="24"/>
        <v>3073600000</v>
      </c>
    </row>
    <row r="1791" spans="3:11" x14ac:dyDescent="0.25">
      <c r="F1791" s="139" t="s">
        <v>153</v>
      </c>
      <c r="K1791" s="153">
        <f t="shared" si="24"/>
        <v>0</v>
      </c>
    </row>
    <row r="1792" spans="3:11" x14ac:dyDescent="0.25">
      <c r="K1792" s="153">
        <f t="shared" si="24"/>
        <v>0</v>
      </c>
    </row>
    <row r="1793" spans="3:11" x14ac:dyDescent="0.25">
      <c r="K1793" s="153">
        <f t="shared" si="24"/>
        <v>0</v>
      </c>
    </row>
    <row r="1794" spans="3:11" x14ac:dyDescent="0.25">
      <c r="K1794" s="153">
        <f t="shared" si="24"/>
        <v>0</v>
      </c>
    </row>
    <row r="1795" spans="3:11" x14ac:dyDescent="0.25">
      <c r="K1795" s="153">
        <f t="shared" si="24"/>
        <v>0</v>
      </c>
    </row>
    <row r="1796" spans="3:11" ht="45" x14ac:dyDescent="0.25">
      <c r="C1796" s="139" t="s">
        <v>542</v>
      </c>
      <c r="F1796" s="139" t="s">
        <v>3029</v>
      </c>
      <c r="K1796" s="153">
        <f t="shared" si="24"/>
        <v>0</v>
      </c>
    </row>
    <row r="1797" spans="3:11" x14ac:dyDescent="0.25">
      <c r="K1797" s="153">
        <f t="shared" si="24"/>
        <v>0</v>
      </c>
    </row>
    <row r="1798" spans="3:11" x14ac:dyDescent="0.25">
      <c r="F1798" s="139" t="s">
        <v>3030</v>
      </c>
      <c r="K1798" s="153">
        <f t="shared" si="24"/>
        <v>0</v>
      </c>
    </row>
    <row r="1799" spans="3:11" x14ac:dyDescent="0.25">
      <c r="K1799" s="153">
        <f t="shared" si="24"/>
        <v>0</v>
      </c>
    </row>
    <row r="1800" spans="3:11" x14ac:dyDescent="0.25">
      <c r="F1800" s="139" t="s">
        <v>3031</v>
      </c>
      <c r="K1800" s="153">
        <f t="shared" si="24"/>
        <v>0</v>
      </c>
    </row>
    <row r="1801" spans="3:11" x14ac:dyDescent="0.25">
      <c r="K1801" s="153">
        <f t="shared" si="24"/>
        <v>0</v>
      </c>
    </row>
    <row r="1802" spans="3:11" x14ac:dyDescent="0.25">
      <c r="F1802" s="139" t="s">
        <v>3035</v>
      </c>
      <c r="K1802" s="153">
        <f t="shared" si="24"/>
        <v>0</v>
      </c>
    </row>
    <row r="1803" spans="3:11" x14ac:dyDescent="0.25">
      <c r="F1803" s="139" t="s">
        <v>3034</v>
      </c>
      <c r="K1803" s="153">
        <f t="shared" si="24"/>
        <v>0</v>
      </c>
    </row>
    <row r="1804" spans="3:11" x14ac:dyDescent="0.25">
      <c r="F1804" s="139" t="s">
        <v>163</v>
      </c>
      <c r="G1804" s="183">
        <v>63800000</v>
      </c>
      <c r="H1804" s="183">
        <v>63800000</v>
      </c>
      <c r="I1804" s="183">
        <v>63800000</v>
      </c>
      <c r="J1804" s="183">
        <v>63800000</v>
      </c>
      <c r="K1804" s="153">
        <f t="shared" si="24"/>
        <v>255200000</v>
      </c>
    </row>
    <row r="1805" spans="3:11" x14ac:dyDescent="0.25">
      <c r="F1805" s="139" t="s">
        <v>153</v>
      </c>
      <c r="K1805" s="153">
        <f t="shared" si="24"/>
        <v>0</v>
      </c>
    </row>
    <row r="1806" spans="3:11" x14ac:dyDescent="0.25">
      <c r="K1806" s="153">
        <f t="shared" si="24"/>
        <v>0</v>
      </c>
    </row>
    <row r="1807" spans="3:11" x14ac:dyDescent="0.25">
      <c r="K1807" s="153">
        <f t="shared" si="24"/>
        <v>0</v>
      </c>
    </row>
    <row r="1808" spans="3:11" x14ac:dyDescent="0.25">
      <c r="F1808" s="139" t="s">
        <v>3029</v>
      </c>
      <c r="K1808" s="153">
        <f t="shared" si="24"/>
        <v>0</v>
      </c>
    </row>
    <row r="1809" spans="3:11" ht="45" x14ac:dyDescent="0.25">
      <c r="C1809" s="139" t="s">
        <v>543</v>
      </c>
      <c r="K1809" s="153">
        <f t="shared" si="24"/>
        <v>0</v>
      </c>
    </row>
    <row r="1810" spans="3:11" x14ac:dyDescent="0.25">
      <c r="F1810" s="139" t="s">
        <v>3030</v>
      </c>
      <c r="K1810" s="153">
        <f t="shared" si="24"/>
        <v>0</v>
      </c>
    </row>
    <row r="1811" spans="3:11" x14ac:dyDescent="0.25">
      <c r="K1811" s="153">
        <f t="shared" si="24"/>
        <v>0</v>
      </c>
    </row>
    <row r="1812" spans="3:11" x14ac:dyDescent="0.25">
      <c r="F1812" s="139" t="s">
        <v>3031</v>
      </c>
      <c r="K1812" s="153">
        <f t="shared" si="24"/>
        <v>0</v>
      </c>
    </row>
    <row r="1813" spans="3:11" x14ac:dyDescent="0.25">
      <c r="K1813" s="153">
        <f t="shared" si="24"/>
        <v>0</v>
      </c>
    </row>
    <row r="1814" spans="3:11" x14ac:dyDescent="0.25">
      <c r="F1814" s="139" t="s">
        <v>3035</v>
      </c>
      <c r="K1814" s="153">
        <f t="shared" ref="K1814:K1877" si="25">SUM(G1814:J1814)</f>
        <v>0</v>
      </c>
    </row>
    <row r="1815" spans="3:11" x14ac:dyDescent="0.25">
      <c r="F1815" s="139" t="s">
        <v>3034</v>
      </c>
      <c r="K1815" s="153">
        <f t="shared" si="25"/>
        <v>0</v>
      </c>
    </row>
    <row r="1816" spans="3:11" x14ac:dyDescent="0.25">
      <c r="F1816" s="139" t="s">
        <v>163</v>
      </c>
      <c r="G1816" s="139">
        <v>27800000</v>
      </c>
      <c r="H1816" s="139">
        <v>27800000</v>
      </c>
      <c r="I1816" s="139">
        <v>27800000</v>
      </c>
      <c r="K1816" s="153">
        <f t="shared" si="25"/>
        <v>83400000</v>
      </c>
    </row>
    <row r="1817" spans="3:11" x14ac:dyDescent="0.25">
      <c r="F1817" s="139" t="s">
        <v>153</v>
      </c>
      <c r="K1817" s="153">
        <f t="shared" si="25"/>
        <v>0</v>
      </c>
    </row>
    <row r="1818" spans="3:11" x14ac:dyDescent="0.25">
      <c r="K1818" s="153">
        <f t="shared" si="25"/>
        <v>0</v>
      </c>
    </row>
    <row r="1819" spans="3:11" x14ac:dyDescent="0.25">
      <c r="K1819" s="153">
        <f t="shared" si="25"/>
        <v>0</v>
      </c>
    </row>
    <row r="1820" spans="3:11" ht="60" x14ac:dyDescent="0.25">
      <c r="C1820" s="139" t="s">
        <v>544</v>
      </c>
      <c r="F1820" s="139" t="s">
        <v>3029</v>
      </c>
      <c r="K1820" s="153">
        <f t="shared" si="25"/>
        <v>0</v>
      </c>
    </row>
    <row r="1821" spans="3:11" x14ac:dyDescent="0.25">
      <c r="K1821" s="153">
        <f t="shared" si="25"/>
        <v>0</v>
      </c>
    </row>
    <row r="1822" spans="3:11" x14ac:dyDescent="0.25">
      <c r="F1822" s="139" t="s">
        <v>3030</v>
      </c>
      <c r="K1822" s="153">
        <f t="shared" si="25"/>
        <v>0</v>
      </c>
    </row>
    <row r="1823" spans="3:11" x14ac:dyDescent="0.25">
      <c r="K1823" s="153">
        <f t="shared" si="25"/>
        <v>0</v>
      </c>
    </row>
    <row r="1824" spans="3:11" x14ac:dyDescent="0.25">
      <c r="F1824" s="139" t="s">
        <v>3031</v>
      </c>
      <c r="K1824" s="153">
        <f t="shared" si="25"/>
        <v>0</v>
      </c>
    </row>
    <row r="1825" spans="3:11" x14ac:dyDescent="0.25">
      <c r="K1825" s="153">
        <f t="shared" si="25"/>
        <v>0</v>
      </c>
    </row>
    <row r="1826" spans="3:11" x14ac:dyDescent="0.25">
      <c r="F1826" s="139" t="s">
        <v>3035</v>
      </c>
      <c r="K1826" s="153">
        <f t="shared" si="25"/>
        <v>0</v>
      </c>
    </row>
    <row r="1827" spans="3:11" x14ac:dyDescent="0.25">
      <c r="F1827" s="139" t="s">
        <v>3034</v>
      </c>
      <c r="K1827" s="153">
        <f t="shared" si="25"/>
        <v>0</v>
      </c>
    </row>
    <row r="1828" spans="3:11" x14ac:dyDescent="0.25">
      <c r="F1828" s="139" t="s">
        <v>163</v>
      </c>
      <c r="G1828" s="139">
        <v>45220000</v>
      </c>
      <c r="H1828" s="139">
        <v>45220000</v>
      </c>
      <c r="I1828" s="139">
        <v>45220000</v>
      </c>
      <c r="J1828" s="139">
        <v>45220000</v>
      </c>
      <c r="K1828" s="153">
        <f t="shared" si="25"/>
        <v>180880000</v>
      </c>
    </row>
    <row r="1829" spans="3:11" x14ac:dyDescent="0.25">
      <c r="F1829" s="139" t="s">
        <v>153</v>
      </c>
      <c r="K1829" s="153">
        <f t="shared" si="25"/>
        <v>0</v>
      </c>
    </row>
    <row r="1830" spans="3:11" x14ac:dyDescent="0.25">
      <c r="K1830" s="153">
        <f t="shared" si="25"/>
        <v>0</v>
      </c>
    </row>
    <row r="1831" spans="3:11" x14ac:dyDescent="0.25">
      <c r="F1831" s="139" t="s">
        <v>3029</v>
      </c>
      <c r="K1831" s="153">
        <f t="shared" si="25"/>
        <v>0</v>
      </c>
    </row>
    <row r="1832" spans="3:11" x14ac:dyDescent="0.25">
      <c r="K1832" s="153">
        <f t="shared" si="25"/>
        <v>0</v>
      </c>
    </row>
    <row r="1833" spans="3:11" x14ac:dyDescent="0.25">
      <c r="F1833" s="139" t="s">
        <v>3030</v>
      </c>
      <c r="K1833" s="153">
        <f t="shared" si="25"/>
        <v>0</v>
      </c>
    </row>
    <row r="1834" spans="3:11" x14ac:dyDescent="0.25">
      <c r="K1834" s="153">
        <f t="shared" si="25"/>
        <v>0</v>
      </c>
    </row>
    <row r="1835" spans="3:11" ht="90" x14ac:dyDescent="0.25">
      <c r="C1835" s="139" t="s">
        <v>545</v>
      </c>
      <c r="F1835" s="139" t="s">
        <v>3031</v>
      </c>
      <c r="K1835" s="153">
        <f t="shared" si="25"/>
        <v>0</v>
      </c>
    </row>
    <row r="1836" spans="3:11" x14ac:dyDescent="0.25">
      <c r="K1836" s="153">
        <f t="shared" si="25"/>
        <v>0</v>
      </c>
    </row>
    <row r="1837" spans="3:11" x14ac:dyDescent="0.25">
      <c r="F1837" s="139" t="s">
        <v>3035</v>
      </c>
      <c r="K1837" s="153">
        <f t="shared" si="25"/>
        <v>0</v>
      </c>
    </row>
    <row r="1838" spans="3:11" x14ac:dyDescent="0.25">
      <c r="F1838" s="139" t="s">
        <v>3034</v>
      </c>
      <c r="K1838" s="153">
        <f t="shared" si="25"/>
        <v>0</v>
      </c>
    </row>
    <row r="1839" spans="3:11" x14ac:dyDescent="0.25">
      <c r="F1839" s="139" t="s">
        <v>163</v>
      </c>
      <c r="G1839" s="187">
        <v>2525258216</v>
      </c>
      <c r="H1839" s="187">
        <v>2225258216</v>
      </c>
      <c r="I1839" s="187">
        <v>2225258216</v>
      </c>
      <c r="J1839" s="187">
        <v>2458258216</v>
      </c>
      <c r="K1839" s="153">
        <f t="shared" si="25"/>
        <v>9434032864</v>
      </c>
    </row>
    <row r="1840" spans="3:11" x14ac:dyDescent="0.25">
      <c r="F1840" s="139" t="s">
        <v>153</v>
      </c>
      <c r="K1840" s="153">
        <f t="shared" si="25"/>
        <v>0</v>
      </c>
    </row>
    <row r="1841" spans="3:11" x14ac:dyDescent="0.25">
      <c r="K1841" s="153">
        <f t="shared" si="25"/>
        <v>0</v>
      </c>
    </row>
    <row r="1842" spans="3:11" x14ac:dyDescent="0.25">
      <c r="F1842" s="139" t="s">
        <v>3029</v>
      </c>
      <c r="G1842" s="176">
        <v>19000000</v>
      </c>
      <c r="H1842" s="176">
        <v>19000000</v>
      </c>
      <c r="I1842" s="176">
        <v>100000000</v>
      </c>
      <c r="J1842" s="176">
        <v>200000000</v>
      </c>
      <c r="K1842" s="153">
        <f t="shared" si="25"/>
        <v>338000000</v>
      </c>
    </row>
    <row r="1843" spans="3:11" x14ac:dyDescent="0.25">
      <c r="K1843" s="153">
        <f t="shared" si="25"/>
        <v>0</v>
      </c>
    </row>
    <row r="1844" spans="3:11" ht="45" x14ac:dyDescent="0.25">
      <c r="C1844" s="139" t="s">
        <v>546</v>
      </c>
      <c r="F1844" s="139" t="s">
        <v>3030</v>
      </c>
      <c r="K1844" s="153">
        <f t="shared" si="25"/>
        <v>0</v>
      </c>
    </row>
    <row r="1845" spans="3:11" x14ac:dyDescent="0.25">
      <c r="K1845" s="153">
        <f t="shared" si="25"/>
        <v>0</v>
      </c>
    </row>
    <row r="1846" spans="3:11" x14ac:dyDescent="0.25">
      <c r="F1846" s="139" t="s">
        <v>3031</v>
      </c>
      <c r="K1846" s="153">
        <f t="shared" si="25"/>
        <v>0</v>
      </c>
    </row>
    <row r="1847" spans="3:11" x14ac:dyDescent="0.25">
      <c r="K1847" s="153">
        <f t="shared" si="25"/>
        <v>0</v>
      </c>
    </row>
    <row r="1848" spans="3:11" x14ac:dyDescent="0.25">
      <c r="F1848" s="139" t="s">
        <v>3035</v>
      </c>
      <c r="K1848" s="153">
        <f t="shared" si="25"/>
        <v>0</v>
      </c>
    </row>
    <row r="1849" spans="3:11" x14ac:dyDescent="0.25">
      <c r="F1849" s="139" t="s">
        <v>3034</v>
      </c>
      <c r="K1849" s="153">
        <f t="shared" si="25"/>
        <v>0</v>
      </c>
    </row>
    <row r="1850" spans="3:11" x14ac:dyDescent="0.25">
      <c r="F1850" s="139" t="s">
        <v>163</v>
      </c>
      <c r="G1850" s="176">
        <v>132700000</v>
      </c>
      <c r="H1850" s="176">
        <v>132700000</v>
      </c>
      <c r="I1850" s="176">
        <v>132700000</v>
      </c>
      <c r="J1850" s="176">
        <v>132700000</v>
      </c>
      <c r="K1850" s="153">
        <f t="shared" si="25"/>
        <v>530800000</v>
      </c>
    </row>
    <row r="1851" spans="3:11" x14ac:dyDescent="0.25">
      <c r="F1851" s="139" t="s">
        <v>153</v>
      </c>
      <c r="K1851" s="153">
        <f t="shared" si="25"/>
        <v>0</v>
      </c>
    </row>
    <row r="1852" spans="3:11" x14ac:dyDescent="0.25">
      <c r="K1852" s="153">
        <f t="shared" si="25"/>
        <v>0</v>
      </c>
    </row>
    <row r="1853" spans="3:11" x14ac:dyDescent="0.25">
      <c r="K1853" s="153">
        <f t="shared" si="25"/>
        <v>0</v>
      </c>
    </row>
    <row r="1854" spans="3:11" x14ac:dyDescent="0.25">
      <c r="K1854" s="153">
        <f t="shared" si="25"/>
        <v>0</v>
      </c>
    </row>
    <row r="1855" spans="3:11" x14ac:dyDescent="0.25">
      <c r="F1855" s="139" t="s">
        <v>163</v>
      </c>
      <c r="G1855" s="139">
        <v>12742000000</v>
      </c>
      <c r="H1855" s="139">
        <v>13140410000</v>
      </c>
      <c r="I1855" s="139">
        <v>13534727300</v>
      </c>
      <c r="J1855" s="139">
        <v>11742000000</v>
      </c>
      <c r="K1855" s="153">
        <f>SUM(G1855:J1855)</f>
        <v>51159137300</v>
      </c>
    </row>
    <row r="1856" spans="3:11" x14ac:dyDescent="0.25">
      <c r="F1856" s="139" t="s">
        <v>153</v>
      </c>
      <c r="G1856" s="139">
        <v>4095015970</v>
      </c>
      <c r="H1856" s="139">
        <v>4203552779.5</v>
      </c>
      <c r="I1856" s="139">
        <v>4344129488.5</v>
      </c>
      <c r="J1856" s="139">
        <v>4294957772</v>
      </c>
      <c r="K1856" s="153">
        <f>SUM(G1856:J1856)</f>
        <v>16937656010</v>
      </c>
    </row>
    <row r="1857" spans="5:11" x14ac:dyDescent="0.25">
      <c r="K1857" s="153">
        <f t="shared" si="25"/>
        <v>0</v>
      </c>
    </row>
    <row r="1858" spans="5:11" x14ac:dyDescent="0.25">
      <c r="K1858" s="153">
        <f t="shared" si="25"/>
        <v>0</v>
      </c>
    </row>
    <row r="1859" spans="5:11" x14ac:dyDescent="0.25">
      <c r="F1859" s="139" t="s">
        <v>163</v>
      </c>
      <c r="K1859" s="153">
        <f t="shared" si="25"/>
        <v>0</v>
      </c>
    </row>
    <row r="1860" spans="5:11" x14ac:dyDescent="0.25">
      <c r="F1860" s="139" t="s">
        <v>153</v>
      </c>
      <c r="G1860" s="139">
        <v>40055953</v>
      </c>
      <c r="H1860" s="139">
        <v>55340000</v>
      </c>
      <c r="I1860" s="139">
        <v>60000000</v>
      </c>
      <c r="J1860" s="139">
        <v>68000000</v>
      </c>
      <c r="K1860" s="153">
        <f t="shared" si="25"/>
        <v>223395953</v>
      </c>
    </row>
    <row r="1861" spans="5:11" x14ac:dyDescent="0.25">
      <c r="K1861" s="153">
        <f t="shared" si="25"/>
        <v>0</v>
      </c>
    </row>
    <row r="1862" spans="5:11" x14ac:dyDescent="0.25">
      <c r="K1862" s="153">
        <f t="shared" si="25"/>
        <v>0</v>
      </c>
    </row>
    <row r="1863" spans="5:11" x14ac:dyDescent="0.25">
      <c r="F1863" s="139" t="s">
        <v>181</v>
      </c>
      <c r="G1863" s="139">
        <v>20000000</v>
      </c>
      <c r="H1863" s="139">
        <v>20000000</v>
      </c>
      <c r="I1863" s="139">
        <v>20000000</v>
      </c>
      <c r="K1863" s="153">
        <f t="shared" si="25"/>
        <v>60000000</v>
      </c>
    </row>
    <row r="1864" spans="5:11" x14ac:dyDescent="0.25">
      <c r="K1864" s="153">
        <f t="shared" si="25"/>
        <v>0</v>
      </c>
    </row>
    <row r="1865" spans="5:11" x14ac:dyDescent="0.25">
      <c r="K1865" s="153">
        <f t="shared" si="25"/>
        <v>0</v>
      </c>
    </row>
    <row r="1866" spans="5:11" x14ac:dyDescent="0.25">
      <c r="K1866" s="153">
        <f t="shared" si="25"/>
        <v>0</v>
      </c>
    </row>
    <row r="1867" spans="5:11" x14ac:dyDescent="0.25">
      <c r="E1867" s="139" t="s">
        <v>3029</v>
      </c>
      <c r="G1867" s="139">
        <v>35000000</v>
      </c>
      <c r="H1867" s="139">
        <v>35000000</v>
      </c>
      <c r="K1867" s="153">
        <f>SUM(G1867:J1867)</f>
        <v>70000000</v>
      </c>
    </row>
    <row r="1868" spans="5:11" x14ac:dyDescent="0.25">
      <c r="K1868" s="153">
        <f t="shared" si="25"/>
        <v>0</v>
      </c>
    </row>
    <row r="1869" spans="5:11" x14ac:dyDescent="0.25">
      <c r="K1869" s="153">
        <f t="shared" si="25"/>
        <v>0</v>
      </c>
    </row>
    <row r="1870" spans="5:11" x14ac:dyDescent="0.25">
      <c r="F1870" s="139" t="s">
        <v>3039</v>
      </c>
      <c r="G1870" s="139">
        <v>145000000</v>
      </c>
      <c r="H1870" s="139">
        <v>150000000</v>
      </c>
      <c r="I1870" s="139">
        <v>155000000</v>
      </c>
      <c r="J1870" s="139">
        <v>160000000</v>
      </c>
      <c r="K1870" s="153">
        <f t="shared" si="25"/>
        <v>610000000</v>
      </c>
    </row>
    <row r="1871" spans="5:11" x14ac:dyDescent="0.25">
      <c r="K1871" s="153">
        <f t="shared" si="25"/>
        <v>0</v>
      </c>
    </row>
    <row r="1872" spans="5:11" x14ac:dyDescent="0.25">
      <c r="K1872" s="153">
        <f t="shared" si="25"/>
        <v>0</v>
      </c>
    </row>
    <row r="1873" spans="6:11" x14ac:dyDescent="0.25">
      <c r="F1873" s="139" t="s">
        <v>3039</v>
      </c>
      <c r="G1873" s="139">
        <v>30000000</v>
      </c>
      <c r="H1873" s="139">
        <v>30000000</v>
      </c>
      <c r="I1873" s="139">
        <v>30000000</v>
      </c>
      <c r="J1873" s="139">
        <v>30000000</v>
      </c>
      <c r="K1873" s="153">
        <f t="shared" si="25"/>
        <v>120000000</v>
      </c>
    </row>
    <row r="1874" spans="6:11" x14ac:dyDescent="0.25">
      <c r="K1874" s="153">
        <f t="shared" si="25"/>
        <v>0</v>
      </c>
    </row>
    <row r="1875" spans="6:11" x14ac:dyDescent="0.25">
      <c r="K1875" s="153">
        <f t="shared" si="25"/>
        <v>0</v>
      </c>
    </row>
    <row r="1876" spans="6:11" x14ac:dyDescent="0.25">
      <c r="F1876" s="139" t="s">
        <v>3039</v>
      </c>
      <c r="G1876" s="139">
        <v>20000000</v>
      </c>
      <c r="H1876" s="139">
        <v>200000000</v>
      </c>
      <c r="I1876" s="139">
        <v>100000000</v>
      </c>
      <c r="J1876" s="139">
        <v>100000000</v>
      </c>
      <c r="K1876" s="153">
        <f t="shared" si="25"/>
        <v>420000000</v>
      </c>
    </row>
    <row r="1877" spans="6:11" x14ac:dyDescent="0.25">
      <c r="K1877" s="153">
        <f t="shared" si="25"/>
        <v>0</v>
      </c>
    </row>
    <row r="1878" spans="6:11" x14ac:dyDescent="0.25">
      <c r="K1878" s="153">
        <f t="shared" ref="K1878:K1941" si="26">SUM(G1878:J1878)</f>
        <v>0</v>
      </c>
    </row>
    <row r="1879" spans="6:11" x14ac:dyDescent="0.25">
      <c r="K1879" s="153">
        <f t="shared" si="26"/>
        <v>0</v>
      </c>
    </row>
    <row r="1880" spans="6:11" x14ac:dyDescent="0.25">
      <c r="K1880" s="153">
        <f t="shared" si="26"/>
        <v>0</v>
      </c>
    </row>
    <row r="1881" spans="6:11" x14ac:dyDescent="0.25">
      <c r="F1881" s="139" t="s">
        <v>3039</v>
      </c>
      <c r="G1881" s="139">
        <v>50000000</v>
      </c>
      <c r="H1881" s="139">
        <v>50000000</v>
      </c>
      <c r="K1881" s="153">
        <f t="shared" si="26"/>
        <v>100000000</v>
      </c>
    </row>
    <row r="1882" spans="6:11" x14ac:dyDescent="0.25">
      <c r="K1882" s="153">
        <f t="shared" si="26"/>
        <v>0</v>
      </c>
    </row>
    <row r="1883" spans="6:11" x14ac:dyDescent="0.25">
      <c r="K1883" s="153">
        <f t="shared" si="26"/>
        <v>0</v>
      </c>
    </row>
    <row r="1884" spans="6:11" x14ac:dyDescent="0.25">
      <c r="F1884" s="139" t="s">
        <v>163</v>
      </c>
      <c r="G1884" s="139">
        <v>94436796</v>
      </c>
      <c r="H1884" s="202">
        <v>94436796</v>
      </c>
      <c r="K1884" s="153">
        <f t="shared" si="26"/>
        <v>188873592</v>
      </c>
    </row>
    <row r="1885" spans="6:11" x14ac:dyDescent="0.25">
      <c r="K1885" s="153">
        <f t="shared" si="26"/>
        <v>0</v>
      </c>
    </row>
    <row r="1886" spans="6:11" x14ac:dyDescent="0.25">
      <c r="K1886" s="153">
        <f t="shared" si="26"/>
        <v>0</v>
      </c>
    </row>
    <row r="1887" spans="6:11" x14ac:dyDescent="0.25">
      <c r="K1887" s="153">
        <f t="shared" si="26"/>
        <v>0</v>
      </c>
    </row>
    <row r="1888" spans="6:11" x14ac:dyDescent="0.25">
      <c r="K1888" s="153">
        <f t="shared" si="26"/>
        <v>0</v>
      </c>
    </row>
    <row r="1889" spans="6:11" x14ac:dyDescent="0.25">
      <c r="K1889" s="153">
        <f t="shared" si="26"/>
        <v>0</v>
      </c>
    </row>
    <row r="1890" spans="6:11" x14ac:dyDescent="0.25">
      <c r="K1890" s="153">
        <f t="shared" si="26"/>
        <v>0</v>
      </c>
    </row>
    <row r="1891" spans="6:11" x14ac:dyDescent="0.25">
      <c r="F1891" s="139" t="s">
        <v>3039</v>
      </c>
      <c r="G1891" s="139">
        <v>512100000</v>
      </c>
      <c r="H1891" s="139">
        <v>512100000</v>
      </c>
      <c r="I1891" s="139">
        <v>512100000</v>
      </c>
      <c r="J1891" s="139">
        <v>100000000</v>
      </c>
      <c r="K1891" s="153">
        <f t="shared" si="26"/>
        <v>1636300000</v>
      </c>
    </row>
    <row r="1892" spans="6:11" x14ac:dyDescent="0.25">
      <c r="F1892" s="139" t="s">
        <v>3043</v>
      </c>
      <c r="G1892" s="139">
        <v>100000000</v>
      </c>
      <c r="H1892" s="139">
        <v>100000000</v>
      </c>
      <c r="I1892" s="139">
        <v>512100000</v>
      </c>
      <c r="J1892" s="139">
        <v>100000000</v>
      </c>
      <c r="K1892" s="153">
        <f t="shared" si="26"/>
        <v>812100000</v>
      </c>
    </row>
    <row r="1893" spans="6:11" x14ac:dyDescent="0.25">
      <c r="K1893" s="153">
        <f t="shared" si="26"/>
        <v>0</v>
      </c>
    </row>
    <row r="1894" spans="6:11" x14ac:dyDescent="0.25">
      <c r="K1894" s="153">
        <f t="shared" si="26"/>
        <v>0</v>
      </c>
    </row>
    <row r="1895" spans="6:11" x14ac:dyDescent="0.25">
      <c r="K1895" s="153">
        <f t="shared" si="26"/>
        <v>0</v>
      </c>
    </row>
    <row r="1896" spans="6:11" x14ac:dyDescent="0.25">
      <c r="K1896" s="153">
        <f t="shared" si="26"/>
        <v>0</v>
      </c>
    </row>
    <row r="1897" spans="6:11" x14ac:dyDescent="0.25">
      <c r="K1897" s="153">
        <f t="shared" si="26"/>
        <v>0</v>
      </c>
    </row>
    <row r="1898" spans="6:11" x14ac:dyDescent="0.25">
      <c r="K1898" s="153">
        <f t="shared" si="26"/>
        <v>0</v>
      </c>
    </row>
    <row r="1899" spans="6:11" x14ac:dyDescent="0.25">
      <c r="K1899" s="153">
        <f t="shared" si="26"/>
        <v>0</v>
      </c>
    </row>
    <row r="1900" spans="6:11" x14ac:dyDescent="0.25">
      <c r="K1900" s="153">
        <f t="shared" si="26"/>
        <v>0</v>
      </c>
    </row>
    <row r="1901" spans="6:11" x14ac:dyDescent="0.25">
      <c r="K1901" s="153">
        <f t="shared" si="26"/>
        <v>0</v>
      </c>
    </row>
    <row r="1902" spans="6:11" x14ac:dyDescent="0.25">
      <c r="K1902" s="153">
        <f t="shared" si="26"/>
        <v>0</v>
      </c>
    </row>
    <row r="1903" spans="6:11" x14ac:dyDescent="0.25">
      <c r="K1903" s="153">
        <f t="shared" si="26"/>
        <v>0</v>
      </c>
    </row>
    <row r="1904" spans="6:11" x14ac:dyDescent="0.25">
      <c r="K1904" s="153">
        <f t="shared" si="26"/>
        <v>0</v>
      </c>
    </row>
    <row r="1905" spans="11:11" x14ac:dyDescent="0.25">
      <c r="K1905" s="153">
        <f t="shared" si="26"/>
        <v>0</v>
      </c>
    </row>
    <row r="1906" spans="11:11" x14ac:dyDescent="0.25">
      <c r="K1906" s="153">
        <f t="shared" si="26"/>
        <v>0</v>
      </c>
    </row>
    <row r="1907" spans="11:11" x14ac:dyDescent="0.25">
      <c r="K1907" s="153">
        <f t="shared" si="26"/>
        <v>0</v>
      </c>
    </row>
    <row r="1908" spans="11:11" x14ac:dyDescent="0.25">
      <c r="K1908" s="153">
        <f t="shared" si="26"/>
        <v>0</v>
      </c>
    </row>
    <row r="1909" spans="11:11" x14ac:dyDescent="0.25">
      <c r="K1909" s="153">
        <f t="shared" si="26"/>
        <v>0</v>
      </c>
    </row>
    <row r="1910" spans="11:11" x14ac:dyDescent="0.25">
      <c r="K1910" s="153">
        <f t="shared" si="26"/>
        <v>0</v>
      </c>
    </row>
    <row r="1911" spans="11:11" x14ac:dyDescent="0.25">
      <c r="K1911" s="153">
        <f t="shared" si="26"/>
        <v>0</v>
      </c>
    </row>
    <row r="1912" spans="11:11" x14ac:dyDescent="0.25">
      <c r="K1912" s="153">
        <f t="shared" si="26"/>
        <v>0</v>
      </c>
    </row>
    <row r="1913" spans="11:11" x14ac:dyDescent="0.25">
      <c r="K1913" s="153">
        <f t="shared" si="26"/>
        <v>0</v>
      </c>
    </row>
    <row r="1914" spans="11:11" x14ac:dyDescent="0.25">
      <c r="K1914" s="153">
        <f t="shared" si="26"/>
        <v>0</v>
      </c>
    </row>
    <row r="1915" spans="11:11" x14ac:dyDescent="0.25">
      <c r="K1915" s="153">
        <f t="shared" si="26"/>
        <v>0</v>
      </c>
    </row>
    <row r="1916" spans="11:11" x14ac:dyDescent="0.25">
      <c r="K1916" s="153">
        <f t="shared" si="26"/>
        <v>0</v>
      </c>
    </row>
    <row r="1917" spans="11:11" x14ac:dyDescent="0.25">
      <c r="K1917" s="153">
        <f t="shared" si="26"/>
        <v>0</v>
      </c>
    </row>
    <row r="1918" spans="11:11" x14ac:dyDescent="0.25">
      <c r="K1918" s="153">
        <f t="shared" si="26"/>
        <v>0</v>
      </c>
    </row>
    <row r="1919" spans="11:11" x14ac:dyDescent="0.25">
      <c r="K1919" s="153">
        <f t="shared" si="26"/>
        <v>0</v>
      </c>
    </row>
    <row r="1920" spans="11:11" x14ac:dyDescent="0.25">
      <c r="K1920" s="153">
        <f t="shared" si="26"/>
        <v>0</v>
      </c>
    </row>
    <row r="1921" spans="11:11" x14ac:dyDescent="0.25">
      <c r="K1921" s="153">
        <f t="shared" si="26"/>
        <v>0</v>
      </c>
    </row>
    <row r="1922" spans="11:11" x14ac:dyDescent="0.25">
      <c r="K1922" s="153">
        <f t="shared" si="26"/>
        <v>0</v>
      </c>
    </row>
    <row r="1923" spans="11:11" x14ac:dyDescent="0.25">
      <c r="K1923" s="153">
        <f t="shared" si="26"/>
        <v>0</v>
      </c>
    </row>
    <row r="1924" spans="11:11" x14ac:dyDescent="0.25">
      <c r="K1924" s="153">
        <f t="shared" si="26"/>
        <v>0</v>
      </c>
    </row>
    <row r="1925" spans="11:11" x14ac:dyDescent="0.25">
      <c r="K1925" s="153">
        <f t="shared" si="26"/>
        <v>0</v>
      </c>
    </row>
    <row r="1926" spans="11:11" x14ac:dyDescent="0.25">
      <c r="K1926" s="153">
        <f t="shared" si="26"/>
        <v>0</v>
      </c>
    </row>
    <row r="1927" spans="11:11" x14ac:dyDescent="0.25">
      <c r="K1927" s="153">
        <f t="shared" si="26"/>
        <v>0</v>
      </c>
    </row>
    <row r="1928" spans="11:11" x14ac:dyDescent="0.25">
      <c r="K1928" s="153">
        <f t="shared" si="26"/>
        <v>0</v>
      </c>
    </row>
    <row r="1929" spans="11:11" x14ac:dyDescent="0.25">
      <c r="K1929" s="153">
        <f t="shared" si="26"/>
        <v>0</v>
      </c>
    </row>
    <row r="1930" spans="11:11" x14ac:dyDescent="0.25">
      <c r="K1930" s="153">
        <f t="shared" si="26"/>
        <v>0</v>
      </c>
    </row>
    <row r="1931" spans="11:11" x14ac:dyDescent="0.25">
      <c r="K1931" s="153">
        <f t="shared" si="26"/>
        <v>0</v>
      </c>
    </row>
    <row r="1932" spans="11:11" x14ac:dyDescent="0.25">
      <c r="K1932" s="153">
        <f t="shared" si="26"/>
        <v>0</v>
      </c>
    </row>
    <row r="1933" spans="11:11" x14ac:dyDescent="0.25">
      <c r="K1933" s="153">
        <f t="shared" si="26"/>
        <v>0</v>
      </c>
    </row>
    <row r="1934" spans="11:11" x14ac:dyDescent="0.25">
      <c r="K1934" s="153">
        <f t="shared" si="26"/>
        <v>0</v>
      </c>
    </row>
    <row r="1935" spans="11:11" x14ac:dyDescent="0.25">
      <c r="K1935" s="153">
        <f t="shared" si="26"/>
        <v>0</v>
      </c>
    </row>
    <row r="1936" spans="11:11" x14ac:dyDescent="0.25">
      <c r="K1936" s="153">
        <f t="shared" si="26"/>
        <v>0</v>
      </c>
    </row>
    <row r="1937" spans="11:11" x14ac:dyDescent="0.25">
      <c r="K1937" s="153">
        <f t="shared" si="26"/>
        <v>0</v>
      </c>
    </row>
    <row r="1938" spans="11:11" x14ac:dyDescent="0.25">
      <c r="K1938" s="153">
        <f t="shared" si="26"/>
        <v>0</v>
      </c>
    </row>
    <row r="1939" spans="11:11" x14ac:dyDescent="0.25">
      <c r="K1939" s="153">
        <f t="shared" si="26"/>
        <v>0</v>
      </c>
    </row>
    <row r="1940" spans="11:11" x14ac:dyDescent="0.25">
      <c r="K1940" s="153">
        <f t="shared" si="26"/>
        <v>0</v>
      </c>
    </row>
    <row r="1941" spans="11:11" x14ac:dyDescent="0.25">
      <c r="K1941" s="153">
        <f t="shared" si="26"/>
        <v>0</v>
      </c>
    </row>
    <row r="1942" spans="11:11" x14ac:dyDescent="0.25">
      <c r="K1942" s="153">
        <f t="shared" ref="K1942:K1950" si="27">SUM(G1942:J1942)</f>
        <v>0</v>
      </c>
    </row>
    <row r="1943" spans="11:11" x14ac:dyDescent="0.25">
      <c r="K1943" s="153">
        <f t="shared" si="27"/>
        <v>0</v>
      </c>
    </row>
    <row r="1944" spans="11:11" x14ac:dyDescent="0.25">
      <c r="K1944" s="153">
        <f t="shared" si="27"/>
        <v>0</v>
      </c>
    </row>
    <row r="1945" spans="11:11" x14ac:dyDescent="0.25">
      <c r="K1945" s="153">
        <f t="shared" si="27"/>
        <v>0</v>
      </c>
    </row>
    <row r="1946" spans="11:11" x14ac:dyDescent="0.25">
      <c r="K1946" s="153">
        <f t="shared" si="27"/>
        <v>0</v>
      </c>
    </row>
    <row r="1947" spans="11:11" x14ac:dyDescent="0.25">
      <c r="K1947" s="153">
        <f t="shared" si="27"/>
        <v>0</v>
      </c>
    </row>
    <row r="1948" spans="11:11" x14ac:dyDescent="0.25">
      <c r="K1948" s="153">
        <f t="shared" si="27"/>
        <v>0</v>
      </c>
    </row>
    <row r="1949" spans="11:11" x14ac:dyDescent="0.25">
      <c r="K1949" s="153">
        <f t="shared" si="27"/>
        <v>0</v>
      </c>
    </row>
    <row r="1950" spans="11:11" x14ac:dyDescent="0.25">
      <c r="K1950" s="153">
        <f t="shared" si="27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O651"/>
  <sheetViews>
    <sheetView topLeftCell="A501" workbookViewId="0">
      <selection activeCell="O529" sqref="O529"/>
    </sheetView>
  </sheetViews>
  <sheetFormatPr baseColWidth="10" defaultRowHeight="15" x14ac:dyDescent="0.25"/>
  <cols>
    <col min="1" max="1" width="14.140625" bestFit="1" customWidth="1"/>
    <col min="2" max="2" width="17.5703125" customWidth="1"/>
    <col min="3" max="3" width="24.42578125" customWidth="1"/>
    <col min="4" max="4" width="19.7109375" customWidth="1"/>
    <col min="5" max="5" width="19.28515625" customWidth="1"/>
    <col min="6" max="6" width="16.28515625" bestFit="1" customWidth="1"/>
    <col min="7" max="7" width="12" bestFit="1" customWidth="1"/>
    <col min="8" max="8" width="19.5703125" customWidth="1"/>
    <col min="9" max="9" width="17.85546875" bestFit="1" customWidth="1"/>
    <col min="10" max="10" width="15.140625" bestFit="1" customWidth="1"/>
    <col min="11" max="11" width="14.140625" bestFit="1" customWidth="1"/>
    <col min="12" max="12" width="15.140625" bestFit="1" customWidth="1"/>
    <col min="13" max="13" width="15.140625" customWidth="1"/>
    <col min="15" max="15" width="15.140625" bestFit="1" customWidth="1"/>
  </cols>
  <sheetData>
    <row r="5" spans="6:6" x14ac:dyDescent="0.25">
      <c r="F5" s="173"/>
    </row>
    <row r="6" spans="6:6" x14ac:dyDescent="0.25">
      <c r="F6" s="173"/>
    </row>
    <row r="7" spans="6:6" x14ac:dyDescent="0.25">
      <c r="F7" s="173"/>
    </row>
    <row r="8" spans="6:6" x14ac:dyDescent="0.25">
      <c r="F8" s="173"/>
    </row>
    <row r="9" spans="6:6" x14ac:dyDescent="0.25">
      <c r="F9" s="173"/>
    </row>
    <row r="10" spans="6:6" x14ac:dyDescent="0.25">
      <c r="F10" s="173"/>
    </row>
    <row r="11" spans="6:6" x14ac:dyDescent="0.25">
      <c r="F11" s="173"/>
    </row>
    <row r="12" spans="6:6" x14ac:dyDescent="0.25">
      <c r="F12" s="173"/>
    </row>
    <row r="13" spans="6:6" x14ac:dyDescent="0.25">
      <c r="F13" s="173"/>
    </row>
    <row r="14" spans="6:6" x14ac:dyDescent="0.25">
      <c r="F14" s="173"/>
    </row>
    <row r="15" spans="6:6" x14ac:dyDescent="0.25">
      <c r="F15" s="173"/>
    </row>
    <row r="16" spans="6:6" x14ac:dyDescent="0.25">
      <c r="F16" s="173"/>
    </row>
    <row r="17" spans="6:6" x14ac:dyDescent="0.25">
      <c r="F17" s="173"/>
    </row>
    <row r="18" spans="6:6" x14ac:dyDescent="0.25">
      <c r="F18" s="173"/>
    </row>
    <row r="19" spans="6:6" x14ac:dyDescent="0.25">
      <c r="F19" s="173"/>
    </row>
    <row r="20" spans="6:6" x14ac:dyDescent="0.25">
      <c r="F20" s="173"/>
    </row>
    <row r="21" spans="6:6" x14ac:dyDescent="0.25">
      <c r="F21" s="173"/>
    </row>
    <row r="22" spans="6:6" x14ac:dyDescent="0.25">
      <c r="F22" s="173"/>
    </row>
    <row r="23" spans="6:6" x14ac:dyDescent="0.25">
      <c r="F23" s="173"/>
    </row>
    <row r="24" spans="6:6" x14ac:dyDescent="0.25">
      <c r="F24" s="173"/>
    </row>
    <row r="25" spans="6:6" x14ac:dyDescent="0.25">
      <c r="F25" s="173"/>
    </row>
    <row r="26" spans="6:6" x14ac:dyDescent="0.25">
      <c r="F26" s="173"/>
    </row>
    <row r="27" spans="6:6" x14ac:dyDescent="0.25">
      <c r="F27" s="173"/>
    </row>
    <row r="28" spans="6:6" x14ac:dyDescent="0.25">
      <c r="F28" s="173"/>
    </row>
    <row r="29" spans="6:6" x14ac:dyDescent="0.25">
      <c r="F29" s="173"/>
    </row>
    <row r="30" spans="6:6" x14ac:dyDescent="0.25">
      <c r="F30" s="173"/>
    </row>
    <row r="31" spans="6:6" x14ac:dyDescent="0.25">
      <c r="F31" s="173"/>
    </row>
    <row r="32" spans="6:6" x14ac:dyDescent="0.25">
      <c r="F32" s="173"/>
    </row>
    <row r="33" spans="6:6" x14ac:dyDescent="0.25">
      <c r="F33" s="173"/>
    </row>
    <row r="34" spans="6:6" x14ac:dyDescent="0.25">
      <c r="F34" s="173"/>
    </row>
    <row r="35" spans="6:6" x14ac:dyDescent="0.25">
      <c r="F35" s="173"/>
    </row>
    <row r="36" spans="6:6" x14ac:dyDescent="0.25">
      <c r="F36" s="173"/>
    </row>
    <row r="37" spans="6:6" x14ac:dyDescent="0.25">
      <c r="F37" s="173"/>
    </row>
    <row r="38" spans="6:6" x14ac:dyDescent="0.25">
      <c r="F38" s="173"/>
    </row>
    <row r="39" spans="6:6" x14ac:dyDescent="0.25">
      <c r="F39" s="173"/>
    </row>
    <row r="40" spans="6:6" x14ac:dyDescent="0.25">
      <c r="F40" s="173"/>
    </row>
    <row r="41" spans="6:6" x14ac:dyDescent="0.25">
      <c r="F41" s="173"/>
    </row>
    <row r="42" spans="6:6" x14ac:dyDescent="0.25">
      <c r="F42" s="173"/>
    </row>
    <row r="43" spans="6:6" x14ac:dyDescent="0.25">
      <c r="F43" s="173"/>
    </row>
    <row r="44" spans="6:6" x14ac:dyDescent="0.25">
      <c r="F44" s="173"/>
    </row>
    <row r="45" spans="6:6" x14ac:dyDescent="0.25">
      <c r="F45" s="173"/>
    </row>
    <row r="46" spans="6:6" x14ac:dyDescent="0.25">
      <c r="F46" s="173"/>
    </row>
    <row r="47" spans="6:6" x14ac:dyDescent="0.25">
      <c r="F47" s="173"/>
    </row>
    <row r="48" spans="6:6" x14ac:dyDescent="0.25">
      <c r="F48" s="173"/>
    </row>
    <row r="49" spans="6:6" x14ac:dyDescent="0.25">
      <c r="F49" s="173"/>
    </row>
    <row r="50" spans="6:6" x14ac:dyDescent="0.25">
      <c r="F50" s="173"/>
    </row>
    <row r="51" spans="6:6" x14ac:dyDescent="0.25">
      <c r="F51" s="173"/>
    </row>
    <row r="52" spans="6:6" x14ac:dyDescent="0.25">
      <c r="F52" s="173"/>
    </row>
    <row r="53" spans="6:6" x14ac:dyDescent="0.25">
      <c r="F53" s="173"/>
    </row>
    <row r="54" spans="6:6" x14ac:dyDescent="0.25">
      <c r="F54" s="173"/>
    </row>
    <row r="55" spans="6:6" x14ac:dyDescent="0.25">
      <c r="F55" s="173"/>
    </row>
    <row r="56" spans="6:6" x14ac:dyDescent="0.25">
      <c r="F56" s="173"/>
    </row>
    <row r="57" spans="6:6" x14ac:dyDescent="0.25">
      <c r="F57" s="173"/>
    </row>
    <row r="58" spans="6:6" x14ac:dyDescent="0.25">
      <c r="F58" s="173"/>
    </row>
    <row r="59" spans="6:6" x14ac:dyDescent="0.25">
      <c r="F59" s="173"/>
    </row>
    <row r="60" spans="6:6" x14ac:dyDescent="0.25">
      <c r="F60" s="173"/>
    </row>
    <row r="61" spans="6:6" x14ac:dyDescent="0.25">
      <c r="F61" s="173"/>
    </row>
    <row r="62" spans="6:6" x14ac:dyDescent="0.25">
      <c r="F62" s="173"/>
    </row>
    <row r="63" spans="6:6" x14ac:dyDescent="0.25">
      <c r="F63" s="173"/>
    </row>
    <row r="64" spans="6:6" x14ac:dyDescent="0.25">
      <c r="F64" s="173"/>
    </row>
    <row r="65" spans="6:6" x14ac:dyDescent="0.25">
      <c r="F65" s="173"/>
    </row>
    <row r="66" spans="6:6" x14ac:dyDescent="0.25">
      <c r="F66" s="173"/>
    </row>
    <row r="67" spans="6:6" x14ac:dyDescent="0.25">
      <c r="F67" s="173"/>
    </row>
    <row r="68" spans="6:6" x14ac:dyDescent="0.25">
      <c r="F68" s="173"/>
    </row>
    <row r="69" spans="6:6" x14ac:dyDescent="0.25">
      <c r="F69" s="173"/>
    </row>
    <row r="70" spans="6:6" x14ac:dyDescent="0.25">
      <c r="F70" s="173"/>
    </row>
    <row r="71" spans="6:6" x14ac:dyDescent="0.25">
      <c r="F71" s="173"/>
    </row>
    <row r="72" spans="6:6" x14ac:dyDescent="0.25">
      <c r="F72" s="173"/>
    </row>
    <row r="73" spans="6:6" x14ac:dyDescent="0.25">
      <c r="F73" s="173"/>
    </row>
    <row r="74" spans="6:6" x14ac:dyDescent="0.25">
      <c r="F74" s="173"/>
    </row>
    <row r="75" spans="6:6" x14ac:dyDescent="0.25">
      <c r="F75" s="173"/>
    </row>
    <row r="76" spans="6:6" x14ac:dyDescent="0.25">
      <c r="F76" s="173"/>
    </row>
    <row r="77" spans="6:6" x14ac:dyDescent="0.25">
      <c r="F77" s="173"/>
    </row>
    <row r="78" spans="6:6" x14ac:dyDescent="0.25">
      <c r="F78" s="173"/>
    </row>
    <row r="79" spans="6:6" x14ac:dyDescent="0.25">
      <c r="F79" s="173"/>
    </row>
    <row r="80" spans="6:6" x14ac:dyDescent="0.25">
      <c r="F80" s="173"/>
    </row>
    <row r="81" spans="6:6" x14ac:dyDescent="0.25">
      <c r="F81" s="173"/>
    </row>
    <row r="82" spans="6:6" x14ac:dyDescent="0.25">
      <c r="F82" s="173"/>
    </row>
    <row r="83" spans="6:6" x14ac:dyDescent="0.25">
      <c r="F83" s="173"/>
    </row>
    <row r="84" spans="6:6" x14ac:dyDescent="0.25">
      <c r="F84" s="173"/>
    </row>
    <row r="85" spans="6:6" x14ac:dyDescent="0.25">
      <c r="F85" s="173"/>
    </row>
    <row r="86" spans="6:6" x14ac:dyDescent="0.25">
      <c r="F86" s="173"/>
    </row>
    <row r="87" spans="6:6" x14ac:dyDescent="0.25">
      <c r="F87" s="173"/>
    </row>
    <row r="88" spans="6:6" x14ac:dyDescent="0.25">
      <c r="F88" s="173"/>
    </row>
    <row r="89" spans="6:6" x14ac:dyDescent="0.25">
      <c r="F89" s="173"/>
    </row>
    <row r="90" spans="6:6" x14ac:dyDescent="0.25">
      <c r="F90" s="173"/>
    </row>
    <row r="91" spans="6:6" x14ac:dyDescent="0.25">
      <c r="F91" s="173"/>
    </row>
    <row r="92" spans="6:6" x14ac:dyDescent="0.25">
      <c r="F92" s="173"/>
    </row>
    <row r="93" spans="6:6" x14ac:dyDescent="0.25">
      <c r="F93" s="173"/>
    </row>
    <row r="94" spans="6:6" x14ac:dyDescent="0.25">
      <c r="F94" s="173"/>
    </row>
    <row r="95" spans="6:6" x14ac:dyDescent="0.25">
      <c r="F95" s="173"/>
    </row>
    <row r="96" spans="6:6" x14ac:dyDescent="0.25">
      <c r="F96" s="173"/>
    </row>
    <row r="97" spans="6:6" x14ac:dyDescent="0.25">
      <c r="F97" s="173"/>
    </row>
    <row r="98" spans="6:6" x14ac:dyDescent="0.25">
      <c r="F98" s="173"/>
    </row>
    <row r="99" spans="6:6" x14ac:dyDescent="0.25">
      <c r="F99" s="173"/>
    </row>
    <row r="100" spans="6:6" x14ac:dyDescent="0.25">
      <c r="F100" s="173"/>
    </row>
    <row r="101" spans="6:6" x14ac:dyDescent="0.25">
      <c r="F101" s="173"/>
    </row>
    <row r="102" spans="6:6" x14ac:dyDescent="0.25">
      <c r="F102" s="173"/>
    </row>
    <row r="103" spans="6:6" x14ac:dyDescent="0.25">
      <c r="F103" s="173"/>
    </row>
    <row r="104" spans="6:6" x14ac:dyDescent="0.25">
      <c r="F104" s="173"/>
    </row>
    <row r="105" spans="6:6" x14ac:dyDescent="0.25">
      <c r="F105" s="173"/>
    </row>
    <row r="106" spans="6:6" x14ac:dyDescent="0.25">
      <c r="F106" s="173"/>
    </row>
    <row r="107" spans="6:6" x14ac:dyDescent="0.25">
      <c r="F107" s="173"/>
    </row>
    <row r="108" spans="6:6" x14ac:dyDescent="0.25">
      <c r="F108" s="173"/>
    </row>
    <row r="109" spans="6:6" x14ac:dyDescent="0.25">
      <c r="F109" s="173"/>
    </row>
    <row r="110" spans="6:6" x14ac:dyDescent="0.25">
      <c r="F110" s="173"/>
    </row>
    <row r="111" spans="6:6" x14ac:dyDescent="0.25">
      <c r="F111" s="173"/>
    </row>
    <row r="112" spans="6:6" x14ac:dyDescent="0.25">
      <c r="F112" s="173"/>
    </row>
    <row r="113" spans="6:6" x14ac:dyDescent="0.25">
      <c r="F113" s="173"/>
    </row>
    <row r="114" spans="6:6" x14ac:dyDescent="0.25">
      <c r="F114" s="173"/>
    </row>
    <row r="115" spans="6:6" x14ac:dyDescent="0.25">
      <c r="F115" s="173"/>
    </row>
    <row r="116" spans="6:6" x14ac:dyDescent="0.25">
      <c r="F116" s="173"/>
    </row>
    <row r="117" spans="6:6" x14ac:dyDescent="0.25">
      <c r="F117" s="173"/>
    </row>
    <row r="118" spans="6:6" x14ac:dyDescent="0.25">
      <c r="F118" s="173"/>
    </row>
    <row r="119" spans="6:6" x14ac:dyDescent="0.25">
      <c r="F119" s="173"/>
    </row>
    <row r="120" spans="6:6" x14ac:dyDescent="0.25">
      <c r="F120" s="173"/>
    </row>
    <row r="121" spans="6:6" x14ac:dyDescent="0.25">
      <c r="F121" s="173"/>
    </row>
    <row r="122" spans="6:6" x14ac:dyDescent="0.25">
      <c r="F122" s="173"/>
    </row>
    <row r="123" spans="6:6" x14ac:dyDescent="0.25">
      <c r="F123" s="173"/>
    </row>
    <row r="124" spans="6:6" x14ac:dyDescent="0.25">
      <c r="F124" s="173"/>
    </row>
    <row r="125" spans="6:6" x14ac:dyDescent="0.25">
      <c r="F125" s="173"/>
    </row>
    <row r="126" spans="6:6" x14ac:dyDescent="0.25">
      <c r="F126" s="173"/>
    </row>
    <row r="127" spans="6:6" x14ac:dyDescent="0.25">
      <c r="F127" s="173"/>
    </row>
    <row r="128" spans="6:6" x14ac:dyDescent="0.25">
      <c r="F128" s="173"/>
    </row>
    <row r="129" spans="6:6" x14ac:dyDescent="0.25">
      <c r="F129" s="173"/>
    </row>
    <row r="130" spans="6:6" x14ac:dyDescent="0.25">
      <c r="F130" s="173"/>
    </row>
    <row r="131" spans="6:6" x14ac:dyDescent="0.25">
      <c r="F131" s="173"/>
    </row>
    <row r="132" spans="6:6" x14ac:dyDescent="0.25">
      <c r="F132" s="173"/>
    </row>
    <row r="133" spans="6:6" x14ac:dyDescent="0.25">
      <c r="F133" s="173"/>
    </row>
    <row r="134" spans="6:6" x14ac:dyDescent="0.25">
      <c r="F134" s="173"/>
    </row>
    <row r="135" spans="6:6" x14ac:dyDescent="0.25">
      <c r="F135" s="173"/>
    </row>
    <row r="136" spans="6:6" x14ac:dyDescent="0.25">
      <c r="F136" s="173"/>
    </row>
    <row r="137" spans="6:6" x14ac:dyDescent="0.25">
      <c r="F137" s="173"/>
    </row>
    <row r="138" spans="6:6" x14ac:dyDescent="0.25">
      <c r="F138" s="173"/>
    </row>
    <row r="139" spans="6:6" x14ac:dyDescent="0.25">
      <c r="F139" s="173"/>
    </row>
    <row r="140" spans="6:6" x14ac:dyDescent="0.25">
      <c r="F140" s="173"/>
    </row>
    <row r="141" spans="6:6" x14ac:dyDescent="0.25">
      <c r="F141" s="173"/>
    </row>
    <row r="142" spans="6:6" x14ac:dyDescent="0.25">
      <c r="F142" s="173"/>
    </row>
    <row r="143" spans="6:6" x14ac:dyDescent="0.25">
      <c r="F143" s="173"/>
    </row>
    <row r="144" spans="6:6" x14ac:dyDescent="0.25">
      <c r="F144" s="173"/>
    </row>
    <row r="145" spans="6:15" x14ac:dyDescent="0.25">
      <c r="F145" s="173"/>
    </row>
    <row r="146" spans="6:15" x14ac:dyDescent="0.25">
      <c r="F146" s="173"/>
      <c r="O146" s="173"/>
    </row>
    <row r="147" spans="6:15" x14ac:dyDescent="0.25">
      <c r="F147" s="173"/>
      <c r="O147" s="173"/>
    </row>
    <row r="148" spans="6:15" x14ac:dyDescent="0.25">
      <c r="F148" s="173"/>
      <c r="O148" s="173"/>
    </row>
    <row r="149" spans="6:15" x14ac:dyDescent="0.25">
      <c r="F149" s="173"/>
      <c r="O149" s="173"/>
    </row>
    <row r="150" spans="6:15" x14ac:dyDescent="0.25">
      <c r="F150" s="173"/>
      <c r="O150" s="173"/>
    </row>
    <row r="151" spans="6:15" x14ac:dyDescent="0.25">
      <c r="F151" s="173"/>
      <c r="O151" s="173"/>
    </row>
    <row r="152" spans="6:15" x14ac:dyDescent="0.25">
      <c r="F152" s="173"/>
      <c r="O152" s="173"/>
    </row>
    <row r="153" spans="6:15" x14ac:dyDescent="0.25">
      <c r="F153" s="173"/>
      <c r="O153" s="173"/>
    </row>
    <row r="154" spans="6:15" x14ac:dyDescent="0.25">
      <c r="F154" s="173"/>
      <c r="O154" s="173"/>
    </row>
    <row r="155" spans="6:15" x14ac:dyDescent="0.25">
      <c r="F155" s="173"/>
      <c r="O155" s="173"/>
    </row>
    <row r="156" spans="6:15" x14ac:dyDescent="0.25">
      <c r="F156" s="173"/>
      <c r="O156" s="173"/>
    </row>
    <row r="157" spans="6:15" x14ac:dyDescent="0.25">
      <c r="F157" s="173"/>
      <c r="O157" s="173"/>
    </row>
    <row r="158" spans="6:15" x14ac:dyDescent="0.25">
      <c r="F158" s="173"/>
      <c r="O158" s="173"/>
    </row>
    <row r="159" spans="6:15" x14ac:dyDescent="0.25">
      <c r="F159" s="173"/>
      <c r="O159" s="173"/>
    </row>
    <row r="160" spans="6:15" x14ac:dyDescent="0.25">
      <c r="F160" s="173"/>
      <c r="O160" s="173"/>
    </row>
    <row r="161" spans="6:15" x14ac:dyDescent="0.25">
      <c r="F161" s="173"/>
      <c r="O161" s="173"/>
    </row>
    <row r="162" spans="6:15" x14ac:dyDescent="0.25">
      <c r="F162" s="173"/>
      <c r="O162" s="173"/>
    </row>
    <row r="163" spans="6:15" x14ac:dyDescent="0.25">
      <c r="F163" s="173"/>
      <c r="O163" s="173"/>
    </row>
    <row r="164" spans="6:15" x14ac:dyDescent="0.25">
      <c r="F164" s="173"/>
      <c r="O164" s="173"/>
    </row>
    <row r="165" spans="6:15" x14ac:dyDescent="0.25">
      <c r="F165" s="173"/>
      <c r="O165" s="173"/>
    </row>
    <row r="166" spans="6:15" x14ac:dyDescent="0.25">
      <c r="F166" s="173"/>
      <c r="O166" s="173"/>
    </row>
    <row r="167" spans="6:15" x14ac:dyDescent="0.25">
      <c r="F167" s="173"/>
      <c r="O167" s="173"/>
    </row>
    <row r="168" spans="6:15" x14ac:dyDescent="0.25">
      <c r="F168" s="173"/>
      <c r="O168" s="173"/>
    </row>
    <row r="169" spans="6:15" x14ac:dyDescent="0.25">
      <c r="F169" s="173"/>
      <c r="O169" s="173"/>
    </row>
    <row r="170" spans="6:15" x14ac:dyDescent="0.25">
      <c r="F170" s="173"/>
      <c r="O170" s="173"/>
    </row>
    <row r="171" spans="6:15" x14ac:dyDescent="0.25">
      <c r="F171" s="173"/>
      <c r="O171" s="173"/>
    </row>
    <row r="172" spans="6:15" x14ac:dyDescent="0.25">
      <c r="F172" s="173"/>
      <c r="O172" s="173"/>
    </row>
    <row r="173" spans="6:15" x14ac:dyDescent="0.25">
      <c r="F173" s="173"/>
      <c r="O173" s="173"/>
    </row>
    <row r="174" spans="6:15" x14ac:dyDescent="0.25">
      <c r="F174" s="173"/>
      <c r="I174" s="173"/>
      <c r="J174" s="173"/>
      <c r="K174" s="59"/>
      <c r="O174" s="173"/>
    </row>
    <row r="175" spans="6:15" x14ac:dyDescent="0.25">
      <c r="F175" s="173"/>
      <c r="O175" s="173"/>
    </row>
    <row r="176" spans="6:15" x14ac:dyDescent="0.25">
      <c r="F176" s="173"/>
      <c r="O176" s="59"/>
    </row>
    <row r="177" spans="6:12" x14ac:dyDescent="0.25">
      <c r="F177" s="173"/>
    </row>
    <row r="178" spans="6:12" x14ac:dyDescent="0.25">
      <c r="F178" s="173"/>
    </row>
    <row r="179" spans="6:12" x14ac:dyDescent="0.25">
      <c r="F179" s="173"/>
      <c r="I179" s="173"/>
    </row>
    <row r="180" spans="6:12" x14ac:dyDescent="0.25">
      <c r="F180" s="173"/>
      <c r="I180" s="173"/>
    </row>
    <row r="181" spans="6:12" x14ac:dyDescent="0.25">
      <c r="F181" s="173"/>
      <c r="I181" s="173"/>
    </row>
    <row r="182" spans="6:12" x14ac:dyDescent="0.25">
      <c r="F182" s="173"/>
      <c r="I182" s="173"/>
    </row>
    <row r="183" spans="6:12" x14ac:dyDescent="0.25">
      <c r="F183" s="173"/>
      <c r="I183" s="173"/>
    </row>
    <row r="184" spans="6:12" x14ac:dyDescent="0.25">
      <c r="F184" s="173"/>
      <c r="I184" s="173"/>
    </row>
    <row r="185" spans="6:12" x14ac:dyDescent="0.25">
      <c r="F185" s="173"/>
      <c r="I185" s="173"/>
    </row>
    <row r="186" spans="6:12" x14ac:dyDescent="0.25">
      <c r="F186" s="173"/>
      <c r="I186" s="173"/>
    </row>
    <row r="187" spans="6:12" x14ac:dyDescent="0.25">
      <c r="F187" s="173"/>
      <c r="I187" s="173"/>
    </row>
    <row r="188" spans="6:12" x14ac:dyDescent="0.25">
      <c r="F188" s="173"/>
      <c r="I188" s="173"/>
    </row>
    <row r="189" spans="6:12" x14ac:dyDescent="0.25">
      <c r="F189" s="173"/>
      <c r="I189" s="173"/>
    </row>
    <row r="190" spans="6:12" x14ac:dyDescent="0.25">
      <c r="F190" s="173"/>
      <c r="I190" s="173"/>
    </row>
    <row r="191" spans="6:12" x14ac:dyDescent="0.25">
      <c r="F191" s="59"/>
      <c r="I191" s="173"/>
    </row>
    <row r="192" spans="6:12" x14ac:dyDescent="0.25">
      <c r="I192" s="173"/>
      <c r="L192" s="173"/>
    </row>
    <row r="193" spans="9:12" x14ac:dyDescent="0.25">
      <c r="I193" s="173"/>
      <c r="L193" s="173"/>
    </row>
    <row r="194" spans="9:12" x14ac:dyDescent="0.25">
      <c r="I194" s="173"/>
      <c r="L194" s="173"/>
    </row>
    <row r="195" spans="9:12" x14ac:dyDescent="0.25">
      <c r="I195" s="173"/>
      <c r="L195" s="173"/>
    </row>
    <row r="196" spans="9:12" x14ac:dyDescent="0.25">
      <c r="I196" s="173"/>
      <c r="L196" s="173"/>
    </row>
    <row r="197" spans="9:12" x14ac:dyDescent="0.25">
      <c r="I197" s="173"/>
      <c r="L197" s="173"/>
    </row>
    <row r="198" spans="9:12" x14ac:dyDescent="0.25">
      <c r="I198" s="173"/>
      <c r="L198" s="173"/>
    </row>
    <row r="199" spans="9:12" x14ac:dyDescent="0.25">
      <c r="I199" s="173"/>
      <c r="L199" s="173"/>
    </row>
    <row r="200" spans="9:12" x14ac:dyDescent="0.25">
      <c r="I200" s="173"/>
      <c r="L200" s="173"/>
    </row>
    <row r="201" spans="9:12" x14ac:dyDescent="0.25">
      <c r="I201" s="173"/>
      <c r="L201" s="173"/>
    </row>
    <row r="202" spans="9:12" x14ac:dyDescent="0.25">
      <c r="I202" s="173"/>
      <c r="L202" s="173"/>
    </row>
    <row r="203" spans="9:12" x14ac:dyDescent="0.25">
      <c r="I203" s="173"/>
      <c r="L203" s="173"/>
    </row>
    <row r="204" spans="9:12" x14ac:dyDescent="0.25">
      <c r="I204" s="173"/>
      <c r="L204" s="173"/>
    </row>
    <row r="205" spans="9:12" x14ac:dyDescent="0.25">
      <c r="I205" s="173"/>
      <c r="L205" s="173"/>
    </row>
    <row r="206" spans="9:12" x14ac:dyDescent="0.25">
      <c r="I206" s="173"/>
      <c r="L206" s="173"/>
    </row>
    <row r="207" spans="9:12" x14ac:dyDescent="0.25">
      <c r="I207" s="173"/>
      <c r="L207" s="173"/>
    </row>
    <row r="208" spans="9:12" x14ac:dyDescent="0.25">
      <c r="I208" s="173"/>
      <c r="L208" s="173"/>
    </row>
    <row r="209" spans="4:12" x14ac:dyDescent="0.25">
      <c r="I209" s="59"/>
      <c r="L209" s="173"/>
    </row>
    <row r="210" spans="4:12" x14ac:dyDescent="0.25">
      <c r="L210" s="173"/>
    </row>
    <row r="211" spans="4:12" x14ac:dyDescent="0.25">
      <c r="L211" s="173"/>
    </row>
    <row r="212" spans="4:12" x14ac:dyDescent="0.25">
      <c r="L212" s="173"/>
    </row>
    <row r="213" spans="4:12" x14ac:dyDescent="0.25">
      <c r="L213" s="173"/>
    </row>
    <row r="214" spans="4:12" x14ac:dyDescent="0.25">
      <c r="L214" s="173"/>
    </row>
    <row r="215" spans="4:12" x14ac:dyDescent="0.25">
      <c r="L215" s="173"/>
    </row>
    <row r="216" spans="4:12" x14ac:dyDescent="0.25">
      <c r="L216" s="173"/>
    </row>
    <row r="217" spans="4:12" x14ac:dyDescent="0.25">
      <c r="D217" s="173"/>
      <c r="L217" s="173"/>
    </row>
    <row r="218" spans="4:12" x14ac:dyDescent="0.25">
      <c r="D218" s="173"/>
      <c r="L218" s="173"/>
    </row>
    <row r="219" spans="4:12" x14ac:dyDescent="0.25">
      <c r="D219" s="173"/>
      <c r="L219" s="173"/>
    </row>
    <row r="220" spans="4:12" x14ac:dyDescent="0.25">
      <c r="D220" s="173"/>
      <c r="L220" s="173"/>
    </row>
    <row r="221" spans="4:12" x14ac:dyDescent="0.25">
      <c r="D221" s="173"/>
      <c r="L221" s="173"/>
    </row>
    <row r="222" spans="4:12" x14ac:dyDescent="0.25">
      <c r="D222" s="173"/>
      <c r="L222" s="59"/>
    </row>
    <row r="223" spans="4:12" x14ac:dyDescent="0.25">
      <c r="D223" s="173"/>
    </row>
    <row r="224" spans="4:12" x14ac:dyDescent="0.25">
      <c r="D224" s="173"/>
    </row>
    <row r="225" spans="4:9" x14ac:dyDescent="0.25">
      <c r="D225" s="173"/>
    </row>
    <row r="226" spans="4:9" x14ac:dyDescent="0.25">
      <c r="D226" s="173"/>
    </row>
    <row r="227" spans="4:9" x14ac:dyDescent="0.25">
      <c r="D227" s="173"/>
    </row>
    <row r="228" spans="4:9" x14ac:dyDescent="0.25">
      <c r="D228" s="173"/>
    </row>
    <row r="229" spans="4:9" x14ac:dyDescent="0.25">
      <c r="D229" s="173"/>
    </row>
    <row r="230" spans="4:9" x14ac:dyDescent="0.25">
      <c r="D230" s="173"/>
      <c r="I230" s="173"/>
    </row>
    <row r="231" spans="4:9" x14ac:dyDescent="0.25">
      <c r="D231" s="173"/>
      <c r="I231" s="173"/>
    </row>
    <row r="232" spans="4:9" x14ac:dyDescent="0.25">
      <c r="D232" s="173"/>
      <c r="I232" s="173"/>
    </row>
    <row r="233" spans="4:9" x14ac:dyDescent="0.25">
      <c r="D233" s="173"/>
      <c r="I233" s="173"/>
    </row>
    <row r="234" spans="4:9" x14ac:dyDescent="0.25">
      <c r="D234" s="173"/>
      <c r="I234" s="173"/>
    </row>
    <row r="235" spans="4:9" x14ac:dyDescent="0.25">
      <c r="D235" s="173"/>
      <c r="I235" s="173"/>
    </row>
    <row r="236" spans="4:9" x14ac:dyDescent="0.25">
      <c r="D236" s="173"/>
      <c r="I236" s="173"/>
    </row>
    <row r="237" spans="4:9" x14ac:dyDescent="0.25">
      <c r="D237" s="173"/>
      <c r="I237" s="173"/>
    </row>
    <row r="238" spans="4:9" x14ac:dyDescent="0.25">
      <c r="D238" s="173"/>
      <c r="I238" s="173"/>
    </row>
    <row r="239" spans="4:9" x14ac:dyDescent="0.25">
      <c r="D239" s="173"/>
      <c r="I239" s="173"/>
    </row>
    <row r="240" spans="4:9" x14ac:dyDescent="0.25">
      <c r="D240" s="173"/>
      <c r="I240" s="173"/>
    </row>
    <row r="241" spans="4:9" x14ac:dyDescent="0.25">
      <c r="D241" s="173"/>
      <c r="I241" s="173"/>
    </row>
    <row r="242" spans="4:9" x14ac:dyDescent="0.25">
      <c r="D242" s="173"/>
      <c r="I242" s="173"/>
    </row>
    <row r="243" spans="4:9" x14ac:dyDescent="0.25">
      <c r="D243" s="173"/>
      <c r="I243" s="173"/>
    </row>
    <row r="244" spans="4:9" x14ac:dyDescent="0.25">
      <c r="D244" s="173"/>
      <c r="I244" s="173"/>
    </row>
    <row r="245" spans="4:9" x14ac:dyDescent="0.25">
      <c r="D245" s="173"/>
      <c r="I245" s="173"/>
    </row>
    <row r="246" spans="4:9" x14ac:dyDescent="0.25">
      <c r="D246" s="173"/>
      <c r="I246" s="173"/>
    </row>
    <row r="247" spans="4:9" x14ac:dyDescent="0.25">
      <c r="D247" s="173"/>
      <c r="I247" s="173"/>
    </row>
    <row r="248" spans="4:9" x14ac:dyDescent="0.25">
      <c r="D248" s="173"/>
      <c r="I248" s="173"/>
    </row>
    <row r="249" spans="4:9" x14ac:dyDescent="0.25">
      <c r="D249" s="173"/>
      <c r="I249" s="173"/>
    </row>
    <row r="250" spans="4:9" x14ac:dyDescent="0.25">
      <c r="D250" s="173"/>
      <c r="I250" s="173"/>
    </row>
    <row r="251" spans="4:9" x14ac:dyDescent="0.25">
      <c r="D251" s="173"/>
      <c r="I251" s="173"/>
    </row>
    <row r="252" spans="4:9" x14ac:dyDescent="0.25">
      <c r="D252" s="173"/>
      <c r="I252" s="173"/>
    </row>
    <row r="253" spans="4:9" x14ac:dyDescent="0.25">
      <c r="D253" s="173"/>
      <c r="I253" s="173"/>
    </row>
    <row r="254" spans="4:9" x14ac:dyDescent="0.25">
      <c r="D254" s="173"/>
      <c r="I254" s="173"/>
    </row>
    <row r="255" spans="4:9" x14ac:dyDescent="0.25">
      <c r="D255" s="173"/>
      <c r="I255" s="173"/>
    </row>
    <row r="256" spans="4:9" x14ac:dyDescent="0.25">
      <c r="D256" s="173"/>
      <c r="I256" s="173"/>
    </row>
    <row r="257" spans="4:9" x14ac:dyDescent="0.25">
      <c r="D257" s="173"/>
      <c r="I257" s="173"/>
    </row>
    <row r="258" spans="4:9" x14ac:dyDescent="0.25">
      <c r="D258" s="59"/>
      <c r="I258" s="173"/>
    </row>
    <row r="259" spans="4:9" x14ac:dyDescent="0.25">
      <c r="I259" s="173"/>
    </row>
    <row r="260" spans="4:9" x14ac:dyDescent="0.25">
      <c r="I260" s="173"/>
    </row>
    <row r="261" spans="4:9" x14ac:dyDescent="0.25">
      <c r="I261" s="173"/>
    </row>
    <row r="262" spans="4:9" x14ac:dyDescent="0.25">
      <c r="I262" s="173"/>
    </row>
    <row r="263" spans="4:9" x14ac:dyDescent="0.25">
      <c r="I263" s="173"/>
    </row>
    <row r="264" spans="4:9" x14ac:dyDescent="0.25">
      <c r="I264" s="173"/>
    </row>
    <row r="265" spans="4:9" x14ac:dyDescent="0.25">
      <c r="I265" s="173"/>
    </row>
    <row r="266" spans="4:9" x14ac:dyDescent="0.25">
      <c r="I266" s="173"/>
    </row>
    <row r="267" spans="4:9" x14ac:dyDescent="0.25">
      <c r="I267" s="173"/>
    </row>
    <row r="268" spans="4:9" x14ac:dyDescent="0.25">
      <c r="I268" s="173"/>
    </row>
    <row r="269" spans="4:9" x14ac:dyDescent="0.25">
      <c r="I269" s="173"/>
    </row>
    <row r="270" spans="4:9" x14ac:dyDescent="0.25">
      <c r="I270" s="173"/>
    </row>
    <row r="271" spans="4:9" x14ac:dyDescent="0.25">
      <c r="I271" s="173"/>
    </row>
    <row r="272" spans="4:9" x14ac:dyDescent="0.25">
      <c r="I272" s="173"/>
    </row>
    <row r="273" spans="9:9" x14ac:dyDescent="0.25">
      <c r="I273" s="173"/>
    </row>
    <row r="274" spans="9:9" x14ac:dyDescent="0.25">
      <c r="I274" s="173"/>
    </row>
    <row r="275" spans="9:9" x14ac:dyDescent="0.25">
      <c r="I275" s="173"/>
    </row>
    <row r="276" spans="9:9" x14ac:dyDescent="0.25">
      <c r="I276" s="173"/>
    </row>
    <row r="277" spans="9:9" x14ac:dyDescent="0.25">
      <c r="I277" s="173"/>
    </row>
    <row r="278" spans="9:9" x14ac:dyDescent="0.25">
      <c r="I278" s="173"/>
    </row>
    <row r="279" spans="9:9" x14ac:dyDescent="0.25">
      <c r="I279" s="173"/>
    </row>
    <row r="280" spans="9:9" x14ac:dyDescent="0.25">
      <c r="I280" s="173"/>
    </row>
    <row r="281" spans="9:9" x14ac:dyDescent="0.25">
      <c r="I281" s="173"/>
    </row>
    <row r="282" spans="9:9" x14ac:dyDescent="0.25">
      <c r="I282" s="173"/>
    </row>
    <row r="283" spans="9:9" x14ac:dyDescent="0.25">
      <c r="I283" s="173"/>
    </row>
    <row r="284" spans="9:9" x14ac:dyDescent="0.25">
      <c r="I284" s="173"/>
    </row>
    <row r="285" spans="9:9" x14ac:dyDescent="0.25">
      <c r="I285" s="173"/>
    </row>
    <row r="286" spans="9:9" x14ac:dyDescent="0.25">
      <c r="I286" s="173"/>
    </row>
    <row r="287" spans="9:9" x14ac:dyDescent="0.25">
      <c r="I287" s="173"/>
    </row>
    <row r="288" spans="9:9" x14ac:dyDescent="0.25">
      <c r="I288" s="173"/>
    </row>
    <row r="289" spans="9:9" x14ac:dyDescent="0.25">
      <c r="I289" s="173"/>
    </row>
    <row r="290" spans="9:9" x14ac:dyDescent="0.25">
      <c r="I290" s="173"/>
    </row>
    <row r="291" spans="9:9" x14ac:dyDescent="0.25">
      <c r="I291" s="173"/>
    </row>
    <row r="292" spans="9:9" x14ac:dyDescent="0.25">
      <c r="I292" s="173"/>
    </row>
    <row r="293" spans="9:9" x14ac:dyDescent="0.25">
      <c r="I293" s="173"/>
    </row>
    <row r="294" spans="9:9" x14ac:dyDescent="0.25">
      <c r="I294" s="173"/>
    </row>
    <row r="295" spans="9:9" x14ac:dyDescent="0.25">
      <c r="I295" s="173"/>
    </row>
    <row r="296" spans="9:9" x14ac:dyDescent="0.25">
      <c r="I296" s="173"/>
    </row>
    <row r="297" spans="9:9" x14ac:dyDescent="0.25">
      <c r="I297" s="173"/>
    </row>
    <row r="298" spans="9:9" x14ac:dyDescent="0.25">
      <c r="I298" s="173"/>
    </row>
    <row r="299" spans="9:9" x14ac:dyDescent="0.25">
      <c r="I299" s="173"/>
    </row>
    <row r="300" spans="9:9" x14ac:dyDescent="0.25">
      <c r="I300" s="173"/>
    </row>
    <row r="301" spans="9:9" x14ac:dyDescent="0.25">
      <c r="I301" s="173"/>
    </row>
    <row r="302" spans="9:9" x14ac:dyDescent="0.25">
      <c r="I302" s="173"/>
    </row>
    <row r="303" spans="9:9" x14ac:dyDescent="0.25">
      <c r="I303" s="173"/>
    </row>
    <row r="304" spans="9:9" x14ac:dyDescent="0.25">
      <c r="I304" s="173"/>
    </row>
    <row r="305" spans="9:9" x14ac:dyDescent="0.25">
      <c r="I305" s="173"/>
    </row>
    <row r="306" spans="9:9" x14ac:dyDescent="0.25">
      <c r="I306" s="173"/>
    </row>
    <row r="307" spans="9:9" x14ac:dyDescent="0.25">
      <c r="I307" s="173"/>
    </row>
    <row r="308" spans="9:9" x14ac:dyDescent="0.25">
      <c r="I308" s="173"/>
    </row>
    <row r="309" spans="9:9" x14ac:dyDescent="0.25">
      <c r="I309" s="173"/>
    </row>
    <row r="310" spans="9:9" x14ac:dyDescent="0.25">
      <c r="I310" s="173"/>
    </row>
    <row r="311" spans="9:9" x14ac:dyDescent="0.25">
      <c r="I311" s="173"/>
    </row>
    <row r="312" spans="9:9" x14ac:dyDescent="0.25">
      <c r="I312" s="173"/>
    </row>
    <row r="313" spans="9:9" x14ac:dyDescent="0.25">
      <c r="I313" s="173"/>
    </row>
    <row r="314" spans="9:9" x14ac:dyDescent="0.25">
      <c r="I314" s="173"/>
    </row>
    <row r="315" spans="9:9" x14ac:dyDescent="0.25">
      <c r="I315" s="173"/>
    </row>
    <row r="316" spans="9:9" x14ac:dyDescent="0.25">
      <c r="I316" s="173"/>
    </row>
    <row r="317" spans="9:9" x14ac:dyDescent="0.25">
      <c r="I317" s="173"/>
    </row>
    <row r="318" spans="9:9" x14ac:dyDescent="0.25">
      <c r="I318" s="173"/>
    </row>
    <row r="319" spans="9:9" x14ac:dyDescent="0.25">
      <c r="I319" s="173"/>
    </row>
    <row r="320" spans="9:9" x14ac:dyDescent="0.25">
      <c r="I320" s="173"/>
    </row>
    <row r="321" spans="9:9" x14ac:dyDescent="0.25">
      <c r="I321" s="173"/>
    </row>
    <row r="322" spans="9:9" x14ac:dyDescent="0.25">
      <c r="I322" s="173"/>
    </row>
    <row r="323" spans="9:9" x14ac:dyDescent="0.25">
      <c r="I323" s="173"/>
    </row>
    <row r="324" spans="9:9" x14ac:dyDescent="0.25">
      <c r="I324" s="173"/>
    </row>
    <row r="325" spans="9:9" x14ac:dyDescent="0.25">
      <c r="I325" s="173"/>
    </row>
    <row r="326" spans="9:9" x14ac:dyDescent="0.25">
      <c r="I326" s="173"/>
    </row>
    <row r="327" spans="9:9" x14ac:dyDescent="0.25">
      <c r="I327" s="173"/>
    </row>
    <row r="328" spans="9:9" x14ac:dyDescent="0.25">
      <c r="I328" s="173"/>
    </row>
    <row r="329" spans="9:9" x14ac:dyDescent="0.25">
      <c r="I329" s="173"/>
    </row>
    <row r="330" spans="9:9" x14ac:dyDescent="0.25">
      <c r="I330" s="173"/>
    </row>
    <row r="331" spans="9:9" x14ac:dyDescent="0.25">
      <c r="I331" s="173"/>
    </row>
    <row r="332" spans="9:9" x14ac:dyDescent="0.25">
      <c r="I332" s="173"/>
    </row>
    <row r="333" spans="9:9" x14ac:dyDescent="0.25">
      <c r="I333" s="173"/>
    </row>
    <row r="334" spans="9:9" x14ac:dyDescent="0.25">
      <c r="I334" s="173"/>
    </row>
    <row r="335" spans="9:9" x14ac:dyDescent="0.25">
      <c r="I335" s="173"/>
    </row>
    <row r="336" spans="9:9" x14ac:dyDescent="0.25">
      <c r="I336" s="173"/>
    </row>
    <row r="337" spans="9:9" x14ac:dyDescent="0.25">
      <c r="I337" s="173"/>
    </row>
    <row r="338" spans="9:9" x14ac:dyDescent="0.25">
      <c r="I338" s="173"/>
    </row>
    <row r="339" spans="9:9" x14ac:dyDescent="0.25">
      <c r="I339" s="173"/>
    </row>
    <row r="340" spans="9:9" x14ac:dyDescent="0.25">
      <c r="I340" s="173"/>
    </row>
    <row r="341" spans="9:9" x14ac:dyDescent="0.25">
      <c r="I341" s="173"/>
    </row>
    <row r="342" spans="9:9" x14ac:dyDescent="0.25">
      <c r="I342" s="173"/>
    </row>
    <row r="343" spans="9:9" x14ac:dyDescent="0.25">
      <c r="I343" s="173"/>
    </row>
    <row r="344" spans="9:9" x14ac:dyDescent="0.25">
      <c r="I344" s="173"/>
    </row>
    <row r="345" spans="9:9" x14ac:dyDescent="0.25">
      <c r="I345" s="173"/>
    </row>
    <row r="346" spans="9:9" x14ac:dyDescent="0.25">
      <c r="I346" s="173"/>
    </row>
    <row r="347" spans="9:9" x14ac:dyDescent="0.25">
      <c r="I347" s="173"/>
    </row>
    <row r="348" spans="9:9" x14ac:dyDescent="0.25">
      <c r="I348" s="173"/>
    </row>
    <row r="349" spans="9:9" x14ac:dyDescent="0.25">
      <c r="I349" s="173"/>
    </row>
    <row r="350" spans="9:9" x14ac:dyDescent="0.25">
      <c r="I350" s="173"/>
    </row>
    <row r="351" spans="9:9" x14ac:dyDescent="0.25">
      <c r="I351" s="173"/>
    </row>
    <row r="352" spans="9:9" x14ac:dyDescent="0.25">
      <c r="I352" s="173"/>
    </row>
    <row r="353" spans="9:9" x14ac:dyDescent="0.25">
      <c r="I353" s="173"/>
    </row>
    <row r="354" spans="9:9" x14ac:dyDescent="0.25">
      <c r="I354" s="173"/>
    </row>
    <row r="355" spans="9:9" x14ac:dyDescent="0.25">
      <c r="I355" s="173"/>
    </row>
    <row r="356" spans="9:9" x14ac:dyDescent="0.25">
      <c r="I356" s="173"/>
    </row>
    <row r="357" spans="9:9" x14ac:dyDescent="0.25">
      <c r="I357" s="173"/>
    </row>
    <row r="358" spans="9:9" x14ac:dyDescent="0.25">
      <c r="I358" s="173"/>
    </row>
    <row r="359" spans="9:9" x14ac:dyDescent="0.25">
      <c r="I359" s="173"/>
    </row>
    <row r="360" spans="9:9" x14ac:dyDescent="0.25">
      <c r="I360" s="173"/>
    </row>
    <row r="361" spans="9:9" x14ac:dyDescent="0.25">
      <c r="I361" s="173"/>
    </row>
    <row r="362" spans="9:9" x14ac:dyDescent="0.25">
      <c r="I362" s="173"/>
    </row>
    <row r="363" spans="9:9" x14ac:dyDescent="0.25">
      <c r="I363" s="173"/>
    </row>
    <row r="364" spans="9:9" x14ac:dyDescent="0.25">
      <c r="I364" s="173"/>
    </row>
    <row r="365" spans="9:9" x14ac:dyDescent="0.25">
      <c r="I365" s="173"/>
    </row>
    <row r="366" spans="9:9" x14ac:dyDescent="0.25">
      <c r="I366" s="173"/>
    </row>
    <row r="367" spans="9:9" x14ac:dyDescent="0.25">
      <c r="I367" s="173"/>
    </row>
    <row r="368" spans="9:9" x14ac:dyDescent="0.25">
      <c r="I368" s="173"/>
    </row>
    <row r="369" spans="9:9" x14ac:dyDescent="0.25">
      <c r="I369" s="173"/>
    </row>
    <row r="370" spans="9:9" x14ac:dyDescent="0.25">
      <c r="I370" s="173"/>
    </row>
    <row r="371" spans="9:9" x14ac:dyDescent="0.25">
      <c r="I371" s="173"/>
    </row>
    <row r="372" spans="9:9" x14ac:dyDescent="0.25">
      <c r="I372" s="173"/>
    </row>
    <row r="373" spans="9:9" x14ac:dyDescent="0.25">
      <c r="I373" s="173"/>
    </row>
    <row r="374" spans="9:9" x14ac:dyDescent="0.25">
      <c r="I374" s="173"/>
    </row>
    <row r="375" spans="9:9" x14ac:dyDescent="0.25">
      <c r="I375" s="173"/>
    </row>
    <row r="376" spans="9:9" x14ac:dyDescent="0.25">
      <c r="I376" s="173"/>
    </row>
    <row r="377" spans="9:9" x14ac:dyDescent="0.25">
      <c r="I377" s="173"/>
    </row>
    <row r="378" spans="9:9" x14ac:dyDescent="0.25">
      <c r="I378" s="173"/>
    </row>
    <row r="379" spans="9:9" x14ac:dyDescent="0.25">
      <c r="I379" s="173"/>
    </row>
    <row r="380" spans="9:9" x14ac:dyDescent="0.25">
      <c r="I380" s="173"/>
    </row>
    <row r="381" spans="9:9" x14ac:dyDescent="0.25">
      <c r="I381" s="173"/>
    </row>
    <row r="382" spans="9:9" x14ac:dyDescent="0.25">
      <c r="I382" s="173"/>
    </row>
    <row r="383" spans="9:9" x14ac:dyDescent="0.25">
      <c r="I383" s="173"/>
    </row>
    <row r="384" spans="9:9" x14ac:dyDescent="0.25">
      <c r="I384" s="173"/>
    </row>
    <row r="385" spans="9:9" x14ac:dyDescent="0.25">
      <c r="I385" s="173"/>
    </row>
    <row r="386" spans="9:9" x14ac:dyDescent="0.25">
      <c r="I386" s="173"/>
    </row>
    <row r="387" spans="9:9" x14ac:dyDescent="0.25">
      <c r="I387" s="173"/>
    </row>
    <row r="388" spans="9:9" x14ac:dyDescent="0.25">
      <c r="I388" s="173"/>
    </row>
    <row r="389" spans="9:9" x14ac:dyDescent="0.25">
      <c r="I389" s="173"/>
    </row>
    <row r="390" spans="9:9" x14ac:dyDescent="0.25">
      <c r="I390" s="173"/>
    </row>
    <row r="391" spans="9:9" x14ac:dyDescent="0.25">
      <c r="I391" s="173"/>
    </row>
    <row r="392" spans="9:9" x14ac:dyDescent="0.25">
      <c r="I392" s="173"/>
    </row>
    <row r="393" spans="9:9" x14ac:dyDescent="0.25">
      <c r="I393" s="173"/>
    </row>
    <row r="394" spans="9:9" x14ac:dyDescent="0.25">
      <c r="I394" s="173"/>
    </row>
    <row r="395" spans="9:9" x14ac:dyDescent="0.25">
      <c r="I395" s="173"/>
    </row>
    <row r="396" spans="9:9" x14ac:dyDescent="0.25">
      <c r="I396" s="173"/>
    </row>
    <row r="397" spans="9:9" x14ac:dyDescent="0.25">
      <c r="I397" s="173"/>
    </row>
    <row r="398" spans="9:9" x14ac:dyDescent="0.25">
      <c r="I398" s="173"/>
    </row>
    <row r="399" spans="9:9" x14ac:dyDescent="0.25">
      <c r="I399" s="173"/>
    </row>
    <row r="400" spans="9:9" x14ac:dyDescent="0.25">
      <c r="I400" s="173"/>
    </row>
    <row r="401" spans="9:9" x14ac:dyDescent="0.25">
      <c r="I401" s="173"/>
    </row>
    <row r="402" spans="9:9" x14ac:dyDescent="0.25">
      <c r="I402" s="173"/>
    </row>
    <row r="403" spans="9:9" x14ac:dyDescent="0.25">
      <c r="I403" s="173"/>
    </row>
    <row r="404" spans="9:9" x14ac:dyDescent="0.25">
      <c r="I404" s="173"/>
    </row>
    <row r="405" spans="9:9" x14ac:dyDescent="0.25">
      <c r="I405" s="173"/>
    </row>
    <row r="406" spans="9:9" x14ac:dyDescent="0.25">
      <c r="I406" s="173"/>
    </row>
    <row r="407" spans="9:9" x14ac:dyDescent="0.25">
      <c r="I407" s="173"/>
    </row>
    <row r="408" spans="9:9" x14ac:dyDescent="0.25">
      <c r="I408" s="173"/>
    </row>
    <row r="409" spans="9:9" x14ac:dyDescent="0.25">
      <c r="I409" s="173"/>
    </row>
    <row r="410" spans="9:9" x14ac:dyDescent="0.25">
      <c r="I410" s="173"/>
    </row>
    <row r="411" spans="9:9" x14ac:dyDescent="0.25">
      <c r="I411" s="173"/>
    </row>
    <row r="412" spans="9:9" x14ac:dyDescent="0.25">
      <c r="I412" s="173"/>
    </row>
    <row r="413" spans="9:9" x14ac:dyDescent="0.25">
      <c r="I413" s="173"/>
    </row>
    <row r="414" spans="9:9" x14ac:dyDescent="0.25">
      <c r="I414" s="173"/>
    </row>
    <row r="415" spans="9:9" x14ac:dyDescent="0.25">
      <c r="I415" s="173"/>
    </row>
    <row r="416" spans="9:9" x14ac:dyDescent="0.25">
      <c r="I416" s="173"/>
    </row>
    <row r="417" spans="9:9" x14ac:dyDescent="0.25">
      <c r="I417" s="173"/>
    </row>
    <row r="418" spans="9:9" x14ac:dyDescent="0.25">
      <c r="I418" s="173"/>
    </row>
    <row r="419" spans="9:9" x14ac:dyDescent="0.25">
      <c r="I419" s="173"/>
    </row>
    <row r="420" spans="9:9" x14ac:dyDescent="0.25">
      <c r="I420" s="173"/>
    </row>
    <row r="421" spans="9:9" x14ac:dyDescent="0.25">
      <c r="I421" s="173"/>
    </row>
    <row r="422" spans="9:9" x14ac:dyDescent="0.25">
      <c r="I422" s="173"/>
    </row>
    <row r="423" spans="9:9" x14ac:dyDescent="0.25">
      <c r="I423" s="173"/>
    </row>
    <row r="424" spans="9:9" x14ac:dyDescent="0.25">
      <c r="I424" s="173"/>
    </row>
    <row r="425" spans="9:9" x14ac:dyDescent="0.25">
      <c r="I425" s="173"/>
    </row>
    <row r="426" spans="9:9" x14ac:dyDescent="0.25">
      <c r="I426" s="173"/>
    </row>
    <row r="427" spans="9:9" x14ac:dyDescent="0.25">
      <c r="I427" s="173"/>
    </row>
    <row r="428" spans="9:9" x14ac:dyDescent="0.25">
      <c r="I428" s="173"/>
    </row>
    <row r="429" spans="9:9" x14ac:dyDescent="0.25">
      <c r="I429" s="173"/>
    </row>
    <row r="430" spans="9:9" x14ac:dyDescent="0.25">
      <c r="I430" s="173"/>
    </row>
    <row r="431" spans="9:9" x14ac:dyDescent="0.25">
      <c r="I431" s="173"/>
    </row>
    <row r="432" spans="9:9" x14ac:dyDescent="0.25">
      <c r="I432" s="173"/>
    </row>
    <row r="433" spans="1:9" x14ac:dyDescent="0.25">
      <c r="I433" s="173"/>
    </row>
    <row r="434" spans="1:9" x14ac:dyDescent="0.25">
      <c r="I434" s="173"/>
    </row>
    <row r="435" spans="1:9" x14ac:dyDescent="0.25">
      <c r="D435" s="212">
        <v>17949309614764</v>
      </c>
      <c r="E435" s="172">
        <f>D435-B441</f>
        <v>17897828614764</v>
      </c>
      <c r="I435" s="173"/>
    </row>
    <row r="436" spans="1:9" x14ac:dyDescent="0.25">
      <c r="I436" s="173"/>
    </row>
    <row r="437" spans="1:9" x14ac:dyDescent="0.25">
      <c r="I437" s="173"/>
    </row>
    <row r="438" spans="1:9" x14ac:dyDescent="0.25">
      <c r="I438" s="173"/>
    </row>
    <row r="439" spans="1:9" x14ac:dyDescent="0.25">
      <c r="A439" t="s">
        <v>3066</v>
      </c>
      <c r="B439" s="172">
        <v>50681000000</v>
      </c>
      <c r="C439" s="172">
        <v>18461010742328</v>
      </c>
      <c r="I439" s="173"/>
    </row>
    <row r="440" spans="1:9" x14ac:dyDescent="0.25">
      <c r="A440" t="s">
        <v>3067</v>
      </c>
      <c r="B440" s="172">
        <v>800000000</v>
      </c>
      <c r="I440" s="173"/>
    </row>
    <row r="441" spans="1:9" x14ac:dyDescent="0.25">
      <c r="B441" s="172">
        <f>SUM(B439+B440)</f>
        <v>51481000000</v>
      </c>
      <c r="C441" s="172">
        <f>C439-B441</f>
        <v>18409529742328</v>
      </c>
      <c r="I441" s="173"/>
    </row>
    <row r="442" spans="1:9" x14ac:dyDescent="0.25">
      <c r="I442" s="173"/>
    </row>
    <row r="443" spans="1:9" x14ac:dyDescent="0.25">
      <c r="I443" s="173"/>
    </row>
    <row r="444" spans="1:9" x14ac:dyDescent="0.25">
      <c r="I444" s="173"/>
    </row>
    <row r="445" spans="1:9" x14ac:dyDescent="0.25">
      <c r="I445" s="173"/>
    </row>
    <row r="446" spans="1:9" x14ac:dyDescent="0.25">
      <c r="D446" s="173">
        <v>2000000000</v>
      </c>
      <c r="I446" s="173"/>
    </row>
    <row r="447" spans="1:9" x14ac:dyDescent="0.25">
      <c r="D447" s="173">
        <v>1200000000</v>
      </c>
      <c r="I447" s="173"/>
    </row>
    <row r="448" spans="1:9" x14ac:dyDescent="0.25">
      <c r="D448" s="173">
        <v>1000000000</v>
      </c>
      <c r="I448" s="173"/>
    </row>
    <row r="449" spans="4:9" x14ac:dyDescent="0.25">
      <c r="D449" s="173">
        <v>5200000000</v>
      </c>
      <c r="I449" s="173"/>
    </row>
    <row r="450" spans="4:9" x14ac:dyDescent="0.25">
      <c r="D450" s="173">
        <v>63600000</v>
      </c>
      <c r="I450" s="173"/>
    </row>
    <row r="451" spans="4:9" x14ac:dyDescent="0.25">
      <c r="D451" s="173">
        <v>178990000</v>
      </c>
      <c r="I451" s="173"/>
    </row>
    <row r="452" spans="4:9" x14ac:dyDescent="0.25">
      <c r="D452" s="173">
        <v>63600000</v>
      </c>
      <c r="I452" s="173"/>
    </row>
    <row r="453" spans="4:9" x14ac:dyDescent="0.25">
      <c r="D453" s="173">
        <v>63600000</v>
      </c>
      <c r="I453" s="173"/>
    </row>
    <row r="454" spans="4:9" x14ac:dyDescent="0.25">
      <c r="D454" s="173">
        <v>2679666293</v>
      </c>
      <c r="I454" s="173"/>
    </row>
    <row r="455" spans="4:9" x14ac:dyDescent="0.25">
      <c r="D455" s="173">
        <v>161980217</v>
      </c>
      <c r="I455" s="173"/>
    </row>
    <row r="456" spans="4:9" x14ac:dyDescent="0.25">
      <c r="D456" s="173">
        <v>1064616256</v>
      </c>
      <c r="I456" s="173"/>
    </row>
    <row r="457" spans="4:9" x14ac:dyDescent="0.25">
      <c r="D457" s="173">
        <v>941201912</v>
      </c>
      <c r="I457" s="173"/>
    </row>
    <row r="458" spans="4:9" x14ac:dyDescent="0.25">
      <c r="D458" s="173">
        <v>559291430</v>
      </c>
      <c r="I458" s="173"/>
    </row>
    <row r="459" spans="4:9" x14ac:dyDescent="0.25">
      <c r="D459" s="173">
        <v>226837183</v>
      </c>
      <c r="I459" s="173"/>
    </row>
    <row r="460" spans="4:9" x14ac:dyDescent="0.25">
      <c r="D460" s="173">
        <v>6000000</v>
      </c>
      <c r="I460" s="173"/>
    </row>
    <row r="461" spans="4:9" x14ac:dyDescent="0.25">
      <c r="D461" s="173">
        <v>186435102</v>
      </c>
      <c r="I461" s="173"/>
    </row>
    <row r="462" spans="4:9" x14ac:dyDescent="0.25">
      <c r="D462" s="173">
        <v>17219462</v>
      </c>
      <c r="I462" s="173"/>
    </row>
    <row r="463" spans="4:9" x14ac:dyDescent="0.25">
      <c r="D463" s="173">
        <v>55102276</v>
      </c>
      <c r="I463" s="173"/>
    </row>
    <row r="464" spans="4:9" x14ac:dyDescent="0.25">
      <c r="D464" s="173">
        <v>94020000</v>
      </c>
      <c r="I464" s="173"/>
    </row>
    <row r="465" spans="4:9" x14ac:dyDescent="0.25">
      <c r="D465" s="173">
        <v>141640000</v>
      </c>
      <c r="I465" s="173"/>
    </row>
    <row r="466" spans="4:9" x14ac:dyDescent="0.25">
      <c r="D466" s="173">
        <v>94300003</v>
      </c>
      <c r="I466" s="173"/>
    </row>
    <row r="467" spans="4:9" x14ac:dyDescent="0.25">
      <c r="D467" s="173">
        <v>87650000</v>
      </c>
      <c r="I467" s="173"/>
    </row>
    <row r="468" spans="4:9" x14ac:dyDescent="0.25">
      <c r="D468" s="173">
        <v>87650000</v>
      </c>
      <c r="I468" s="173"/>
    </row>
    <row r="469" spans="4:9" x14ac:dyDescent="0.25">
      <c r="D469" s="173">
        <v>55904000</v>
      </c>
      <c r="I469" s="173"/>
    </row>
    <row r="470" spans="4:9" x14ac:dyDescent="0.25">
      <c r="D470" s="173">
        <v>273357600</v>
      </c>
      <c r="I470" s="173"/>
    </row>
    <row r="471" spans="4:9" x14ac:dyDescent="0.25">
      <c r="D471" s="173">
        <v>105600000</v>
      </c>
      <c r="I471" s="173"/>
    </row>
    <row r="472" spans="4:9" x14ac:dyDescent="0.25">
      <c r="D472" s="173">
        <v>87600000</v>
      </c>
      <c r="I472" s="173"/>
    </row>
    <row r="473" spans="4:9" x14ac:dyDescent="0.25">
      <c r="D473" s="173">
        <v>1934400</v>
      </c>
      <c r="I473" s="173"/>
    </row>
    <row r="474" spans="4:9" x14ac:dyDescent="0.25">
      <c r="D474" s="173">
        <v>14400000</v>
      </c>
      <c r="I474" s="173"/>
    </row>
    <row r="475" spans="4:9" x14ac:dyDescent="0.25">
      <c r="D475" s="173">
        <v>1035200000</v>
      </c>
      <c r="I475" s="173"/>
    </row>
    <row r="476" spans="4:9" x14ac:dyDescent="0.25">
      <c r="D476" s="173">
        <v>2040000000</v>
      </c>
      <c r="I476" s="173"/>
    </row>
    <row r="477" spans="4:9" x14ac:dyDescent="0.25">
      <c r="D477" s="173">
        <v>3073600000</v>
      </c>
      <c r="I477" s="173"/>
    </row>
    <row r="478" spans="4:9" x14ac:dyDescent="0.25">
      <c r="D478" s="173">
        <v>255200000</v>
      </c>
      <c r="I478" s="173"/>
    </row>
    <row r="479" spans="4:9" x14ac:dyDescent="0.25">
      <c r="D479" s="173">
        <v>111200000</v>
      </c>
      <c r="I479" s="173"/>
    </row>
    <row r="480" spans="4:9" x14ac:dyDescent="0.25">
      <c r="D480" s="173">
        <v>180880000</v>
      </c>
      <c r="I480" s="173"/>
    </row>
    <row r="481" spans="4:9" x14ac:dyDescent="0.25">
      <c r="D481" s="173">
        <v>9434032864</v>
      </c>
      <c r="I481" s="173"/>
    </row>
    <row r="482" spans="4:9" x14ac:dyDescent="0.25">
      <c r="D482" s="173">
        <v>868800000</v>
      </c>
      <c r="I482" s="173"/>
    </row>
    <row r="483" spans="4:9" x14ac:dyDescent="0.25">
      <c r="D483" s="173">
        <v>117200000</v>
      </c>
      <c r="I483" s="173"/>
    </row>
    <row r="484" spans="4:9" x14ac:dyDescent="0.25">
      <c r="D484" s="173">
        <v>13208927136</v>
      </c>
      <c r="I484" s="173"/>
    </row>
    <row r="485" spans="4:9" x14ac:dyDescent="0.25">
      <c r="D485" s="173">
        <v>4686200000</v>
      </c>
      <c r="I485" s="173"/>
    </row>
    <row r="486" spans="4:9" x14ac:dyDescent="0.25">
      <c r="D486" s="173">
        <v>126000000</v>
      </c>
      <c r="I486" s="173"/>
    </row>
    <row r="487" spans="4:9" x14ac:dyDescent="0.25">
      <c r="D487" s="173">
        <v>280160000</v>
      </c>
      <c r="I487" s="173"/>
    </row>
    <row r="488" spans="4:9" x14ac:dyDescent="0.25">
      <c r="D488" s="173">
        <v>167800000</v>
      </c>
      <c r="I488" s="173"/>
    </row>
    <row r="489" spans="4:9" x14ac:dyDescent="0.25">
      <c r="D489" s="173">
        <v>32000000</v>
      </c>
      <c r="I489" s="173"/>
    </row>
    <row r="490" spans="4:9" x14ac:dyDescent="0.25">
      <c r="D490" s="173">
        <v>117766664</v>
      </c>
      <c r="I490" s="173"/>
    </row>
    <row r="491" spans="4:9" x14ac:dyDescent="0.25">
      <c r="D491" s="173">
        <v>31600000</v>
      </c>
      <c r="I491" s="173"/>
    </row>
    <row r="492" spans="4:9" x14ac:dyDescent="0.25">
      <c r="D492" s="173">
        <v>60000000</v>
      </c>
      <c r="I492" s="173"/>
    </row>
    <row r="493" spans="4:9" x14ac:dyDescent="0.25">
      <c r="D493" s="173">
        <v>32266668</v>
      </c>
      <c r="I493" s="173"/>
    </row>
    <row r="494" spans="4:9" x14ac:dyDescent="0.25">
      <c r="D494" s="173">
        <v>24900000</v>
      </c>
      <c r="I494" s="173"/>
    </row>
    <row r="495" spans="4:9" x14ac:dyDescent="0.25">
      <c r="D495" s="173">
        <v>1369200000</v>
      </c>
      <c r="I495" s="173"/>
    </row>
    <row r="496" spans="4:9" x14ac:dyDescent="0.25">
      <c r="D496" s="173">
        <v>32266668</v>
      </c>
      <c r="H496" s="172">
        <v>7955604443</v>
      </c>
      <c r="I496" s="173"/>
    </row>
    <row r="497" spans="4:9" x14ac:dyDescent="0.25">
      <c r="D497" s="173">
        <v>500000000</v>
      </c>
      <c r="H497" s="172">
        <v>38250000009</v>
      </c>
      <c r="I497" s="173"/>
    </row>
    <row r="498" spans="4:9" x14ac:dyDescent="0.25">
      <c r="D498" s="173">
        <v>55600000</v>
      </c>
      <c r="H498" s="172">
        <v>1200000000</v>
      </c>
      <c r="I498" s="173"/>
    </row>
    <row r="499" spans="4:9" x14ac:dyDescent="0.25">
      <c r="D499" s="173">
        <v>406000000</v>
      </c>
      <c r="H499" s="172">
        <v>1000000000</v>
      </c>
      <c r="I499" s="173"/>
    </row>
    <row r="500" spans="4:9" x14ac:dyDescent="0.25">
      <c r="D500" s="173">
        <v>27600000</v>
      </c>
      <c r="H500" s="172">
        <v>5200000000</v>
      </c>
      <c r="I500" s="173"/>
    </row>
    <row r="501" spans="4:9" x14ac:dyDescent="0.25">
      <c r="D501" s="173">
        <v>35200000</v>
      </c>
      <c r="H501" s="172">
        <v>800000000</v>
      </c>
      <c r="I501" s="173"/>
    </row>
    <row r="502" spans="4:9" x14ac:dyDescent="0.25">
      <c r="D502" s="173">
        <v>564800000</v>
      </c>
      <c r="H502" s="172">
        <v>2369790000</v>
      </c>
      <c r="I502" s="173"/>
    </row>
    <row r="503" spans="4:9" x14ac:dyDescent="0.25">
      <c r="D503" s="173">
        <v>138000000</v>
      </c>
      <c r="H503" s="172">
        <v>60000000</v>
      </c>
      <c r="I503" s="173"/>
    </row>
    <row r="504" spans="4:9" x14ac:dyDescent="0.25">
      <c r="D504" s="173">
        <v>12000000</v>
      </c>
      <c r="H504" s="172">
        <f>SUM(H496:H503)</f>
        <v>56835394452</v>
      </c>
      <c r="I504" s="173"/>
    </row>
    <row r="505" spans="4:9" x14ac:dyDescent="0.25">
      <c r="D505" s="173">
        <v>260800000</v>
      </c>
      <c r="I505" s="173"/>
    </row>
    <row r="506" spans="4:9" x14ac:dyDescent="0.25">
      <c r="D506" s="173">
        <v>477136796</v>
      </c>
      <c r="I506" s="173"/>
    </row>
    <row r="507" spans="4:9" x14ac:dyDescent="0.25">
      <c r="D507" s="173">
        <v>1300000000</v>
      </c>
      <c r="I507" s="173"/>
    </row>
    <row r="508" spans="4:9" x14ac:dyDescent="0.25">
      <c r="D508" s="173">
        <v>600000000</v>
      </c>
      <c r="I508" s="173"/>
    </row>
    <row r="509" spans="4:9" x14ac:dyDescent="0.25">
      <c r="D509" s="173">
        <v>200000000</v>
      </c>
      <c r="I509" s="173"/>
    </row>
    <row r="510" spans="4:9" x14ac:dyDescent="0.25">
      <c r="D510" s="173">
        <v>288873592</v>
      </c>
      <c r="I510" s="173"/>
    </row>
    <row r="511" spans="4:9" x14ac:dyDescent="0.25">
      <c r="I511" s="173"/>
    </row>
    <row r="512" spans="4:9" x14ac:dyDescent="0.25">
      <c r="I512" s="173"/>
    </row>
    <row r="513" spans="5:13" x14ac:dyDescent="0.25">
      <c r="I513" s="173"/>
    </row>
    <row r="514" spans="5:13" x14ac:dyDescent="0.25">
      <c r="E514">
        <v>2000000000</v>
      </c>
      <c r="G514">
        <v>2000000000</v>
      </c>
      <c r="I514" s="173"/>
      <c r="K514" t="s">
        <v>3075</v>
      </c>
      <c r="L514" t="s">
        <v>3076</v>
      </c>
    </row>
    <row r="515" spans="5:13" x14ac:dyDescent="0.25">
      <c r="E515">
        <v>1200000000</v>
      </c>
      <c r="G515">
        <v>1200000000</v>
      </c>
      <c r="I515" s="173"/>
      <c r="K515" s="10" t="s">
        <v>3068</v>
      </c>
      <c r="L515" s="10">
        <v>1</v>
      </c>
      <c r="M515" s="10" t="s">
        <v>3069</v>
      </c>
    </row>
    <row r="516" spans="5:13" x14ac:dyDescent="0.25">
      <c r="E516">
        <v>1000000000</v>
      </c>
      <c r="G516">
        <v>1000000000</v>
      </c>
      <c r="I516" s="173"/>
      <c r="K516" s="10" t="s">
        <v>3068</v>
      </c>
      <c r="L516" s="10">
        <v>2</v>
      </c>
      <c r="M516" s="216">
        <v>7955604443</v>
      </c>
    </row>
    <row r="517" spans="5:13" x14ac:dyDescent="0.25">
      <c r="E517">
        <v>5200000000</v>
      </c>
      <c r="G517">
        <v>5200000000</v>
      </c>
      <c r="I517" s="173"/>
      <c r="K517" s="10" t="s">
        <v>3068</v>
      </c>
      <c r="L517" s="10">
        <v>3</v>
      </c>
      <c r="M517" s="216">
        <v>38250000009</v>
      </c>
    </row>
    <row r="518" spans="5:13" x14ac:dyDescent="0.25">
      <c r="E518">
        <v>63600000</v>
      </c>
      <c r="G518">
        <v>63600000</v>
      </c>
      <c r="I518" s="173"/>
      <c r="K518" s="10" t="s">
        <v>3068</v>
      </c>
      <c r="L518" s="10">
        <v>4</v>
      </c>
      <c r="M518" s="10" t="s">
        <v>3074</v>
      </c>
    </row>
    <row r="519" spans="5:13" x14ac:dyDescent="0.25">
      <c r="E519">
        <v>178990000</v>
      </c>
      <c r="G519">
        <v>178990000</v>
      </c>
      <c r="I519" s="173"/>
      <c r="K519" s="10" t="s">
        <v>3068</v>
      </c>
      <c r="L519" s="10">
        <v>5</v>
      </c>
      <c r="M519" s="216">
        <v>1200000000</v>
      </c>
    </row>
    <row r="520" spans="5:13" x14ac:dyDescent="0.25">
      <c r="E520">
        <v>63600000</v>
      </c>
      <c r="G520">
        <v>63600000</v>
      </c>
      <c r="I520" s="173"/>
      <c r="K520" s="10" t="s">
        <v>3068</v>
      </c>
      <c r="L520" s="10">
        <v>6</v>
      </c>
      <c r="M520" s="216">
        <v>1000000000</v>
      </c>
    </row>
    <row r="521" spans="5:13" x14ac:dyDescent="0.25">
      <c r="E521">
        <v>63600000</v>
      </c>
      <c r="G521">
        <v>63600000</v>
      </c>
      <c r="I521" s="173"/>
      <c r="K521" s="10" t="s">
        <v>3068</v>
      </c>
      <c r="L521" s="10">
        <v>7</v>
      </c>
      <c r="M521" s="216">
        <v>5200000000</v>
      </c>
    </row>
    <row r="522" spans="5:13" x14ac:dyDescent="0.25">
      <c r="E522">
        <v>2679666293</v>
      </c>
      <c r="G522">
        <v>2679666293</v>
      </c>
      <c r="I522" s="173"/>
      <c r="K522" s="10" t="s">
        <v>3068</v>
      </c>
      <c r="L522" s="10">
        <v>8</v>
      </c>
      <c r="M522" s="216">
        <v>800000000</v>
      </c>
    </row>
    <row r="523" spans="5:13" x14ac:dyDescent="0.25">
      <c r="E523">
        <v>161980217</v>
      </c>
      <c r="G523">
        <v>161980217</v>
      </c>
      <c r="I523" s="173">
        <f>E579-H504</f>
        <v>2028012070</v>
      </c>
      <c r="K523" s="10" t="s">
        <v>3068</v>
      </c>
      <c r="L523" s="10">
        <v>9</v>
      </c>
      <c r="M523" s="10" t="s">
        <v>3070</v>
      </c>
    </row>
    <row r="524" spans="5:13" x14ac:dyDescent="0.25">
      <c r="E524">
        <v>1064616256</v>
      </c>
      <c r="G524">
        <v>1064616256</v>
      </c>
      <c r="I524" s="173"/>
      <c r="K524" s="10" t="s">
        <v>3068</v>
      </c>
      <c r="L524" s="10">
        <v>10</v>
      </c>
      <c r="M524" s="10" t="s">
        <v>3070</v>
      </c>
    </row>
    <row r="525" spans="5:13" x14ac:dyDescent="0.25">
      <c r="E525">
        <v>941201912</v>
      </c>
      <c r="G525">
        <v>941201912</v>
      </c>
      <c r="I525" s="173"/>
      <c r="K525" s="10" t="s">
        <v>3068</v>
      </c>
      <c r="L525" s="10">
        <v>11</v>
      </c>
      <c r="M525" s="10" t="s">
        <v>3071</v>
      </c>
    </row>
    <row r="526" spans="5:13" x14ac:dyDescent="0.25">
      <c r="E526">
        <v>559291430</v>
      </c>
      <c r="G526">
        <v>559291430</v>
      </c>
      <c r="I526" s="173"/>
      <c r="K526" s="10" t="s">
        <v>3068</v>
      </c>
      <c r="L526" s="10">
        <v>12</v>
      </c>
      <c r="M526" s="10" t="s">
        <v>3073</v>
      </c>
    </row>
    <row r="527" spans="5:13" x14ac:dyDescent="0.25">
      <c r="E527">
        <v>226837183</v>
      </c>
      <c r="G527">
        <v>226837183</v>
      </c>
      <c r="I527" s="173"/>
      <c r="K527" s="10" t="s">
        <v>3068</v>
      </c>
      <c r="L527" s="10">
        <v>13</v>
      </c>
      <c r="M527" s="216">
        <v>2369790000</v>
      </c>
    </row>
    <row r="528" spans="5:13" x14ac:dyDescent="0.25">
      <c r="E528">
        <v>6000000</v>
      </c>
      <c r="G528">
        <v>6000000</v>
      </c>
      <c r="I528" s="173"/>
      <c r="K528" s="10" t="s">
        <v>3068</v>
      </c>
      <c r="L528" s="10">
        <v>14</v>
      </c>
      <c r="M528" s="10" t="s">
        <v>3072</v>
      </c>
    </row>
    <row r="529" spans="5:15" x14ac:dyDescent="0.25">
      <c r="E529">
        <v>186435102</v>
      </c>
      <c r="G529">
        <v>186435102</v>
      </c>
      <c r="I529" s="173"/>
      <c r="K529" s="10" t="s">
        <v>3068</v>
      </c>
      <c r="L529" s="10">
        <v>15</v>
      </c>
      <c r="M529" s="216">
        <v>2066010399</v>
      </c>
      <c r="O529" s="173">
        <v>22720000000</v>
      </c>
    </row>
    <row r="530" spans="5:15" x14ac:dyDescent="0.25">
      <c r="E530">
        <v>17219462</v>
      </c>
      <c r="G530">
        <v>17219462</v>
      </c>
      <c r="I530" s="173"/>
      <c r="K530" s="10" t="s">
        <v>3068</v>
      </c>
      <c r="L530" s="10">
        <v>16</v>
      </c>
      <c r="M530" s="10" t="s">
        <v>3071</v>
      </c>
    </row>
    <row r="531" spans="5:15" x14ac:dyDescent="0.25">
      <c r="E531">
        <v>55102276</v>
      </c>
      <c r="G531">
        <v>55102276</v>
      </c>
      <c r="I531" s="173"/>
    </row>
    <row r="532" spans="5:15" x14ac:dyDescent="0.25">
      <c r="E532">
        <v>94020000</v>
      </c>
      <c r="G532">
        <v>94020000</v>
      </c>
      <c r="I532" s="173"/>
      <c r="M532" s="172">
        <f>M516+M517+M519+M520+M521+M522+M527+M529</f>
        <v>58841404851</v>
      </c>
    </row>
    <row r="533" spans="5:15" x14ac:dyDescent="0.25">
      <c r="E533">
        <v>141640000</v>
      </c>
      <c r="G533">
        <v>141640000</v>
      </c>
      <c r="I533" s="173"/>
    </row>
    <row r="534" spans="5:15" x14ac:dyDescent="0.25">
      <c r="E534">
        <v>94300003</v>
      </c>
      <c r="G534">
        <v>94300003</v>
      </c>
      <c r="I534" s="173"/>
    </row>
    <row r="535" spans="5:15" x14ac:dyDescent="0.25">
      <c r="E535">
        <v>87650000</v>
      </c>
      <c r="G535">
        <v>87650000</v>
      </c>
      <c r="I535" s="173"/>
    </row>
    <row r="536" spans="5:15" x14ac:dyDescent="0.25">
      <c r="E536">
        <v>87650000</v>
      </c>
      <c r="G536">
        <v>87650000</v>
      </c>
      <c r="I536" s="173"/>
      <c r="M536" s="172">
        <f>G579-M532</f>
        <v>22001671</v>
      </c>
    </row>
    <row r="537" spans="5:15" x14ac:dyDescent="0.25">
      <c r="E537">
        <v>55904000</v>
      </c>
      <c r="G537">
        <v>55904000</v>
      </c>
      <c r="I537" s="173"/>
    </row>
    <row r="538" spans="5:15" x14ac:dyDescent="0.25">
      <c r="E538">
        <v>273357600</v>
      </c>
      <c r="G538">
        <v>273357600</v>
      </c>
      <c r="I538" s="173"/>
    </row>
    <row r="539" spans="5:15" x14ac:dyDescent="0.25">
      <c r="E539">
        <v>105600000</v>
      </c>
      <c r="G539">
        <v>105600000</v>
      </c>
      <c r="I539" s="173"/>
    </row>
    <row r="540" spans="5:15" x14ac:dyDescent="0.25">
      <c r="E540">
        <v>87600000</v>
      </c>
      <c r="G540">
        <v>87600000</v>
      </c>
      <c r="I540" s="173"/>
    </row>
    <row r="541" spans="5:15" x14ac:dyDescent="0.25">
      <c r="E541">
        <v>1934400</v>
      </c>
      <c r="G541">
        <v>1934400</v>
      </c>
      <c r="I541" s="173"/>
    </row>
    <row r="542" spans="5:15" x14ac:dyDescent="0.25">
      <c r="E542">
        <v>14400000</v>
      </c>
      <c r="G542">
        <v>14400000</v>
      </c>
      <c r="I542" s="173"/>
    </row>
    <row r="543" spans="5:15" x14ac:dyDescent="0.25">
      <c r="E543">
        <v>1035200000</v>
      </c>
      <c r="G543">
        <v>1035200000</v>
      </c>
      <c r="I543" s="173"/>
    </row>
    <row r="544" spans="5:15" x14ac:dyDescent="0.25">
      <c r="E544">
        <v>2040000000</v>
      </c>
      <c r="G544">
        <v>2040000000</v>
      </c>
      <c r="I544" s="173"/>
    </row>
    <row r="545" spans="3:9" x14ac:dyDescent="0.25">
      <c r="E545">
        <v>3073600000</v>
      </c>
      <c r="G545">
        <v>3073600000</v>
      </c>
      <c r="I545" s="173"/>
    </row>
    <row r="546" spans="3:9" x14ac:dyDescent="0.25">
      <c r="E546">
        <v>255200000</v>
      </c>
      <c r="G546">
        <v>255200000</v>
      </c>
      <c r="I546" s="173"/>
    </row>
    <row r="547" spans="3:9" x14ac:dyDescent="0.25">
      <c r="E547">
        <v>111200000</v>
      </c>
      <c r="G547">
        <v>111200000</v>
      </c>
      <c r="I547" s="173"/>
    </row>
    <row r="548" spans="3:9" x14ac:dyDescent="0.25">
      <c r="E548">
        <v>180880000</v>
      </c>
      <c r="G548">
        <v>180880000</v>
      </c>
      <c r="I548" s="173"/>
    </row>
    <row r="549" spans="3:9" x14ac:dyDescent="0.25">
      <c r="E549">
        <v>9434032864</v>
      </c>
      <c r="G549">
        <v>9434032864</v>
      </c>
      <c r="I549" s="173"/>
    </row>
    <row r="550" spans="3:9" x14ac:dyDescent="0.25">
      <c r="E550">
        <v>868800000</v>
      </c>
      <c r="G550">
        <v>868800000</v>
      </c>
      <c r="I550" s="173"/>
    </row>
    <row r="551" spans="3:9" x14ac:dyDescent="0.25">
      <c r="E551">
        <v>117200000</v>
      </c>
      <c r="G551">
        <v>117200000</v>
      </c>
      <c r="I551" s="173"/>
    </row>
    <row r="552" spans="3:9" x14ac:dyDescent="0.25">
      <c r="E552">
        <v>13208927136</v>
      </c>
      <c r="G552">
        <v>13208927136</v>
      </c>
      <c r="I552" s="173"/>
    </row>
    <row r="553" spans="3:9" x14ac:dyDescent="0.25">
      <c r="E553">
        <v>4686200000</v>
      </c>
      <c r="G553">
        <v>4686200000</v>
      </c>
      <c r="I553" s="173"/>
    </row>
    <row r="554" spans="3:9" x14ac:dyDescent="0.25">
      <c r="E554">
        <v>126000000</v>
      </c>
      <c r="G554">
        <v>126000000</v>
      </c>
      <c r="I554" s="173"/>
    </row>
    <row r="555" spans="3:9" x14ac:dyDescent="0.25">
      <c r="E555">
        <v>280160000</v>
      </c>
      <c r="G555">
        <v>280160000</v>
      </c>
      <c r="I555" s="173"/>
    </row>
    <row r="556" spans="3:9" x14ac:dyDescent="0.25">
      <c r="E556">
        <v>167800000</v>
      </c>
      <c r="G556">
        <v>167800000</v>
      </c>
      <c r="I556" s="173"/>
    </row>
    <row r="557" spans="3:9" x14ac:dyDescent="0.25">
      <c r="C557" t="s">
        <v>3038</v>
      </c>
      <c r="E557">
        <v>32000000</v>
      </c>
      <c r="G557">
        <v>32000000</v>
      </c>
      <c r="I557" s="173"/>
    </row>
    <row r="558" spans="3:9" x14ac:dyDescent="0.25">
      <c r="E558">
        <v>117766664</v>
      </c>
      <c r="G558">
        <v>117766664</v>
      </c>
      <c r="I558" s="173"/>
    </row>
    <row r="559" spans="3:9" x14ac:dyDescent="0.25">
      <c r="E559">
        <v>31600000</v>
      </c>
      <c r="G559">
        <v>31600000</v>
      </c>
      <c r="I559" s="173"/>
    </row>
    <row r="560" spans="3:9" x14ac:dyDescent="0.25">
      <c r="E560">
        <v>60000000</v>
      </c>
      <c r="G560">
        <v>60000000</v>
      </c>
      <c r="I560" s="173"/>
    </row>
    <row r="561" spans="5:9" x14ac:dyDescent="0.25">
      <c r="E561">
        <v>32266668</v>
      </c>
      <c r="G561">
        <v>32266668</v>
      </c>
      <c r="I561" s="173"/>
    </row>
    <row r="562" spans="5:9" x14ac:dyDescent="0.25">
      <c r="E562">
        <v>24900000</v>
      </c>
      <c r="G562">
        <v>24900000</v>
      </c>
      <c r="I562" s="173"/>
    </row>
    <row r="563" spans="5:9" x14ac:dyDescent="0.25">
      <c r="E563">
        <v>1369200000</v>
      </c>
      <c r="G563">
        <v>1369200000</v>
      </c>
      <c r="I563" s="173"/>
    </row>
    <row r="564" spans="5:9" x14ac:dyDescent="0.25">
      <c r="E564">
        <v>32266668</v>
      </c>
      <c r="G564">
        <v>32266668</v>
      </c>
      <c r="I564" s="173"/>
    </row>
    <row r="565" spans="5:9" x14ac:dyDescent="0.25">
      <c r="E565">
        <v>500000000</v>
      </c>
      <c r="G565">
        <v>500000000</v>
      </c>
      <c r="I565" s="173"/>
    </row>
    <row r="566" spans="5:9" x14ac:dyDescent="0.25">
      <c r="E566">
        <v>55600000</v>
      </c>
      <c r="G566">
        <v>55600000</v>
      </c>
      <c r="I566" s="173"/>
    </row>
    <row r="567" spans="5:9" x14ac:dyDescent="0.25">
      <c r="E567">
        <v>406000000</v>
      </c>
      <c r="G567">
        <v>406000000</v>
      </c>
      <c r="I567" s="173"/>
    </row>
    <row r="568" spans="5:9" x14ac:dyDescent="0.25">
      <c r="E568">
        <v>27600000</v>
      </c>
      <c r="G568">
        <v>27600000</v>
      </c>
      <c r="I568" s="173"/>
    </row>
    <row r="569" spans="5:9" x14ac:dyDescent="0.25">
      <c r="E569">
        <v>35200000</v>
      </c>
      <c r="G569">
        <v>35200000</v>
      </c>
      <c r="I569" s="173"/>
    </row>
    <row r="570" spans="5:9" x14ac:dyDescent="0.25">
      <c r="E570">
        <v>564800000</v>
      </c>
      <c r="G570">
        <v>564800000</v>
      </c>
      <c r="I570" s="173"/>
    </row>
    <row r="571" spans="5:9" x14ac:dyDescent="0.25">
      <c r="E571">
        <v>138000000</v>
      </c>
      <c r="G571">
        <v>138000000</v>
      </c>
      <c r="I571" s="173"/>
    </row>
    <row r="572" spans="5:9" x14ac:dyDescent="0.25">
      <c r="E572">
        <v>12000000</v>
      </c>
      <c r="G572">
        <v>12000000</v>
      </c>
      <c r="I572" s="173"/>
    </row>
    <row r="573" spans="5:9" x14ac:dyDescent="0.25">
      <c r="E573">
        <v>260800000</v>
      </c>
      <c r="G573">
        <v>260800000</v>
      </c>
      <c r="I573" s="173"/>
    </row>
    <row r="574" spans="5:9" x14ac:dyDescent="0.25">
      <c r="E574">
        <v>477136796</v>
      </c>
      <c r="G574">
        <v>477136796</v>
      </c>
      <c r="I574" s="173">
        <v>8000000</v>
      </c>
    </row>
    <row r="575" spans="5:9" x14ac:dyDescent="0.25">
      <c r="E575">
        <v>1300000000</v>
      </c>
      <c r="G575">
        <v>1300000000</v>
      </c>
      <c r="I575" s="173">
        <v>15000000</v>
      </c>
    </row>
    <row r="576" spans="5:9" x14ac:dyDescent="0.25">
      <c r="E576">
        <v>600000000</v>
      </c>
      <c r="G576">
        <v>600000000</v>
      </c>
      <c r="I576" s="173">
        <v>22000000</v>
      </c>
    </row>
    <row r="577" spans="5:9" x14ac:dyDescent="0.25">
      <c r="E577">
        <v>200000000</v>
      </c>
      <c r="G577">
        <v>200000000</v>
      </c>
      <c r="I577" s="173">
        <v>17000000</v>
      </c>
    </row>
    <row r="578" spans="5:9" x14ac:dyDescent="0.25">
      <c r="E578">
        <v>288873592</v>
      </c>
      <c r="G578">
        <v>288873592</v>
      </c>
      <c r="I578" s="173">
        <v>63600000</v>
      </c>
    </row>
    <row r="579" spans="5:9" x14ac:dyDescent="0.25">
      <c r="E579">
        <f>SUM(E514:E578)</f>
        <v>58863406522</v>
      </c>
      <c r="G579">
        <f>SUM(G514:G578)</f>
        <v>58863406522</v>
      </c>
      <c r="I579" s="173">
        <v>178990000</v>
      </c>
    </row>
    <row r="580" spans="5:9" x14ac:dyDescent="0.25">
      <c r="I580" s="173">
        <v>63600000</v>
      </c>
    </row>
    <row r="581" spans="5:9" x14ac:dyDescent="0.25">
      <c r="I581" s="173">
        <v>63600000</v>
      </c>
    </row>
    <row r="582" spans="5:9" x14ac:dyDescent="0.25">
      <c r="I582" s="173">
        <v>2679666293</v>
      </c>
    </row>
    <row r="583" spans="5:9" x14ac:dyDescent="0.25">
      <c r="I583" s="173">
        <v>161980217</v>
      </c>
    </row>
    <row r="584" spans="5:9" x14ac:dyDescent="0.25">
      <c r="I584" s="173">
        <v>1064616256</v>
      </c>
    </row>
    <row r="585" spans="5:9" x14ac:dyDescent="0.25">
      <c r="I585" s="173">
        <v>941201912</v>
      </c>
    </row>
    <row r="586" spans="5:9" x14ac:dyDescent="0.25">
      <c r="I586" s="173">
        <v>559291430</v>
      </c>
    </row>
    <row r="587" spans="5:9" x14ac:dyDescent="0.25">
      <c r="I587" s="173">
        <v>226837183</v>
      </c>
    </row>
    <row r="588" spans="5:9" x14ac:dyDescent="0.25">
      <c r="I588" s="173">
        <v>6000000</v>
      </c>
    </row>
    <row r="589" spans="5:9" x14ac:dyDescent="0.25">
      <c r="E589">
        <v>63600000</v>
      </c>
      <c r="I589" s="173">
        <v>186435102</v>
      </c>
    </row>
    <row r="590" spans="5:9" x14ac:dyDescent="0.25">
      <c r="E590">
        <v>178990000</v>
      </c>
      <c r="I590" s="173">
        <v>17219462</v>
      </c>
    </row>
    <row r="591" spans="5:9" x14ac:dyDescent="0.25">
      <c r="E591">
        <v>63600000</v>
      </c>
      <c r="I591" s="173">
        <v>55102276</v>
      </c>
    </row>
    <row r="592" spans="5:9" x14ac:dyDescent="0.25">
      <c r="E592">
        <v>63600000</v>
      </c>
      <c r="I592" s="173">
        <v>94020000</v>
      </c>
    </row>
    <row r="593" spans="5:9" x14ac:dyDescent="0.25">
      <c r="E593">
        <v>2679666293</v>
      </c>
      <c r="I593" s="173">
        <v>141640000</v>
      </c>
    </row>
    <row r="594" spans="5:9" x14ac:dyDescent="0.25">
      <c r="E594">
        <v>161980217</v>
      </c>
      <c r="I594" s="173">
        <v>94300003</v>
      </c>
    </row>
    <row r="595" spans="5:9" x14ac:dyDescent="0.25">
      <c r="E595">
        <v>1064616256</v>
      </c>
      <c r="I595" s="59">
        <v>87650000</v>
      </c>
    </row>
    <row r="596" spans="5:9" x14ac:dyDescent="0.25">
      <c r="E596">
        <v>941201912</v>
      </c>
      <c r="I596">
        <v>87650000</v>
      </c>
    </row>
    <row r="597" spans="5:9" x14ac:dyDescent="0.25">
      <c r="E597">
        <v>559291430</v>
      </c>
      <c r="I597">
        <v>55904000</v>
      </c>
    </row>
    <row r="598" spans="5:9" x14ac:dyDescent="0.25">
      <c r="E598">
        <v>226837183</v>
      </c>
      <c r="I598">
        <v>273357600</v>
      </c>
    </row>
    <row r="599" spans="5:9" x14ac:dyDescent="0.25">
      <c r="E599">
        <v>6000000</v>
      </c>
      <c r="I599">
        <v>105600000</v>
      </c>
    </row>
    <row r="600" spans="5:9" x14ac:dyDescent="0.25">
      <c r="E600">
        <v>186435102</v>
      </c>
      <c r="I600">
        <v>87600000</v>
      </c>
    </row>
    <row r="601" spans="5:9" x14ac:dyDescent="0.25">
      <c r="E601">
        <v>17219462</v>
      </c>
      <c r="I601">
        <v>1934400</v>
      </c>
    </row>
    <row r="602" spans="5:9" x14ac:dyDescent="0.25">
      <c r="E602">
        <v>55102276</v>
      </c>
      <c r="I602">
        <v>14400000</v>
      </c>
    </row>
    <row r="603" spans="5:9" x14ac:dyDescent="0.25">
      <c r="E603">
        <v>94020000</v>
      </c>
      <c r="I603">
        <v>1035200000</v>
      </c>
    </row>
    <row r="604" spans="5:9" x14ac:dyDescent="0.25">
      <c r="E604">
        <v>141640000</v>
      </c>
      <c r="I604">
        <v>2040000000</v>
      </c>
    </row>
    <row r="605" spans="5:9" x14ac:dyDescent="0.25">
      <c r="E605">
        <v>94300003</v>
      </c>
      <c r="I605">
        <v>3073600000</v>
      </c>
    </row>
    <row r="606" spans="5:9" x14ac:dyDescent="0.25">
      <c r="E606">
        <v>87650000</v>
      </c>
      <c r="I606">
        <v>255200000</v>
      </c>
    </row>
    <row r="607" spans="5:9" x14ac:dyDescent="0.25">
      <c r="E607">
        <v>87650000</v>
      </c>
      <c r="I607">
        <v>111200000</v>
      </c>
    </row>
    <row r="608" spans="5:9" x14ac:dyDescent="0.25">
      <c r="E608">
        <v>55904000</v>
      </c>
      <c r="I608">
        <v>180880000</v>
      </c>
    </row>
    <row r="609" spans="5:9" x14ac:dyDescent="0.25">
      <c r="E609">
        <v>273357600</v>
      </c>
      <c r="I609">
        <v>9434032864</v>
      </c>
    </row>
    <row r="610" spans="5:9" x14ac:dyDescent="0.25">
      <c r="E610">
        <v>105600000</v>
      </c>
      <c r="I610">
        <v>868800000</v>
      </c>
    </row>
    <row r="611" spans="5:9" x14ac:dyDescent="0.25">
      <c r="E611">
        <v>87600000</v>
      </c>
      <c r="I611">
        <v>117200000</v>
      </c>
    </row>
    <row r="612" spans="5:9" x14ac:dyDescent="0.25">
      <c r="E612">
        <v>1934400</v>
      </c>
      <c r="I612">
        <v>13208927136</v>
      </c>
    </row>
    <row r="613" spans="5:9" x14ac:dyDescent="0.25">
      <c r="E613">
        <v>14400000</v>
      </c>
      <c r="I613">
        <v>4686200000</v>
      </c>
    </row>
    <row r="614" spans="5:9" x14ac:dyDescent="0.25">
      <c r="E614">
        <v>1035200000</v>
      </c>
      <c r="I614">
        <v>126000000</v>
      </c>
    </row>
    <row r="615" spans="5:9" x14ac:dyDescent="0.25">
      <c r="E615">
        <v>2040000000</v>
      </c>
      <c r="I615">
        <v>280160000</v>
      </c>
    </row>
    <row r="616" spans="5:9" x14ac:dyDescent="0.25">
      <c r="E616">
        <v>3073600000</v>
      </c>
      <c r="I616">
        <v>167800000</v>
      </c>
    </row>
    <row r="617" spans="5:9" x14ac:dyDescent="0.25">
      <c r="E617">
        <v>255200000</v>
      </c>
      <c r="I617">
        <v>32000000</v>
      </c>
    </row>
    <row r="618" spans="5:9" x14ac:dyDescent="0.25">
      <c r="E618">
        <v>111200000</v>
      </c>
      <c r="I618">
        <v>117766664</v>
      </c>
    </row>
    <row r="619" spans="5:9" x14ac:dyDescent="0.25">
      <c r="E619">
        <v>180880000</v>
      </c>
      <c r="I619">
        <v>31600000</v>
      </c>
    </row>
    <row r="620" spans="5:9" x14ac:dyDescent="0.25">
      <c r="E620">
        <v>9434032864</v>
      </c>
      <c r="I620">
        <v>60000000</v>
      </c>
    </row>
    <row r="621" spans="5:9" x14ac:dyDescent="0.25">
      <c r="E621">
        <v>868800000</v>
      </c>
      <c r="I621">
        <v>32266668</v>
      </c>
    </row>
    <row r="622" spans="5:9" x14ac:dyDescent="0.25">
      <c r="E622">
        <v>117200000</v>
      </c>
      <c r="I622">
        <v>24900000</v>
      </c>
    </row>
    <row r="623" spans="5:9" x14ac:dyDescent="0.25">
      <c r="E623">
        <v>13208927136</v>
      </c>
      <c r="I623">
        <v>1369200000</v>
      </c>
    </row>
    <row r="624" spans="5:9" x14ac:dyDescent="0.25">
      <c r="E624">
        <v>4686200000</v>
      </c>
      <c r="I624">
        <v>32266668</v>
      </c>
    </row>
    <row r="625" spans="5:11" x14ac:dyDescent="0.25">
      <c r="E625">
        <v>126000000</v>
      </c>
      <c r="I625">
        <v>500000000</v>
      </c>
    </row>
    <row r="626" spans="5:11" x14ac:dyDescent="0.25">
      <c r="E626">
        <v>280160000</v>
      </c>
      <c r="I626">
        <v>55600000</v>
      </c>
    </row>
    <row r="627" spans="5:11" x14ac:dyDescent="0.25">
      <c r="E627">
        <v>167800000</v>
      </c>
      <c r="I627">
        <v>406000000</v>
      </c>
    </row>
    <row r="628" spans="5:11" x14ac:dyDescent="0.25">
      <c r="E628">
        <v>32000000</v>
      </c>
      <c r="I628">
        <v>27600000</v>
      </c>
    </row>
    <row r="629" spans="5:11" x14ac:dyDescent="0.25">
      <c r="E629">
        <v>117766664</v>
      </c>
      <c r="I629">
        <v>35200000</v>
      </c>
    </row>
    <row r="630" spans="5:11" x14ac:dyDescent="0.25">
      <c r="E630">
        <v>31600000</v>
      </c>
      <c r="I630">
        <v>564800000</v>
      </c>
    </row>
    <row r="631" spans="5:11" x14ac:dyDescent="0.25">
      <c r="E631">
        <v>60000000</v>
      </c>
      <c r="I631">
        <v>138000000</v>
      </c>
    </row>
    <row r="632" spans="5:11" x14ac:dyDescent="0.25">
      <c r="E632">
        <v>32266668</v>
      </c>
      <c r="I632">
        <v>12000000</v>
      </c>
    </row>
    <row r="633" spans="5:11" x14ac:dyDescent="0.25">
      <c r="E633">
        <v>24900000</v>
      </c>
      <c r="I633">
        <v>260800000</v>
      </c>
    </row>
    <row r="634" spans="5:11" x14ac:dyDescent="0.25">
      <c r="E634">
        <v>1369200000</v>
      </c>
      <c r="I634">
        <v>477136796</v>
      </c>
    </row>
    <row r="635" spans="5:11" x14ac:dyDescent="0.25">
      <c r="E635">
        <v>32266668</v>
      </c>
      <c r="I635">
        <v>1300000000</v>
      </c>
    </row>
    <row r="636" spans="5:11" x14ac:dyDescent="0.25">
      <c r="E636">
        <v>500000000</v>
      </c>
      <c r="I636">
        <v>600000000</v>
      </c>
    </row>
    <row r="637" spans="5:11" x14ac:dyDescent="0.25">
      <c r="E637">
        <v>55600000</v>
      </c>
      <c r="I637">
        <v>200000000</v>
      </c>
    </row>
    <row r="638" spans="5:11" x14ac:dyDescent="0.25">
      <c r="E638">
        <v>406000000</v>
      </c>
      <c r="I638">
        <v>288873592</v>
      </c>
    </row>
    <row r="639" spans="5:11" x14ac:dyDescent="0.25">
      <c r="E639">
        <v>27600000</v>
      </c>
      <c r="I639" s="59">
        <f>SUM(I574:I638)</f>
        <v>49525406522</v>
      </c>
      <c r="J639" s="173">
        <v>40685800408</v>
      </c>
      <c r="K639" s="59">
        <f>I639-J639</f>
        <v>8839606114</v>
      </c>
    </row>
    <row r="640" spans="5:11" x14ac:dyDescent="0.25">
      <c r="E640">
        <v>35200000</v>
      </c>
    </row>
    <row r="641" spans="1:5" x14ac:dyDescent="0.25">
      <c r="E641">
        <v>564800000</v>
      </c>
    </row>
    <row r="642" spans="1:5" x14ac:dyDescent="0.25">
      <c r="E642">
        <v>138000000</v>
      </c>
    </row>
    <row r="643" spans="1:5" x14ac:dyDescent="0.25">
      <c r="E643">
        <v>12000000</v>
      </c>
    </row>
    <row r="644" spans="1:5" x14ac:dyDescent="0.25">
      <c r="E644">
        <v>260800000</v>
      </c>
    </row>
    <row r="645" spans="1:5" x14ac:dyDescent="0.25">
      <c r="E645">
        <v>477136796</v>
      </c>
    </row>
    <row r="646" spans="1:5" x14ac:dyDescent="0.25">
      <c r="E646">
        <v>1300000000</v>
      </c>
    </row>
    <row r="647" spans="1:5" x14ac:dyDescent="0.25">
      <c r="D647" s="173">
        <v>800000000</v>
      </c>
      <c r="E647">
        <v>600000000</v>
      </c>
    </row>
    <row r="648" spans="1:5" x14ac:dyDescent="0.25">
      <c r="E648">
        <v>200000000</v>
      </c>
    </row>
    <row r="649" spans="1:5" x14ac:dyDescent="0.25">
      <c r="E649">
        <v>288873592</v>
      </c>
    </row>
    <row r="650" spans="1:5" x14ac:dyDescent="0.25">
      <c r="E650" s="173">
        <f>SUM(E589:E649)</f>
        <v>49463406522</v>
      </c>
    </row>
    <row r="651" spans="1:5" x14ac:dyDescent="0.25">
      <c r="A651" s="173">
        <v>7955604443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CF1"/>
  <sheetViews>
    <sheetView workbookViewId="0">
      <selection activeCell="G19" sqref="G19"/>
    </sheetView>
  </sheetViews>
  <sheetFormatPr baseColWidth="10" defaultColWidth="10.7109375" defaultRowHeight="15" x14ac:dyDescent="0.25"/>
  <cols>
    <col min="13" max="13" width="15.85546875" customWidth="1"/>
    <col min="16" max="16" width="53.140625" customWidth="1"/>
    <col min="18" max="18" width="15.28515625" customWidth="1"/>
    <col min="19" max="19" width="14.42578125" customWidth="1"/>
    <col min="23" max="23" width="14.7109375" customWidth="1"/>
    <col min="29" max="29" width="14.5703125" customWidth="1"/>
    <col min="33" max="33" width="15.85546875" customWidth="1"/>
    <col min="34" max="34" width="14.28515625" customWidth="1"/>
    <col min="38" max="38" width="14" customWidth="1"/>
    <col min="44" max="44" width="14.42578125" customWidth="1"/>
    <col min="48" max="48" width="14.85546875" customWidth="1"/>
    <col min="53" max="53" width="13.85546875" customWidth="1"/>
    <col min="59" max="59" width="15.28515625" customWidth="1"/>
    <col min="63" max="64" width="14.7109375" customWidth="1"/>
    <col min="68" max="68" width="13.85546875" customWidth="1"/>
    <col min="69" max="69" width="12.28515625" customWidth="1"/>
    <col min="74" max="74" width="13.28515625" customWidth="1"/>
  </cols>
  <sheetData>
    <row r="1" spans="1:84" ht="90.75" thickBot="1" x14ac:dyDescent="0.3">
      <c r="A1" s="3" t="s">
        <v>10</v>
      </c>
      <c r="B1" s="4" t="s">
        <v>135</v>
      </c>
      <c r="C1" s="4" t="s">
        <v>134</v>
      </c>
      <c r="D1" s="5" t="s">
        <v>47</v>
      </c>
      <c r="E1" s="5" t="s">
        <v>133</v>
      </c>
      <c r="F1" s="4" t="s">
        <v>0</v>
      </c>
      <c r="G1" s="6" t="s">
        <v>11</v>
      </c>
      <c r="H1" s="6" t="s">
        <v>136</v>
      </c>
      <c r="I1" s="7" t="s">
        <v>12</v>
      </c>
      <c r="J1" s="7" t="s">
        <v>16</v>
      </c>
      <c r="K1" s="7" t="s">
        <v>17</v>
      </c>
      <c r="L1" s="7" t="s">
        <v>18</v>
      </c>
      <c r="M1" s="7" t="s">
        <v>13</v>
      </c>
      <c r="N1" s="7" t="s">
        <v>14</v>
      </c>
      <c r="O1" s="7" t="s">
        <v>15</v>
      </c>
      <c r="P1" s="7" t="s">
        <v>19</v>
      </c>
      <c r="Q1" s="7" t="s">
        <v>56</v>
      </c>
      <c r="R1" s="7" t="s">
        <v>57</v>
      </c>
      <c r="S1" s="7" t="s">
        <v>58</v>
      </c>
      <c r="T1" s="7" t="s">
        <v>59</v>
      </c>
      <c r="U1" s="7" t="s">
        <v>48</v>
      </c>
      <c r="V1" s="7" t="s">
        <v>49</v>
      </c>
      <c r="W1" s="7" t="s">
        <v>50</v>
      </c>
      <c r="X1" s="7" t="s">
        <v>51</v>
      </c>
      <c r="Y1" s="7" t="s">
        <v>52</v>
      </c>
      <c r="Z1" s="7" t="s">
        <v>23</v>
      </c>
      <c r="AA1" s="7" t="s">
        <v>60</v>
      </c>
      <c r="AB1" s="7" t="s">
        <v>61</v>
      </c>
      <c r="AC1" s="7" t="s">
        <v>62</v>
      </c>
      <c r="AD1" s="7" t="s">
        <v>43</v>
      </c>
      <c r="AE1" s="7" t="s">
        <v>138</v>
      </c>
      <c r="AF1" s="7" t="s">
        <v>20</v>
      </c>
      <c r="AG1" s="7" t="s">
        <v>53</v>
      </c>
      <c r="AH1" s="7" t="s">
        <v>1</v>
      </c>
      <c r="AI1" s="7" t="s">
        <v>2</v>
      </c>
      <c r="AJ1" s="7" t="s">
        <v>3</v>
      </c>
      <c r="AK1" s="7" t="s">
        <v>24</v>
      </c>
      <c r="AL1" s="7" t="s">
        <v>25</v>
      </c>
      <c r="AM1" s="7" t="s">
        <v>32</v>
      </c>
      <c r="AN1" s="7" t="s">
        <v>38</v>
      </c>
      <c r="AO1" s="7" t="s">
        <v>41</v>
      </c>
      <c r="AP1" s="7" t="s">
        <v>44</v>
      </c>
      <c r="AQ1" s="7" t="s">
        <v>21</v>
      </c>
      <c r="AR1" s="7" t="s">
        <v>54</v>
      </c>
      <c r="AS1" s="7" t="s">
        <v>4</v>
      </c>
      <c r="AT1" s="7" t="s">
        <v>5</v>
      </c>
      <c r="AU1" s="7" t="s">
        <v>139</v>
      </c>
      <c r="AV1" s="7" t="s">
        <v>6</v>
      </c>
      <c r="AW1" s="7" t="s">
        <v>26</v>
      </c>
      <c r="AX1" s="7" t="s">
        <v>33</v>
      </c>
      <c r="AY1" s="7" t="s">
        <v>39</v>
      </c>
      <c r="AZ1" s="7" t="s">
        <v>63</v>
      </c>
      <c r="BA1" s="7" t="s">
        <v>45</v>
      </c>
      <c r="BB1" s="7" t="s">
        <v>46</v>
      </c>
      <c r="BC1" s="7" t="s">
        <v>22</v>
      </c>
      <c r="BD1" s="7" t="s">
        <v>55</v>
      </c>
      <c r="BE1" s="7" t="s">
        <v>7</v>
      </c>
      <c r="BF1" s="7" t="s">
        <v>8</v>
      </c>
      <c r="BG1" s="7" t="s">
        <v>9</v>
      </c>
      <c r="BH1" s="7" t="s">
        <v>27</v>
      </c>
      <c r="BI1" s="7" t="s">
        <v>34</v>
      </c>
      <c r="BJ1" s="7" t="s">
        <v>40</v>
      </c>
      <c r="BK1" s="7" t="s">
        <v>137</v>
      </c>
      <c r="BL1" s="7" t="s">
        <v>42</v>
      </c>
      <c r="BM1" s="7" t="s">
        <v>64</v>
      </c>
      <c r="BN1" s="7" t="s">
        <v>65</v>
      </c>
      <c r="BO1" s="7" t="s">
        <v>66</v>
      </c>
      <c r="BP1" s="7" t="s">
        <v>28</v>
      </c>
      <c r="BQ1" s="7" t="s">
        <v>29</v>
      </c>
      <c r="BR1" s="7" t="s">
        <v>30</v>
      </c>
      <c r="BS1" s="7" t="s">
        <v>31</v>
      </c>
      <c r="BT1" s="7" t="s">
        <v>67</v>
      </c>
      <c r="BU1" s="7" t="s">
        <v>68</v>
      </c>
      <c r="BV1" s="7" t="s">
        <v>69</v>
      </c>
      <c r="BW1" s="7" t="s">
        <v>70</v>
      </c>
      <c r="BX1" s="7" t="s">
        <v>71</v>
      </c>
      <c r="BY1" s="7" t="s">
        <v>72</v>
      </c>
      <c r="BZ1" s="7" t="s">
        <v>73</v>
      </c>
      <c r="CA1" s="7" t="s">
        <v>137</v>
      </c>
      <c r="CB1" s="7" t="s">
        <v>35</v>
      </c>
      <c r="CC1" s="7" t="s">
        <v>36</v>
      </c>
      <c r="CD1" s="7" t="s">
        <v>37</v>
      </c>
      <c r="CE1" s="7" t="s">
        <v>75</v>
      </c>
      <c r="CF1" s="8" t="s">
        <v>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Coverage xmlns="http://schemas.microsoft.com/sharepoint/v3/fields" xsi:nil="true"/>
    <_Format xmlns="http://schemas.microsoft.com/sharepoint/v3/fields" xsi:nil="true"/>
    <_Contributor xmlns="http://schemas.microsoft.com/sharepoint/v3/fields" xsi:nil="true"/>
    <_Relation xmlns="http://schemas.microsoft.com/sharepoint/v3/fields" xsi:nil="true"/>
    <Departamento xmlns="9459fd2a-46a2-4c7b-8c24-2e73cec55239" xsi:nil="true"/>
    <Language xmlns="http://schemas.microsoft.com/sharepoint/v3">Inglés</Language>
    <_DCDateCreated xmlns="http://schemas.microsoft.com/sharepoint/v3/fields" xsi:nil="true"/>
    <_RightsManagement xmlns="http://schemas.microsoft.com/sharepoint/v3/fields" xsi:nil="true"/>
    <_Source xmlns="http://schemas.microsoft.com/sharepoint/v3/fields" xsi:nil="true"/>
    <_dlc_DocId xmlns="af7f7f6b-44e7-444a-90a4-d02bbf46acb6">DNPOI-40-2290</_dlc_DocId>
    <_Identifier xmlns="http://schemas.microsoft.com/sharepoint/v3/fields" xsi:nil="true"/>
    <_ResourceType xmlns="http://schemas.microsoft.com/sharepoint/v3/fields" xsi:nil="true"/>
    <_dlc_DocIdUrl xmlns="af7f7f6b-44e7-444a-90a4-d02bbf46acb6">
      <Url>https://colaboracion.dnp.gov.co/CDT/_layouts/15/DocIdRedir.aspx?ID=DNPOI-40-2290</Url>
      <Description>DNPOI-40-2290</Description>
    </_dlc_DocIdUrl>
    <_Publisher xmlns="http://schemas.microsoft.com/sharepoint/v3/fields" xsi:nil="true"/>
    <Municipio xmlns="9459fd2a-46a2-4c7b-8c24-2e73cec55239" xsi:nil="true"/>
    <_DCDateModified xmlns="http://schemas.microsoft.com/sharepoint/v3/fields" xsi:nil="true"/>
    <Categoria xmlns="9459fd2a-46a2-4c7b-8c24-2e73cec55239">Gestión Pública Territorial</Categori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asico DNP" ma:contentTypeID="0x01010B005296897013BAF84B858553682CCFA4C200554BACF7A4B1A54485D7984E548C77E7" ma:contentTypeVersion="10" ma:contentTypeDescription="Tipo de contenido basico DNP" ma:contentTypeScope="" ma:versionID="15e456d0708bc61a475b606219aec97c">
  <xsd:schema xmlns:xsd="http://www.w3.org/2001/XMLSchema" xmlns:xs="http://www.w3.org/2001/XMLSchema" xmlns:p="http://schemas.microsoft.com/office/2006/metadata/properties" xmlns:ns1="http://schemas.microsoft.com/sharepoint/v3" xmlns:ns2="9459fd2a-46a2-4c7b-8c24-2e73cec55239" xmlns:ns3="http://schemas.microsoft.com/sharepoint/v3/fields" xmlns:ns4="af7f7f6b-44e7-444a-90a4-d02bbf46acb6" targetNamespace="http://schemas.microsoft.com/office/2006/metadata/properties" ma:root="true" ma:fieldsID="38d3a1ef729d95ee19eef1932be05a86" ns1:_="" ns2:_="" ns3:_="" ns4:_="">
    <xsd:import namespace="http://schemas.microsoft.com/sharepoint/v3"/>
    <xsd:import namespace="9459fd2a-46a2-4c7b-8c24-2e73cec55239"/>
    <xsd:import namespace="http://schemas.microsoft.com/sharepoint/v3/fields"/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Categoria" minOccurs="0"/>
                <xsd:element ref="ns2:Departamento" minOccurs="0"/>
                <xsd:element ref="ns2:Municipio" minOccurs="0"/>
                <xsd:element ref="ns3:_Contributor" minOccurs="0"/>
                <xsd:element ref="ns3:_Coverage" minOccurs="0"/>
                <xsd:element ref="ns3:_DCDateCreated" minOccurs="0"/>
                <xsd:element ref="ns3:_DCDateModified" minOccurs="0"/>
                <xsd:element ref="ns3:_Format" minOccurs="0"/>
                <xsd:element ref="ns3:_Identifier" minOccurs="0"/>
                <xsd:element ref="ns1:Language" minOccurs="0"/>
                <xsd:element ref="ns3:_Publisher" minOccurs="0"/>
                <xsd:element ref="ns3:_Relation" minOccurs="0"/>
                <xsd:element ref="ns3:_RightsManagement" minOccurs="0"/>
                <xsd:element ref="ns3:_Source" minOccurs="0"/>
                <xsd:element ref="ns3:_Resource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2" nillable="true" ma:displayName="Idioma" ma:default="Inglés" ma:internalName="Language">
      <xsd:simpleType>
        <xsd:union memberTypes="dms:Text">
          <xsd:simpleType>
            <xsd:restriction base="dms:Choice">
              <xsd:enumeration value="Árabe (Arabia Saudí)"/>
              <xsd:enumeration value="Búlgaro (Bulgaria)"/>
              <xsd:enumeration value="Chino (Hong Kong, RAE)"/>
              <xsd:enumeration value="Chino (República Popular China)"/>
              <xsd:enumeration value="Chino (Taiwán)"/>
              <xsd:enumeration value="Croata (Croacia)"/>
              <xsd:enumeration value="Checo (República Checa)"/>
              <xsd:enumeration value="Danés (Dinamarca)"/>
              <xsd:enumeration value="Neerlandés (Países Bajos)"/>
              <xsd:enumeration value="Inglés"/>
              <xsd:enumeration value="Estonio (Estonia)"/>
              <xsd:enumeration value="Finés (Finlandia)"/>
              <xsd:enumeration value="Francés (Francia)"/>
              <xsd:enumeration value="Alemán (Alemania)"/>
              <xsd:enumeration value="Griego (Grecia)"/>
              <xsd:enumeration value="Hebreo (Israel)"/>
              <xsd:enumeration value="Hindi (India)"/>
              <xsd:enumeration value="Húngaro (Hungría)"/>
              <xsd:enumeration value="Indonesio (Indonesia)"/>
              <xsd:enumeration value="Italiano (Italia)"/>
              <xsd:enumeration value="Japonés (Japón)"/>
              <xsd:enumeration value="Coreano (Corea)"/>
              <xsd:enumeration value="Letón (Letonia)"/>
              <xsd:enumeration value="Lituano (Lituania)"/>
              <xsd:enumeration value="Malayo (Malasia)"/>
              <xsd:enumeration value="Noruego (Bokmal) (Noruega)"/>
              <xsd:enumeration value="Polaco (Polonia)"/>
              <xsd:enumeration value="Portugués (Brasil)"/>
              <xsd:enumeration value="Portugués (Portugal)"/>
              <xsd:enumeration value="Rumano (Rumania)"/>
              <xsd:enumeration value="Ruso (Rusia)"/>
              <xsd:enumeration value="Serbio (latino) (Serbia)"/>
              <xsd:enumeration value="Eslovaco (Eslovaquia)"/>
              <xsd:enumeration value="Esloveno (Eslovenia)"/>
              <xsd:enumeration value="Español (España)"/>
              <xsd:enumeration value="Sueco (Suecia)"/>
              <xsd:enumeration value="Tailandés (Tailandia)"/>
              <xsd:enumeration value="Turco (Turquía)"/>
              <xsd:enumeration value="Ucraniano (Ucrania)"/>
              <xsd:enumeration value="Urdu (República Islámica de Pakistán)"/>
              <xsd:enumeration value="Vietnamita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fd2a-46a2-4c7b-8c24-2e73cec55239" elementFormDefault="qualified">
    <xsd:import namespace="http://schemas.microsoft.com/office/2006/documentManagement/types"/>
    <xsd:import namespace="http://schemas.microsoft.com/office/infopath/2007/PartnerControls"/>
    <xsd:element name="Categoria" ma:index="1" nillable="true" ma:displayName="Categoria" ma:format="Dropdown" ma:internalName="Categoria">
      <xsd:simpleType>
        <xsd:restriction base="dms:Choice">
          <xsd:enumeration value="Secretaria Técnica de la Comisión de Ordenamiento Territorial COT"/>
          <xsd:enumeration value="Ordenamiento y Desarrollo Territorial"/>
          <xsd:enumeration value="Finanzas Públicas Territoriales"/>
          <xsd:enumeration value="Gestión Pública Territorial"/>
          <xsd:enumeration value="Fichas Regionales de Inversión"/>
          <xsd:enumeration value="Evaluación y Seguimiento de la Descentralización"/>
          <xsd:enumeration value="Fichas de Caracterización Territorial"/>
        </xsd:restriction>
      </xsd:simpleType>
    </xsd:element>
    <xsd:element name="Departamento" ma:index="2" nillable="true" ma:displayName="Departamento" ma:list="{2ad6fcd9-6684-4234-b7e4-ca1d888e24eb}" ma:internalName="Departamento" ma:showField="Title">
      <xsd:simpleType>
        <xsd:restriction base="dms:Lookup"/>
      </xsd:simpleType>
    </xsd:element>
    <xsd:element name="Municipio" ma:index="3" nillable="true" ma:displayName="Municipio" ma:list="{cb1b11e2-5a7b-43ce-8189-2c49684cafd4}" ma:internalName="Municipio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ntributor" ma:index="4" nillable="true" ma:displayName="Colaborador" ma:description="Una o más personas u organizaciones que contribuyeron a este recurso" ma:internalName="_Contributor">
      <xsd:simpleType>
        <xsd:restriction base="dms:Note">
          <xsd:maxLength value="255"/>
        </xsd:restriction>
      </xsd:simpleType>
    </xsd:element>
    <xsd:element name="_Coverage" ma:index="5" nillable="true" ma:displayName="Cobertura" ma:description="La extensión o el ámbito" ma:internalName="_Coverage">
      <xsd:simpleType>
        <xsd:restriction base="dms:Text"/>
      </xsd:simpleType>
    </xsd:element>
    <xsd:element name="_DCDateCreated" ma:index="7" nillable="true" ma:displayName="Fecha de creación" ma:description="Fecha en la que se creó el recurso" ma:format="DateTime" ma:internalName="_DCDateCreated">
      <xsd:simpleType>
        <xsd:restriction base="dms:DateTime"/>
      </xsd:simpleType>
    </xsd:element>
    <xsd:element name="_DCDateModified" ma:index="8" nillable="true" ma:displayName="Fecha de modificación" ma:description="Fecha en la que se modificó el recurso por última vez" ma:format="DateTime" ma:internalName="_DCDateModified">
      <xsd:simpleType>
        <xsd:restriction base="dms:DateTime"/>
      </xsd:simpleType>
    </xsd:element>
    <xsd:element name="_Format" ma:index="10" nillable="true" ma:displayName="Formato" ma:description="Tipo de medio, formato de archivo o dimensiones" ma:internalName="_Format">
      <xsd:simpleType>
        <xsd:restriction base="dms:Text"/>
      </xsd:simpleType>
    </xsd:element>
    <xsd:element name="_Identifier" ma:index="11" nillable="true" ma:displayName="Identificador de recursos" ma:description="Cadena o número de identificación, que suele ser conforme a un sistema de identificación formal" ma:internalName="_Identifier">
      <xsd:simpleType>
        <xsd:restriction base="dms:Text"/>
      </xsd:simpleType>
    </xsd:element>
    <xsd:element name="_Publisher" ma:index="13" nillable="true" ma:displayName="Redactor" ma:description="La persona, organización o servicio que publicó este recurso" ma:internalName="_Publisher">
      <xsd:simpleType>
        <xsd:restriction base="dms:Text"/>
      </xsd:simpleType>
    </xsd:element>
    <xsd:element name="_Relation" ma:index="14" nillable="true" ma:displayName="Relación" ma:description="Referencias a los recursos relacionados" ma:internalName="_Relation">
      <xsd:simpleType>
        <xsd:restriction base="dms:Note">
          <xsd:maxLength value="255"/>
        </xsd:restriction>
      </xsd:simpleType>
    </xsd:element>
    <xsd:element name="_RightsManagement" ma:index="15" nillable="true" ma:displayName="Administración de derechos" ma:description="Información sobre los derechos mantenidos en o sobre este recurso" ma:internalName="_RightsManagement">
      <xsd:simpleType>
        <xsd:restriction base="dms:Note">
          <xsd:maxLength value="255"/>
        </xsd:restriction>
      </xsd:simpleType>
    </xsd:element>
    <xsd:element name="_Source" ma:index="16" nillable="true" ma:displayName="Origen" ma:description="Referencias a los recursos de los que se deriva este recurso" ma:internalName="_Source">
      <xsd:simpleType>
        <xsd:restriction base="dms:Note">
          <xsd:maxLength value="255"/>
        </xsd:restriction>
      </xsd:simpleType>
    </xsd:element>
    <xsd:element name="_ResourceType" ma:index="20" nillable="true" ma:displayName="Tipo de recurso" ma:description="Conjunto de categorías, funciones, géneros o niveles de agregación" ma:internalName="_Resourc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Creator"/>
        <xsd:element ref="dcterms:created" minOccurs="0" maxOccurs="1"/>
        <xsd:element ref="dc:identifier" minOccurs="0" maxOccurs="1"/>
        <xsd:element name="contentType" minOccurs="0" maxOccurs="1" type="xsd:string" ma:index="28" ma:displayName="Tipo de contenido"/>
        <xsd:element ref="dc:title" minOccurs="0" maxOccurs="1" ma:index="19" ma:displayName="Título"/>
        <xsd:element ref="dc:subject" minOccurs="0" maxOccurs="1" ma:index="18" ma:displayName="Asunto"/>
        <xsd:element ref="dc:description" minOccurs="0" maxOccurs="1" ma:index="9" ma:displayName="Description"/>
        <xsd:element name="keywords" minOccurs="0" maxOccurs="1" type="xsd:string" ma:index="17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8783B-DBF4-4CE4-80E6-3AE1834B30C1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7CD5C711-73EA-4AF3-86C1-24E98D62BA27}">
  <ds:schemaRefs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f7f7f6b-44e7-444a-90a4-d02bbf46acb6"/>
    <ds:schemaRef ds:uri="http://schemas.microsoft.com/sharepoint/v3/fields"/>
    <ds:schemaRef ds:uri="9459fd2a-46a2-4c7b-8c24-2e73cec5523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0DEACA-6D1B-4148-AF9F-AC3FC19E55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4A0428-1647-4C92-BC43-7B221C06E80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9459fd2a-46a2-4c7b-8c24-2e73cec55239"/>
    <ds:schemaRef ds:uri="http://schemas.microsoft.com/sharepoint/v3/fields"/>
    <ds:schemaRef ds:uri="af7f7f6b-44e7-444a-90a4-d02bbf46acb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Listas</vt:lpstr>
      <vt:lpstr>POAI PLAN ACCIÓN</vt:lpstr>
      <vt:lpstr>PI 2020-2023</vt:lpstr>
      <vt:lpstr>Hoja4</vt:lpstr>
      <vt:lpstr>Hoja3</vt:lpstr>
      <vt:lpstr>Hoja9</vt:lpstr>
      <vt:lpstr>Hoja1</vt:lpstr>
      <vt:lpstr>Hoja2</vt:lpstr>
      <vt:lpstr>PI_Ejec</vt:lpstr>
      <vt:lpstr>CodSec</vt:lpstr>
      <vt:lpstr>ODS</vt:lpstr>
      <vt:lpstr>Sector</vt:lpstr>
      <vt:lpstr>TipoMeta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</dc:creator>
  <cp:lastModifiedBy>eahz</cp:lastModifiedBy>
  <cp:lastPrinted>2021-02-17T17:26:30Z</cp:lastPrinted>
  <dcterms:created xsi:type="dcterms:W3CDTF">2016-04-05T14:39:39Z</dcterms:created>
  <dcterms:modified xsi:type="dcterms:W3CDTF">2022-03-30T01:51:30Z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0x01010B005296897013BAF84B858553682CCFA4C200554BACF7A4B1A54485D7984E548C77E7</vt:lpwstr>
  </property>
  <property fmtid="{D5CDD505-2E9C-101B-9397-08002B2CF9AE}" pid="3" name="_dlc_DocIdItemGuid">
    <vt:lpwstr>0fc11d12-c72c-42b7-89ed-ece3a0786b87</vt:lpwstr>
  </property>
</Properties>
</file>