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MMSE\Reportes\SGC\2019\Marzo\"/>
    </mc:Choice>
  </mc:AlternateContent>
  <bookViews>
    <workbookView xWindow="17325" yWindow="6090" windowWidth="5580" windowHeight="6495"/>
  </bookViews>
  <sheets>
    <sheet name="REPORTE MENSUAL" sheetId="1" r:id="rId1"/>
    <sheet name="Oficio" sheetId="2" state="hidden" r:id="rId2"/>
  </sheets>
  <externalReferences>
    <externalReference r:id="rId3"/>
  </externalReferences>
  <definedNames>
    <definedName name="_xlnm._FilterDatabase" localSheetId="0" hidden="1">'REPORTE MENSUAL'!$A$8:$Q$60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N40" i="1"/>
  <c r="K40" i="1"/>
  <c r="I40" i="1"/>
  <c r="C40" i="1"/>
  <c r="C9" i="1"/>
  <c r="C20" i="1"/>
  <c r="C25" i="1"/>
  <c r="D35" i="1"/>
  <c r="C35" i="1"/>
  <c r="P25" i="1"/>
  <c r="N25" i="1"/>
  <c r="M25" i="1"/>
  <c r="K25" i="1"/>
  <c r="I25" i="1"/>
  <c r="F25" i="1"/>
  <c r="K20" i="1"/>
  <c r="I20" i="1"/>
  <c r="F20" i="1"/>
  <c r="F40" i="1"/>
  <c r="D40" i="1"/>
  <c r="P20" i="1"/>
  <c r="N20" i="1"/>
  <c r="M20" i="1"/>
  <c r="F9" i="1"/>
  <c r="P9" i="1"/>
  <c r="N9" i="1"/>
  <c r="M9" i="1"/>
  <c r="K9" i="1"/>
  <c r="I9" i="1"/>
  <c r="D9" i="1"/>
  <c r="D20" i="1"/>
  <c r="D25" i="1"/>
  <c r="Q24" i="1" l="1"/>
  <c r="P35" i="1" l="1"/>
  <c r="N35" i="1"/>
  <c r="M35" i="1"/>
  <c r="K35" i="1"/>
  <c r="I35" i="1"/>
  <c r="F35" i="1"/>
  <c r="M40" i="1"/>
  <c r="C13" i="1" l="1"/>
  <c r="C16" i="1"/>
  <c r="C30" i="1"/>
  <c r="C32" i="1"/>
  <c r="C31" i="1"/>
  <c r="C26" i="1"/>
  <c r="C33" i="1"/>
  <c r="C34" i="1"/>
  <c r="C27" i="1"/>
  <c r="C29" i="1"/>
  <c r="C28" i="1"/>
  <c r="C39" i="1"/>
  <c r="C42" i="1" l="1"/>
  <c r="C10" i="1" l="1"/>
  <c r="D60" i="1" l="1"/>
  <c r="O16" i="1" l="1"/>
  <c r="O18" i="1"/>
  <c r="O15" i="1" l="1"/>
  <c r="O29" i="1" l="1"/>
  <c r="M60" i="1" l="1"/>
  <c r="O33" i="1" l="1"/>
  <c r="Q59" i="1" l="1"/>
  <c r="O59" i="1"/>
  <c r="Q58" i="1"/>
  <c r="O58" i="1"/>
  <c r="Q57" i="1"/>
  <c r="O57" i="1"/>
  <c r="Q56" i="1"/>
  <c r="O56" i="1"/>
  <c r="Q55" i="1"/>
  <c r="O55" i="1"/>
  <c r="C53" i="1"/>
  <c r="L53" i="1" s="1"/>
  <c r="Q52" i="1"/>
  <c r="O52" i="1"/>
  <c r="C52" i="1"/>
  <c r="L52" i="1" s="1"/>
  <c r="Q48" i="1"/>
  <c r="O48" i="1"/>
  <c r="C48" i="1"/>
  <c r="L48" i="1" s="1"/>
  <c r="Q49" i="1"/>
  <c r="O49" i="1"/>
  <c r="C49" i="1"/>
  <c r="L49" i="1" s="1"/>
  <c r="Q50" i="1"/>
  <c r="O50" i="1"/>
  <c r="C50" i="1"/>
  <c r="L50" i="1" s="1"/>
  <c r="Q51" i="1"/>
  <c r="O51" i="1"/>
  <c r="C51" i="1"/>
  <c r="L51" i="1" s="1"/>
  <c r="Q43" i="1"/>
  <c r="O43" i="1"/>
  <c r="C43" i="1"/>
  <c r="L43" i="1" s="1"/>
  <c r="Q46" i="1"/>
  <c r="O46" i="1"/>
  <c r="C46" i="1"/>
  <c r="L46" i="1" s="1"/>
  <c r="Q44" i="1"/>
  <c r="O44" i="1"/>
  <c r="C44" i="1"/>
  <c r="L44" i="1" s="1"/>
  <c r="Q42" i="1"/>
  <c r="O42" i="1"/>
  <c r="L42" i="1"/>
  <c r="Q41" i="1"/>
  <c r="O41" i="1"/>
  <c r="C41" i="1"/>
  <c r="L41" i="1" s="1"/>
  <c r="Q45" i="1"/>
  <c r="O45" i="1"/>
  <c r="C45" i="1"/>
  <c r="Q47" i="1"/>
  <c r="O47" i="1"/>
  <c r="C47" i="1"/>
  <c r="L47" i="1" s="1"/>
  <c r="Q39" i="1"/>
  <c r="O39" i="1"/>
  <c r="L39" i="1"/>
  <c r="Q38" i="1"/>
  <c r="O38" i="1"/>
  <c r="C38" i="1"/>
  <c r="Q37" i="1"/>
  <c r="O37" i="1"/>
  <c r="C37" i="1"/>
  <c r="Q36" i="1"/>
  <c r="O36" i="1"/>
  <c r="C36" i="1"/>
  <c r="N60" i="1"/>
  <c r="Q26" i="1"/>
  <c r="Q31" i="1"/>
  <c r="Q32" i="1"/>
  <c r="Q30" i="1"/>
  <c r="Q28" i="1"/>
  <c r="O28" i="1"/>
  <c r="Q29" i="1"/>
  <c r="Q27" i="1"/>
  <c r="O27" i="1"/>
  <c r="Q34" i="1"/>
  <c r="O34" i="1"/>
  <c r="O26" i="1"/>
  <c r="O31" i="1"/>
  <c r="O32" i="1"/>
  <c r="L28" i="1"/>
  <c r="G29" i="1"/>
  <c r="E27" i="1"/>
  <c r="L34" i="1"/>
  <c r="L33" i="1"/>
  <c r="G26" i="1"/>
  <c r="E31" i="1"/>
  <c r="L32" i="1"/>
  <c r="L30" i="1"/>
  <c r="Q21" i="1"/>
  <c r="Q22" i="1"/>
  <c r="Q23" i="1"/>
  <c r="O21" i="1"/>
  <c r="O22" i="1"/>
  <c r="O23" i="1"/>
  <c r="Q13" i="1"/>
  <c r="Q16" i="1"/>
  <c r="Q17" i="1"/>
  <c r="Q11" i="1"/>
  <c r="Q10" i="1"/>
  <c r="Q14" i="1"/>
  <c r="Q12" i="1"/>
  <c r="Q19" i="1"/>
  <c r="Q15" i="1"/>
  <c r="Q18" i="1"/>
  <c r="O17" i="1"/>
  <c r="O11" i="1"/>
  <c r="O10" i="1"/>
  <c r="O14" i="1"/>
  <c r="O12" i="1"/>
  <c r="C23" i="1"/>
  <c r="C22" i="1"/>
  <c r="C21" i="1"/>
  <c r="E21" i="1" s="1"/>
  <c r="G13" i="1"/>
  <c r="G16" i="1"/>
  <c r="C17" i="1"/>
  <c r="L17" i="1" s="1"/>
  <c r="C11" i="1"/>
  <c r="G11" i="1" s="1"/>
  <c r="E10" i="1"/>
  <c r="C14" i="1"/>
  <c r="C12" i="1"/>
  <c r="L12" i="1" s="1"/>
  <c r="C19" i="1"/>
  <c r="G19" i="1" s="1"/>
  <c r="C15" i="1"/>
  <c r="E15" i="1" s="1"/>
  <c r="C18" i="1"/>
  <c r="E14" i="1" l="1"/>
  <c r="L38" i="1"/>
  <c r="J35" i="1"/>
  <c r="L37" i="1"/>
  <c r="L23" i="1"/>
  <c r="E23" i="1"/>
  <c r="L36" i="1"/>
  <c r="G22" i="1"/>
  <c r="H22" i="1" s="1"/>
  <c r="L45" i="1"/>
  <c r="E40" i="1"/>
  <c r="Q20" i="1"/>
  <c r="O20" i="1"/>
  <c r="Q9" i="1"/>
  <c r="Q40" i="1"/>
  <c r="O40" i="1"/>
  <c r="P60" i="1"/>
  <c r="K60" i="1"/>
  <c r="F60" i="1"/>
  <c r="I60" i="1"/>
  <c r="G27" i="1"/>
  <c r="H27" i="1" s="1"/>
  <c r="G10" i="1"/>
  <c r="H10" i="1" s="1"/>
  <c r="J26" i="1"/>
  <c r="G21" i="1"/>
  <c r="H21" i="1" s="1"/>
  <c r="E47" i="1"/>
  <c r="E45" i="1"/>
  <c r="E41" i="1"/>
  <c r="E42" i="1"/>
  <c r="E44" i="1"/>
  <c r="E46" i="1"/>
  <c r="E43" i="1"/>
  <c r="E51" i="1"/>
  <c r="E50" i="1"/>
  <c r="E49" i="1"/>
  <c r="E48" i="1"/>
  <c r="E52" i="1"/>
  <c r="E53" i="1"/>
  <c r="G47" i="1"/>
  <c r="G45" i="1"/>
  <c r="G41" i="1"/>
  <c r="G42" i="1"/>
  <c r="G44" i="1"/>
  <c r="G46" i="1"/>
  <c r="G43" i="1"/>
  <c r="G51" i="1"/>
  <c r="G50" i="1"/>
  <c r="G49" i="1"/>
  <c r="G48" i="1"/>
  <c r="G52" i="1"/>
  <c r="G53" i="1"/>
  <c r="J47" i="1"/>
  <c r="J45" i="1"/>
  <c r="J41" i="1"/>
  <c r="J42" i="1"/>
  <c r="J44" i="1"/>
  <c r="J46" i="1"/>
  <c r="J43" i="1"/>
  <c r="J51" i="1"/>
  <c r="J50" i="1"/>
  <c r="J49" i="1"/>
  <c r="J48" i="1"/>
  <c r="J52" i="1"/>
  <c r="J53" i="1"/>
  <c r="G15" i="1"/>
  <c r="H15" i="1" s="1"/>
  <c r="J21" i="1"/>
  <c r="O35" i="1"/>
  <c r="J11" i="1"/>
  <c r="Q35" i="1"/>
  <c r="J19" i="1"/>
  <c r="L11" i="1"/>
  <c r="J22" i="1"/>
  <c r="L19" i="1"/>
  <c r="L22" i="1"/>
  <c r="G31" i="1"/>
  <c r="H31" i="1" s="1"/>
  <c r="J27" i="1"/>
  <c r="J31" i="1"/>
  <c r="J29" i="1"/>
  <c r="Q25" i="1"/>
  <c r="E36" i="1"/>
  <c r="E37" i="1"/>
  <c r="E38" i="1"/>
  <c r="E39" i="1"/>
  <c r="G36" i="1"/>
  <c r="G37" i="1"/>
  <c r="G38" i="1"/>
  <c r="G39" i="1"/>
  <c r="J36" i="1"/>
  <c r="J37" i="1"/>
  <c r="J38" i="1"/>
  <c r="J39" i="1"/>
  <c r="E32" i="1"/>
  <c r="L26" i="1"/>
  <c r="E34" i="1"/>
  <c r="L29" i="1"/>
  <c r="G34" i="1"/>
  <c r="E30" i="1"/>
  <c r="L31" i="1"/>
  <c r="E33" i="1"/>
  <c r="L27" i="1"/>
  <c r="E28" i="1"/>
  <c r="G30" i="1"/>
  <c r="J32" i="1"/>
  <c r="G33" i="1"/>
  <c r="J34" i="1"/>
  <c r="G28" i="1"/>
  <c r="G32" i="1"/>
  <c r="E26" i="1"/>
  <c r="H26" i="1" s="1"/>
  <c r="E29" i="1"/>
  <c r="H29" i="1" s="1"/>
  <c r="J30" i="1"/>
  <c r="J33" i="1"/>
  <c r="J28" i="1"/>
  <c r="L21" i="1"/>
  <c r="G23" i="1"/>
  <c r="J23" i="1"/>
  <c r="L16" i="1"/>
  <c r="L13" i="1"/>
  <c r="J16" i="1"/>
  <c r="J13" i="1"/>
  <c r="E16" i="1"/>
  <c r="H16" i="1" s="1"/>
  <c r="E13" i="1"/>
  <c r="H13" i="1" s="1"/>
  <c r="G18" i="1"/>
  <c r="J15" i="1"/>
  <c r="G14" i="1"/>
  <c r="H14" i="1" s="1"/>
  <c r="J10" i="1"/>
  <c r="L15" i="1"/>
  <c r="E12" i="1"/>
  <c r="L10" i="1"/>
  <c r="E17" i="1"/>
  <c r="J18" i="1"/>
  <c r="G12" i="1"/>
  <c r="J14" i="1"/>
  <c r="G17" i="1"/>
  <c r="L18" i="1"/>
  <c r="E19" i="1"/>
  <c r="H19" i="1" s="1"/>
  <c r="L14" i="1"/>
  <c r="E11" i="1"/>
  <c r="H11" i="1" s="1"/>
  <c r="E18" i="1"/>
  <c r="J12" i="1"/>
  <c r="J17" i="1"/>
  <c r="C60" i="1" l="1"/>
  <c r="E60" i="1" s="1"/>
  <c r="J20" i="1"/>
  <c r="H18" i="1"/>
  <c r="H49" i="1"/>
  <c r="H45" i="1"/>
  <c r="H47" i="1"/>
  <c r="H51" i="1"/>
  <c r="Q60" i="1"/>
  <c r="H50" i="1"/>
  <c r="L20" i="1"/>
  <c r="G9" i="1"/>
  <c r="H36" i="1"/>
  <c r="H52" i="1"/>
  <c r="H42" i="1"/>
  <c r="H28" i="1"/>
  <c r="H48" i="1"/>
  <c r="H41" i="1"/>
  <c r="H43" i="1"/>
  <c r="L40" i="1"/>
  <c r="H46" i="1"/>
  <c r="J40" i="1"/>
  <c r="H53" i="1"/>
  <c r="H44" i="1"/>
  <c r="G40" i="1"/>
  <c r="H40" i="1" s="1"/>
  <c r="J9" i="1"/>
  <c r="H32" i="1"/>
  <c r="H39" i="1"/>
  <c r="H38" i="1"/>
  <c r="E20" i="1"/>
  <c r="H37" i="1"/>
  <c r="G35" i="1"/>
  <c r="E35" i="1"/>
  <c r="L35" i="1"/>
  <c r="H34" i="1"/>
  <c r="H33" i="1"/>
  <c r="G25" i="1"/>
  <c r="E25" i="1"/>
  <c r="J25" i="1"/>
  <c r="H30" i="1"/>
  <c r="L25" i="1"/>
  <c r="H23" i="1"/>
  <c r="L9" i="1"/>
  <c r="E9" i="1"/>
  <c r="H17" i="1"/>
  <c r="H12" i="1"/>
  <c r="L60" i="1" l="1"/>
  <c r="G60" i="1"/>
  <c r="J60" i="1"/>
  <c r="H9" i="1"/>
  <c r="H25" i="1"/>
  <c r="H20" i="1"/>
  <c r="H35" i="1"/>
  <c r="H60" i="1" l="1"/>
  <c r="O19" i="1" l="1"/>
  <c r="O9" i="1"/>
  <c r="O30" i="1"/>
  <c r="O25" i="1" l="1"/>
  <c r="O60" i="1" l="1"/>
</calcChain>
</file>

<file path=xl/sharedStrings.xml><?xml version="1.0" encoding="utf-8"?>
<sst xmlns="http://schemas.openxmlformats.org/spreadsheetml/2006/main" count="131" uniqueCount="100">
  <si>
    <t>AVANCE FÍSICO (Metas de producto)</t>
  </si>
  <si>
    <t>AVANCE FINANCIERO (Fuente: Secretaría de Hacienda)</t>
  </si>
  <si>
    <t>DEPENDENCIAS</t>
  </si>
  <si>
    <t>METAS PROGRAMADAS</t>
  </si>
  <si>
    <t>CUMPLIDA</t>
  </si>
  <si>
    <t>%</t>
  </si>
  <si>
    <t>GESTIÓN NORMAL</t>
  </si>
  <si>
    <t>CUMPLIDAS + GESTIÓN NORMAL</t>
  </si>
  <si>
    <t>ATRASADA</t>
  </si>
  <si>
    <t>NO INICIADA</t>
  </si>
  <si>
    <t>TOTAL APROPIADO</t>
  </si>
  <si>
    <t>TOTAL COMPROMETIDO</t>
  </si>
  <si>
    <t xml:space="preserve">% </t>
  </si>
  <si>
    <t>TOTAL OBLIGADO</t>
  </si>
  <si>
    <t>OBSERVACIONES</t>
  </si>
  <si>
    <t>1. PACTO POR LOS DERECHOS SOCIALES</t>
  </si>
  <si>
    <t xml:space="preserve">Pasto Deporte </t>
  </si>
  <si>
    <t>Secretaría de Bienestar Social</t>
  </si>
  <si>
    <t>Secretaría de Cultura</t>
  </si>
  <si>
    <t>Secretaría de Educación</t>
  </si>
  <si>
    <t>Secretaria de Salud</t>
  </si>
  <si>
    <t>Dirección de Juventud</t>
  </si>
  <si>
    <t>2. PACTO POR LA SEGURIDAD, CONVIVENCIA Y PAZ</t>
  </si>
  <si>
    <t>Secretaría de Gobierno</t>
  </si>
  <si>
    <t>Comisión de Paz</t>
  </si>
  <si>
    <t>Secretaría de Gobierno - PAV</t>
  </si>
  <si>
    <t>3. NUEVO PACTO CON LA NATURALEZA</t>
  </si>
  <si>
    <t>AVANTE</t>
  </si>
  <si>
    <t>INVIPASTO</t>
  </si>
  <si>
    <t>Secretaría de Gestión Ambiental</t>
  </si>
  <si>
    <t>EMPOPASTO S.A. E.S.P.</t>
  </si>
  <si>
    <t>Dirección para la Gestión del Riesgo de Desastres</t>
  </si>
  <si>
    <t>Secretaria de Tránsito y Transporte</t>
  </si>
  <si>
    <t>Dirección de Espacio Público</t>
  </si>
  <si>
    <t>4. PACTO POR UN DESARROLLO ECONÓMICO LOCAL E INCLUYENTE</t>
  </si>
  <si>
    <t>Secretaría de Agricultura</t>
  </si>
  <si>
    <t>Secretaría de Desarrollo económico</t>
  </si>
  <si>
    <t>Dirección Administrativa de Plazas de Mercado</t>
  </si>
  <si>
    <t>5. PACTO POR UN GOBIERNO ABIERTO Y PARTICIPATIVO</t>
  </si>
  <si>
    <t>Oficina de Asuntos Internacionales</t>
  </si>
  <si>
    <t>Oficina de Planeación de Gestión Institucional</t>
  </si>
  <si>
    <t>Secretaría de Desarrollo comunitario</t>
  </si>
  <si>
    <t>Oficina de Control Interno</t>
  </si>
  <si>
    <t>Secretaría de Planeación</t>
  </si>
  <si>
    <t>Oficina Jurídica</t>
  </si>
  <si>
    <t>Secretaría de Hacienda</t>
  </si>
  <si>
    <t>Secretaría General - Sisben</t>
  </si>
  <si>
    <t>Secretaría General - Gestión Documental</t>
  </si>
  <si>
    <t>Oficina de Comunicación Social</t>
  </si>
  <si>
    <t>Secretaría General - Subsecretaría de Sistemas</t>
  </si>
  <si>
    <t>Otras Dependencias</t>
  </si>
  <si>
    <t>Departamento de Contratación</t>
  </si>
  <si>
    <t>Total general</t>
  </si>
  <si>
    <t>PROCESO PLANEACION ESTRATEGICA</t>
  </si>
  <si>
    <t>CONSECUTIVO</t>
  </si>
  <si>
    <t>NOMBRE DEL FORMATO:</t>
  </si>
  <si>
    <r>
      <t xml:space="preserve">VIGENCIA
</t>
    </r>
    <r>
      <rPr>
        <sz val="10"/>
        <rFont val="Century Gothic"/>
        <family val="2"/>
      </rPr>
      <t>25-Oct-17</t>
    </r>
  </si>
  <si>
    <r>
      <t xml:space="preserve">VERSION
</t>
    </r>
    <r>
      <rPr>
        <sz val="10"/>
        <rFont val="Century Gothic"/>
        <family val="2"/>
      </rPr>
      <t>01</t>
    </r>
  </si>
  <si>
    <r>
      <t xml:space="preserve">CODIGO
</t>
    </r>
    <r>
      <rPr>
        <sz val="10"/>
        <rFont val="Century Gothic"/>
        <family val="2"/>
      </rPr>
      <t>PE-F-023</t>
    </r>
  </si>
  <si>
    <t>NOMBRE DEL FORMATO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</si>
  <si>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</si>
  <si>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</si>
  <si>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</si>
  <si>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</si>
  <si>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</si>
  <si>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</si>
  <si>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</si>
  <si>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</si>
  <si>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</si>
  <si>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</si>
  <si>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</si>
  <si>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JHONNY CARLOSAMA</t>
  </si>
  <si>
    <t xml:space="preserve">JAIME SANTACRUZ SANTACRUZ </t>
  </si>
  <si>
    <t>RAUL ALBERTO QUIJANO MELO</t>
  </si>
  <si>
    <t>Contratista OPGI</t>
  </si>
  <si>
    <t>Líder Proceso Mejora Continua</t>
  </si>
  <si>
    <t>Lider del Proceso Planeacion Estrategica</t>
  </si>
  <si>
    <t>REPORTE MENSUAL PRODUCTOS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</si>
  <si>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PE-F-023</t>
    </r>
  </si>
  <si>
    <t>Secretaría de la mujer, orientaciones sexuales e identidades de género</t>
  </si>
  <si>
    <t>Corpocarnaval</t>
  </si>
  <si>
    <t>NA</t>
  </si>
  <si>
    <t>Secretaría de Infraestructura y Valorización - Urbano</t>
  </si>
  <si>
    <t>Secretaría de Infraestructura y Valorización - Cultura</t>
  </si>
  <si>
    <t>Secretaría de Infraestructura y Valorización - Deporte</t>
  </si>
  <si>
    <t>Secretaría de Bienestar Social - Mínimo Vital</t>
  </si>
  <si>
    <t>Secretaría de Infraestructura y Valorización - Rural</t>
  </si>
  <si>
    <t>Secretaría General - Almacén, Apoyo logístico y Bienes Inmuebles</t>
  </si>
  <si>
    <t>Convenio Junta de servicios públicos Encano</t>
  </si>
  <si>
    <t>Sepal con situación de fondos</t>
  </si>
  <si>
    <t>Sepal sin situación de fondos</t>
  </si>
  <si>
    <t>Subsidio Aseo</t>
  </si>
  <si>
    <t xml:space="preserve"> </t>
  </si>
  <si>
    <t>Secretaría de Infraestructura y Valorización - Sepal</t>
  </si>
  <si>
    <t>Se reporta con avance fisico de metas mes de enero 2019</t>
  </si>
  <si>
    <t>Se reporta con avance fisico de metas  mes de enero 2019</t>
  </si>
  <si>
    <t>Mes reportado: Marzo</t>
  </si>
  <si>
    <t>Secretaría General - Subsecretaría de Talento humano</t>
  </si>
  <si>
    <t>Se reporta con avance fisico de metas  mes de febrero 2019</t>
  </si>
  <si>
    <t>Se reporta con avance fisico de metas mes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</si>
</sst>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gradientFill degree="270">
        <stop position="0">
          <color rgb="FF00B050"/>
        </stop>
        <stop position="1">
          <color rgb="FFFFFF00"/>
        </stop>
      </gradient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198">
    <xf numFmtId="0" fontId="0" fillId="0" borderId="0" xfId="0"/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41" fontId="1" fillId="2" borderId="10" xfId="0" applyNumberFormat="1" applyFont="1" applyFill="1" applyBorder="1"/>
    <xf numFmtId="41" fontId="1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2" borderId="10" xfId="0" applyNumberFormat="1" applyFont="1" applyFill="1" applyBorder="1"/>
    <xf numFmtId="164" fontId="1" fillId="2" borderId="14" xfId="0" applyNumberFormat="1" applyFont="1" applyFill="1" applyBorder="1"/>
    <xf numFmtId="164" fontId="1" fillId="2" borderId="13" xfId="3" applyNumberFormat="1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2" borderId="9" xfId="0" applyFont="1" applyFill="1" applyBorder="1" applyAlignment="1">
      <alignment horizontal="left" indent="1"/>
    </xf>
    <xf numFmtId="0" fontId="1" fillId="2" borderId="28" xfId="0" applyFont="1" applyFill="1" applyBorder="1" applyAlignment="1">
      <alignment horizontal="left" indent="1"/>
    </xf>
    <xf numFmtId="10" fontId="1" fillId="2" borderId="13" xfId="3" applyNumberFormat="1" applyFont="1" applyFill="1" applyBorder="1"/>
    <xf numFmtId="0" fontId="1" fillId="2" borderId="21" xfId="0" applyFont="1" applyFill="1" applyBorder="1" applyAlignment="1">
      <alignment horizontal="left" indent="1"/>
    </xf>
    <xf numFmtId="41" fontId="17" fillId="2" borderId="11" xfId="0" applyNumberFormat="1" applyFont="1" applyFill="1" applyBorder="1"/>
    <xf numFmtId="41" fontId="17" fillId="2" borderId="10" xfId="0" applyNumberFormat="1" applyFont="1" applyFill="1" applyBorder="1"/>
    <xf numFmtId="0" fontId="0" fillId="2" borderId="9" xfId="0" applyFont="1" applyFill="1" applyBorder="1" applyAlignment="1">
      <alignment horizontal="left" inden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horizontal="left" indent="1"/>
    </xf>
    <xf numFmtId="41" fontId="0" fillId="2" borderId="11" xfId="0" applyNumberFormat="1" applyFont="1" applyFill="1" applyBorder="1"/>
    <xf numFmtId="0" fontId="0" fillId="2" borderId="28" xfId="0" applyFont="1" applyFill="1" applyBorder="1" applyAlignment="1">
      <alignment horizontal="left" indent="1"/>
    </xf>
    <xf numFmtId="164" fontId="17" fillId="2" borderId="12" xfId="0" applyNumberFormat="1" applyFont="1" applyFill="1" applyBorder="1"/>
    <xf numFmtId="164" fontId="17" fillId="2" borderId="10" xfId="0" applyNumberFormat="1" applyFont="1" applyFill="1" applyBorder="1"/>
    <xf numFmtId="164" fontId="17" fillId="2" borderId="14" xfId="0" applyNumberFormat="1" applyFont="1" applyFill="1" applyBorder="1"/>
    <xf numFmtId="164" fontId="17" fillId="2" borderId="13" xfId="3" applyNumberFormat="1" applyFont="1" applyFill="1" applyBorder="1"/>
    <xf numFmtId="10" fontId="17" fillId="2" borderId="13" xfId="3" applyNumberFormat="1" applyFont="1" applyFill="1" applyBorder="1"/>
    <xf numFmtId="0" fontId="0" fillId="2" borderId="0" xfId="0" applyFont="1" applyFill="1"/>
    <xf numFmtId="165" fontId="1" fillId="2" borderId="0" xfId="0" applyNumberFormat="1" applyFont="1" applyFill="1" applyAlignment="1">
      <alignment horizontal="left"/>
    </xf>
    <xf numFmtId="0" fontId="17" fillId="2" borderId="14" xfId="0" applyFont="1" applyFill="1" applyBorder="1" applyAlignment="1">
      <alignment horizontal="left" indent="1"/>
    </xf>
    <xf numFmtId="0" fontId="17" fillId="2" borderId="21" xfId="0" applyFont="1" applyFill="1" applyBorder="1" applyAlignment="1">
      <alignment horizontal="left" indent="1"/>
    </xf>
    <xf numFmtId="0" fontId="17" fillId="2" borderId="13" xfId="0" applyFont="1" applyFill="1" applyBorder="1" applyAlignment="1">
      <alignment wrapText="1"/>
    </xf>
    <xf numFmtId="41" fontId="1" fillId="2" borderId="12" xfId="0" applyNumberFormat="1" applyFont="1" applyFill="1" applyBorder="1"/>
    <xf numFmtId="41" fontId="1" fillId="2" borderId="14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5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6" fillId="2" borderId="26" xfId="0" applyFont="1" applyFill="1" applyBorder="1" applyAlignment="1" applyProtection="1">
      <alignment vertical="top"/>
    </xf>
    <xf numFmtId="0" fontId="6" fillId="2" borderId="27" xfId="0" applyFont="1" applyFill="1" applyBorder="1" applyAlignment="1" applyProtection="1">
      <alignment vertical="top"/>
    </xf>
    <xf numFmtId="0" fontId="6" fillId="2" borderId="29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vertical="top"/>
    </xf>
    <xf numFmtId="0" fontId="6" fillId="2" borderId="28" xfId="0" applyFont="1" applyFill="1" applyBorder="1" applyAlignment="1" applyProtection="1">
      <alignment vertical="top"/>
    </xf>
    <xf numFmtId="0" fontId="6" fillId="2" borderId="3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1" fontId="1" fillId="2" borderId="0" xfId="0" applyNumberFormat="1" applyFont="1" applyFill="1"/>
    <xf numFmtId="164" fontId="1" fillId="2" borderId="0" xfId="3" applyNumberFormat="1" applyFont="1" applyFill="1"/>
    <xf numFmtId="10" fontId="1" fillId="2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3" applyNumberFormat="1" applyFont="1" applyFill="1" applyBorder="1" applyAlignment="1">
      <alignment horizontal="center" vertical="center" wrapText="1"/>
    </xf>
    <xf numFmtId="0" fontId="1" fillId="0" borderId="0" xfId="0" applyFont="1"/>
    <xf numFmtId="0" fontId="17" fillId="2" borderId="0" xfId="0" applyFont="1" applyFill="1"/>
    <xf numFmtId="0" fontId="1" fillId="9" borderId="0" xfId="0" applyFont="1" applyFill="1"/>
    <xf numFmtId="41" fontId="3" fillId="9" borderId="5" xfId="0" applyNumberFormat="1" applyFont="1" applyFill="1" applyBorder="1"/>
    <xf numFmtId="41" fontId="3" fillId="9" borderId="6" xfId="0" applyNumberFormat="1" applyFont="1" applyFill="1" applyBorder="1"/>
    <xf numFmtId="164" fontId="3" fillId="9" borderId="7" xfId="0" applyNumberFormat="1" applyFont="1" applyFill="1" applyBorder="1"/>
    <xf numFmtId="164" fontId="3" fillId="9" borderId="5" xfId="0" applyNumberFormat="1" applyFont="1" applyFill="1" applyBorder="1"/>
    <xf numFmtId="164" fontId="3" fillId="9" borderId="9" xfId="0" applyNumberFormat="1" applyFont="1" applyFill="1" applyBorder="1"/>
    <xf numFmtId="41" fontId="3" fillId="9" borderId="38" xfId="0" applyNumberFormat="1" applyFont="1" applyFill="1" applyBorder="1"/>
    <xf numFmtId="164" fontId="3" fillId="9" borderId="8" xfId="3" applyNumberFormat="1" applyFont="1" applyFill="1" applyBorder="1"/>
    <xf numFmtId="164" fontId="3" fillId="9" borderId="28" xfId="3" applyNumberFormat="1" applyFont="1" applyFill="1" applyBorder="1"/>
    <xf numFmtId="0" fontId="0" fillId="9" borderId="36" xfId="0" applyFont="1" applyFill="1" applyBorder="1"/>
    <xf numFmtId="41" fontId="3" fillId="10" borderId="10" xfId="0" applyNumberFormat="1" applyFont="1" applyFill="1" applyBorder="1"/>
    <xf numFmtId="41" fontId="3" fillId="10" borderId="11" xfId="0" applyNumberFormat="1" applyFont="1" applyFill="1" applyBorder="1"/>
    <xf numFmtId="41" fontId="3" fillId="10" borderId="12" xfId="0" applyNumberFormat="1" applyFont="1" applyFill="1" applyBorder="1"/>
    <xf numFmtId="41" fontId="3" fillId="10" borderId="14" xfId="0" applyNumberFormat="1" applyFont="1" applyFill="1" applyBorder="1"/>
    <xf numFmtId="164" fontId="3" fillId="10" borderId="12" xfId="3" applyNumberFormat="1" applyFont="1" applyFill="1" applyBorder="1"/>
    <xf numFmtId="0" fontId="1" fillId="10" borderId="13" xfId="0" applyFont="1" applyFill="1" applyBorder="1"/>
    <xf numFmtId="0" fontId="1" fillId="10" borderId="0" xfId="0" applyFont="1" applyFill="1"/>
    <xf numFmtId="41" fontId="0" fillId="2" borderId="0" xfId="0" applyNumberFormat="1" applyFont="1" applyFill="1"/>
    <xf numFmtId="41" fontId="1" fillId="2" borderId="37" xfId="0" applyNumberFormat="1" applyFont="1" applyFill="1" applyBorder="1"/>
    <xf numFmtId="0" fontId="3" fillId="10" borderId="9" xfId="0" applyFont="1" applyFill="1" applyBorder="1" applyAlignment="1">
      <alignment horizontal="left"/>
    </xf>
    <xf numFmtId="0" fontId="3" fillId="10" borderId="28" xfId="0" applyFont="1" applyFill="1" applyBorder="1" applyAlignment="1">
      <alignment horizontal="left"/>
    </xf>
    <xf numFmtId="164" fontId="3" fillId="10" borderId="12" xfId="0" applyNumberFormat="1" applyFont="1" applyFill="1" applyBorder="1"/>
    <xf numFmtId="164" fontId="3" fillId="10" borderId="10" xfId="0" applyNumberFormat="1" applyFont="1" applyFill="1" applyBorder="1"/>
    <xf numFmtId="164" fontId="3" fillId="10" borderId="14" xfId="0" applyNumberFormat="1" applyFont="1" applyFill="1" applyBorder="1"/>
    <xf numFmtId="0" fontId="3" fillId="10" borderId="14" xfId="0" applyFont="1" applyFill="1" applyBorder="1" applyAlignment="1">
      <alignment horizontal="left"/>
    </xf>
    <xf numFmtId="0" fontId="3" fillId="10" borderId="21" xfId="0" applyFont="1" applyFill="1" applyBorder="1" applyAlignment="1">
      <alignment horizontal="left"/>
    </xf>
    <xf numFmtId="164" fontId="3" fillId="10" borderId="13" xfId="3" applyNumberFormat="1" applyFont="1" applyFill="1" applyBorder="1"/>
    <xf numFmtId="41" fontId="3" fillId="10" borderId="37" xfId="0" applyNumberFormat="1" applyFont="1" applyFill="1" applyBorder="1"/>
    <xf numFmtId="10" fontId="3" fillId="10" borderId="12" xfId="3" applyNumberFormat="1" applyFont="1" applyFill="1" applyBorder="1"/>
    <xf numFmtId="10" fontId="3" fillId="10" borderId="13" xfId="3" applyNumberFormat="1" applyFont="1" applyFill="1" applyBorder="1"/>
    <xf numFmtId="9" fontId="1" fillId="2" borderId="0" xfId="3" applyFont="1" applyFill="1"/>
    <xf numFmtId="41" fontId="1" fillId="2" borderId="10" xfId="0" applyNumberFormat="1" applyFont="1" applyFill="1" applyBorder="1" applyAlignment="1">
      <alignment vertical="center"/>
    </xf>
    <xf numFmtId="41" fontId="1" fillId="2" borderId="11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left" indent="1"/>
    </xf>
    <xf numFmtId="0" fontId="1" fillId="2" borderId="21" xfId="0" applyFont="1" applyFill="1" applyBorder="1" applyAlignment="1">
      <alignment horizontal="center"/>
    </xf>
    <xf numFmtId="0" fontId="18" fillId="2" borderId="13" xfId="0" applyFont="1" applyFill="1" applyBorder="1"/>
    <xf numFmtId="0" fontId="0" fillId="2" borderId="13" xfId="0" applyFont="1" applyFill="1" applyBorder="1"/>
    <xf numFmtId="41" fontId="17" fillId="2" borderId="10" xfId="2" applyFont="1" applyFill="1" applyBorder="1"/>
    <xf numFmtId="0" fontId="19" fillId="2" borderId="13" xfId="0" applyFont="1" applyFill="1" applyBorder="1" applyAlignment="1">
      <alignment wrapText="1"/>
    </xf>
    <xf numFmtId="41" fontId="0" fillId="2" borderId="10" xfId="0" applyNumberFormat="1" applyFont="1" applyFill="1" applyBorder="1"/>
    <xf numFmtId="164" fontId="1" fillId="2" borderId="12" xfId="3" applyNumberFormat="1" applyFont="1" applyFill="1" applyBorder="1"/>
    <xf numFmtId="41" fontId="0" fillId="2" borderId="16" xfId="2" applyNumberFormat="1" applyFont="1" applyFill="1" applyBorder="1"/>
    <xf numFmtId="41" fontId="0" fillId="2" borderId="0" xfId="2" applyNumberFormat="1" applyFont="1" applyFill="1"/>
    <xf numFmtId="41" fontId="0" fillId="2" borderId="21" xfId="0" quotePrefix="1" applyNumberFormat="1" applyFont="1" applyFill="1" applyBorder="1" applyAlignment="1"/>
    <xf numFmtId="41" fontId="0" fillId="2" borderId="13" xfId="0" quotePrefix="1" applyNumberFormat="1" applyFont="1" applyFill="1" applyBorder="1" applyAlignment="1"/>
    <xf numFmtId="41" fontId="1" fillId="2" borderId="13" xfId="0" applyNumberFormat="1" applyFont="1" applyFill="1" applyBorder="1"/>
    <xf numFmtId="41" fontId="0" fillId="2" borderId="13" xfId="0" applyNumberFormat="1" applyFont="1" applyFill="1" applyBorder="1" applyAlignment="1">
      <alignment wrapText="1"/>
    </xf>
    <xf numFmtId="0" fontId="17" fillId="2" borderId="9" xfId="0" applyFont="1" applyFill="1" applyBorder="1" applyAlignment="1">
      <alignment horizontal="left" indent="1"/>
    </xf>
    <xf numFmtId="0" fontId="17" fillId="2" borderId="28" xfId="0" applyFont="1" applyFill="1" applyBorder="1" applyAlignment="1">
      <alignment horizontal="left" indent="1"/>
    </xf>
    <xf numFmtId="0" fontId="17" fillId="2" borderId="13" xfId="0" applyFont="1" applyFill="1" applyBorder="1"/>
    <xf numFmtId="0" fontId="0" fillId="2" borderId="16" xfId="0" applyFill="1" applyBorder="1" applyAlignment="1">
      <alignment wrapText="1"/>
    </xf>
    <xf numFmtId="0" fontId="3" fillId="2" borderId="14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left" indent="1"/>
    </xf>
    <xf numFmtId="43" fontId="1" fillId="2" borderId="10" xfId="1" applyFont="1" applyFill="1" applyBorder="1"/>
    <xf numFmtId="0" fontId="3" fillId="2" borderId="28" xfId="0" applyFont="1" applyFill="1" applyBorder="1" applyAlignment="1">
      <alignment horizontal="left" indent="1"/>
    </xf>
    <xf numFmtId="41" fontId="4" fillId="10" borderId="15" xfId="0" applyNumberFormat="1" applyFont="1" applyFill="1" applyBorder="1"/>
    <xf numFmtId="41" fontId="4" fillId="10" borderId="18" xfId="0" applyNumberFormat="1" applyFont="1" applyFill="1" applyBorder="1"/>
    <xf numFmtId="10" fontId="4" fillId="10" borderId="19" xfId="0" applyNumberFormat="1" applyFont="1" applyFill="1" applyBorder="1"/>
    <xf numFmtId="10" fontId="4" fillId="10" borderId="15" xfId="0" applyNumberFormat="1" applyFont="1" applyFill="1" applyBorder="1"/>
    <xf numFmtId="10" fontId="4" fillId="10" borderId="20" xfId="0" applyNumberFormat="1" applyFont="1" applyFill="1" applyBorder="1"/>
    <xf numFmtId="164" fontId="4" fillId="10" borderId="17" xfId="3" applyNumberFormat="1" applyFont="1" applyFill="1" applyBorder="1"/>
    <xf numFmtId="164" fontId="3" fillId="10" borderId="17" xfId="3" applyNumberFormat="1" applyFont="1" applyFill="1" applyBorder="1"/>
    <xf numFmtId="0" fontId="1" fillId="10" borderId="17" xfId="0" applyFont="1" applyFill="1" applyBorder="1"/>
    <xf numFmtId="0" fontId="3" fillId="9" borderId="39" xfId="0" applyFont="1" applyFill="1" applyBorder="1" applyAlignment="1"/>
    <xf numFmtId="0" fontId="3" fillId="9" borderId="4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left"/>
    </xf>
    <xf numFmtId="0" fontId="3" fillId="10" borderId="27" xfId="0" applyFont="1" applyFill="1" applyBorder="1" applyAlignment="1">
      <alignment horizontal="left"/>
    </xf>
    <xf numFmtId="0" fontId="4" fillId="10" borderId="34" xfId="0" applyFont="1" applyFill="1" applyBorder="1" applyAlignment="1">
      <alignment horizontal="left"/>
    </xf>
    <xf numFmtId="0" fontId="4" fillId="10" borderId="35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/>
    </xf>
    <xf numFmtId="0" fontId="8" fillId="2" borderId="29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15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110912</xdr:colOff>
      <xdr:row>0</xdr:row>
      <xdr:rowOff>85485</xdr:rowOff>
    </xdr:from>
    <xdr:to>
      <xdr:col>0</xdr:col>
      <xdr:colOff>1669356</xdr:colOff>
      <xdr:row>4</xdr:row>
      <xdr:rowOff>288093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FB70C22C-FDDC-425D-B19C-1F15C9AB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12" y="85485"/>
          <a:ext cx="1558444" cy="128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68580</xdr:rowOff>
    </xdr:from>
    <xdr:to>
      <xdr:col>1</xdr:col>
      <xdr:colOff>570992</xdr:colOff>
      <xdr:row>3</xdr:row>
      <xdr:rowOff>160020</xdr:rowOff>
    </xdr:to>
    <xdr:pic>
      <xdr:nvPicPr>
        <xdr:cNvPr id="2" name="3 Imagen" descr="escudo_decre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68580"/>
          <a:ext cx="1150112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Usuario\docs\PACHO\PROCESOS\1.%20Proceso%20Planeacion%20Estrategica\Nueva%20carpeta\FORMATOS\Hoja%20de%20captura\pe_f_022_hoja_de_captur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ram"/>
      <sheetName val="Oficio"/>
      <sheetName val="Hoja1"/>
    </sheetNames>
    <sheetDataSet>
      <sheetData sheetId="0" refreshError="1"/>
      <sheetData sheetId="1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tabSelected="1" view="pageBreakPreview" topLeftCell="A7" zoomScale="85" zoomScaleNormal="70" zoomScaleSheetLayoutView="85" workbookViewId="0">
      <pane xSplit="2" ySplit="3" topLeftCell="C10" activePane="bottomRight" state="frozen"/>
      <selection activeCell="A7" sqref="A7"/>
      <selection pane="topRight" activeCell="C7" sqref="C7"/>
      <selection pane="bottomLeft" activeCell="A10" sqref="A10"/>
      <selection pane="bottomRight" activeCell="R46" sqref="R46"/>
    </sheetView>
  </sheetViews>
  <sheetFormatPr baseColWidth="10" defaultRowHeight="15" x14ac:dyDescent="0.25"/>
  <cols>
    <col min="1" max="1" width="67.5703125" style="10" customWidth="1"/>
    <col min="2" max="2" width="1.5703125" style="10" customWidth="1"/>
    <col min="3" max="3" width="15.28515625" style="10" bestFit="1" customWidth="1"/>
    <col min="4" max="4" width="10.5703125" style="10" bestFit="1" customWidth="1"/>
    <col min="5" max="5" width="8.140625" style="10" bestFit="1" customWidth="1"/>
    <col min="6" max="6" width="9" style="10" bestFit="1" customWidth="1"/>
    <col min="7" max="7" width="7" style="10" bestFit="1" customWidth="1"/>
    <col min="8" max="8" width="17.42578125" style="10" hidden="1" customWidth="1"/>
    <col min="9" max="9" width="10.5703125" style="10" bestFit="1" customWidth="1"/>
    <col min="10" max="10" width="7" style="10" bestFit="1" customWidth="1"/>
    <col min="11" max="11" width="9.140625" style="10" bestFit="1" customWidth="1"/>
    <col min="12" max="12" width="8.140625" style="10" bestFit="1" customWidth="1"/>
    <col min="13" max="14" width="18.85546875" style="10" bestFit="1" customWidth="1"/>
    <col min="15" max="15" width="7.5703125" style="10" bestFit="1" customWidth="1"/>
    <col min="16" max="16" width="18.85546875" style="10" bestFit="1" customWidth="1"/>
    <col min="17" max="17" width="10.28515625" style="48" customWidth="1"/>
    <col min="18" max="18" width="56.42578125" style="10" customWidth="1"/>
    <col min="19" max="16384" width="11.42578125" style="10"/>
  </cols>
  <sheetData>
    <row r="1" spans="1:18" s="35" customFormat="1" ht="21.75" customHeight="1" x14ac:dyDescent="0.3">
      <c r="A1" s="149"/>
      <c r="B1" s="143" t="s">
        <v>53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</row>
    <row r="2" spans="1:18" s="35" customFormat="1" ht="16.5" x14ac:dyDescent="0.3">
      <c r="A2" s="150"/>
      <c r="B2" s="146" t="s">
        <v>55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36" customFormat="1" ht="29.25" customHeight="1" x14ac:dyDescent="0.25">
      <c r="A3" s="150"/>
      <c r="B3" s="140" t="s">
        <v>77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s="36" customFormat="1" ht="16.5" customHeight="1" x14ac:dyDescent="0.25">
      <c r="A4" s="150"/>
      <c r="B4" s="152" t="s">
        <v>56</v>
      </c>
      <c r="C4" s="153"/>
      <c r="D4" s="152" t="s">
        <v>57</v>
      </c>
      <c r="E4" s="156"/>
      <c r="F4" s="156"/>
      <c r="G4" s="156"/>
      <c r="H4" s="156"/>
      <c r="I4" s="153"/>
      <c r="J4" s="156" t="s">
        <v>58</v>
      </c>
      <c r="K4" s="156"/>
      <c r="L4" s="156"/>
      <c r="M4" s="156"/>
      <c r="N4" s="156"/>
      <c r="O4" s="153"/>
      <c r="P4" s="37" t="s">
        <v>54</v>
      </c>
      <c r="Q4" s="38"/>
      <c r="R4" s="39"/>
    </row>
    <row r="5" spans="1:18" s="36" customFormat="1" ht="27" customHeight="1" x14ac:dyDescent="0.25">
      <c r="A5" s="151"/>
      <c r="B5" s="154"/>
      <c r="C5" s="155"/>
      <c r="D5" s="154"/>
      <c r="E5" s="157"/>
      <c r="F5" s="157"/>
      <c r="G5" s="157"/>
      <c r="H5" s="157"/>
      <c r="I5" s="155"/>
      <c r="J5" s="157"/>
      <c r="K5" s="157"/>
      <c r="L5" s="157"/>
      <c r="M5" s="157"/>
      <c r="N5" s="157"/>
      <c r="O5" s="155"/>
      <c r="P5" s="40"/>
      <c r="Q5" s="41"/>
      <c r="R5" s="42"/>
    </row>
    <row r="6" spans="1:18" s="36" customFormat="1" ht="27" customHeight="1" x14ac:dyDescent="0.3">
      <c r="A6" s="43"/>
      <c r="B6" s="43"/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  <c r="O6" s="46"/>
      <c r="P6" s="46"/>
      <c r="Q6" s="46"/>
      <c r="R6" s="46"/>
    </row>
    <row r="7" spans="1:18" ht="15.75" thickBot="1" x14ac:dyDescent="0.3">
      <c r="A7" s="27" t="s">
        <v>96</v>
      </c>
      <c r="B7" s="28">
        <v>25</v>
      </c>
      <c r="C7" s="132" t="s">
        <v>0</v>
      </c>
      <c r="D7" s="132"/>
      <c r="E7" s="132"/>
      <c r="F7" s="132"/>
      <c r="G7" s="132"/>
      <c r="H7" s="132"/>
      <c r="I7" s="132"/>
      <c r="J7" s="132"/>
      <c r="K7" s="132"/>
      <c r="L7" s="132"/>
      <c r="M7" s="133" t="s">
        <v>1</v>
      </c>
      <c r="N7" s="133"/>
      <c r="O7" s="133"/>
      <c r="P7" s="133"/>
      <c r="Q7" s="133"/>
    </row>
    <row r="8" spans="1:18" s="62" customFormat="1" ht="41.25" customHeight="1" thickBot="1" x14ac:dyDescent="0.3">
      <c r="A8" s="134" t="s">
        <v>2</v>
      </c>
      <c r="B8" s="135"/>
      <c r="C8" s="50" t="s">
        <v>3</v>
      </c>
      <c r="D8" s="51" t="s">
        <v>4</v>
      </c>
      <c r="E8" s="52" t="s">
        <v>5</v>
      </c>
      <c r="F8" s="53" t="s">
        <v>6</v>
      </c>
      <c r="G8" s="54" t="s">
        <v>5</v>
      </c>
      <c r="H8" s="55" t="s">
        <v>7</v>
      </c>
      <c r="I8" s="56" t="s">
        <v>8</v>
      </c>
      <c r="J8" s="57" t="s">
        <v>5</v>
      </c>
      <c r="K8" s="58" t="s">
        <v>9</v>
      </c>
      <c r="L8" s="58" t="s">
        <v>5</v>
      </c>
      <c r="M8" s="50" t="s">
        <v>10</v>
      </c>
      <c r="N8" s="59" t="s">
        <v>11</v>
      </c>
      <c r="O8" s="60" t="s">
        <v>12</v>
      </c>
      <c r="P8" s="59" t="s">
        <v>13</v>
      </c>
      <c r="Q8" s="61" t="s">
        <v>5</v>
      </c>
      <c r="R8" s="60" t="s">
        <v>14</v>
      </c>
    </row>
    <row r="9" spans="1:18" s="64" customFormat="1" x14ac:dyDescent="0.25">
      <c r="A9" s="130" t="s">
        <v>15</v>
      </c>
      <c r="B9" s="131"/>
      <c r="C9" s="65">
        <f>SUM(C10:C19)</f>
        <v>306</v>
      </c>
      <c r="D9" s="66">
        <f>SUM(D10:D19)</f>
        <v>144</v>
      </c>
      <c r="E9" s="67">
        <f>((D9/$C9)*$B$7)/100</f>
        <v>0.1176470588235294</v>
      </c>
      <c r="F9" s="66">
        <f>SUM(F10:F19)</f>
        <v>26</v>
      </c>
      <c r="G9" s="67">
        <f>((F9/$C9)*$B$7)/100</f>
        <v>2.1241830065359478E-2</v>
      </c>
      <c r="H9" s="68">
        <f t="shared" ref="H9:H22" si="0">E9+G9</f>
        <v>0.13888888888888887</v>
      </c>
      <c r="I9" s="66">
        <f>SUM(I10:I19)</f>
        <v>12</v>
      </c>
      <c r="J9" s="67">
        <f t="shared" ref="J9:J53" si="1">((I9/$C9)*$B$7)/100</f>
        <v>9.8039215686274508E-3</v>
      </c>
      <c r="K9" s="66">
        <f>SUM(K10:K19)</f>
        <v>124</v>
      </c>
      <c r="L9" s="69">
        <f t="shared" ref="L9:L53" si="2">((K9/$C9)*$B$7)/100</f>
        <v>0.10130718954248366</v>
      </c>
      <c r="M9" s="65">
        <f>SUM(M10:M19)</f>
        <v>498257883935</v>
      </c>
      <c r="N9" s="65">
        <f>SUM(N10:N19)</f>
        <v>110300745495.73</v>
      </c>
      <c r="O9" s="71">
        <f t="shared" ref="O9:O19" si="3">N9/$M9</f>
        <v>0.2213728052321581</v>
      </c>
      <c r="P9" s="70">
        <f>SUM(P10:P19)</f>
        <v>82337616267.759979</v>
      </c>
      <c r="Q9" s="72">
        <f>P9/N9</f>
        <v>0.74648286281027421</v>
      </c>
      <c r="R9" s="73" t="s">
        <v>92</v>
      </c>
    </row>
    <row r="10" spans="1:18" x14ac:dyDescent="0.25">
      <c r="A10" s="11" t="s">
        <v>19</v>
      </c>
      <c r="B10" s="12"/>
      <c r="C10" s="106">
        <f>SUM(D10,F10,I10,K10)</f>
        <v>85</v>
      </c>
      <c r="D10" s="4">
        <v>41</v>
      </c>
      <c r="E10" s="5">
        <f>((D10/$C10)*$B$7)/100</f>
        <v>0.12058823529411765</v>
      </c>
      <c r="F10" s="4">
        <v>0</v>
      </c>
      <c r="G10" s="5">
        <f>((F10/$C10)*$B$7)/100</f>
        <v>0</v>
      </c>
      <c r="H10" s="6">
        <f>E10+G10</f>
        <v>0.12058823529411765</v>
      </c>
      <c r="I10" s="4">
        <v>2</v>
      </c>
      <c r="J10" s="5">
        <f>((I10/$C10)*$B$7)/100</f>
        <v>5.8823529411764705E-3</v>
      </c>
      <c r="K10" s="4">
        <v>42</v>
      </c>
      <c r="L10" s="7">
        <f>((K10/$C10)*$B$7)/100</f>
        <v>0.12352941176470589</v>
      </c>
      <c r="M10" s="3">
        <v>256128403786</v>
      </c>
      <c r="N10" s="4">
        <v>62688565083.059998</v>
      </c>
      <c r="O10" s="8">
        <f>N10/$M10</f>
        <v>0.24475444408515287</v>
      </c>
      <c r="P10" s="4">
        <v>42453560104.599998</v>
      </c>
      <c r="Q10" s="8">
        <f>P10/N10</f>
        <v>0.67721377971166874</v>
      </c>
      <c r="R10" s="18"/>
    </row>
    <row r="11" spans="1:18" x14ac:dyDescent="0.25">
      <c r="A11" s="11" t="s">
        <v>20</v>
      </c>
      <c r="B11" s="12"/>
      <c r="C11" s="3">
        <f>SUM(D11,F11,I11,K11)</f>
        <v>52</v>
      </c>
      <c r="D11" s="4">
        <v>38</v>
      </c>
      <c r="E11" s="5">
        <f>((D11/$C11)*$B$7)/100</f>
        <v>0.18269230769230765</v>
      </c>
      <c r="F11" s="4">
        <v>10</v>
      </c>
      <c r="G11" s="5">
        <f>((F11/$C11)*$B$7)/100</f>
        <v>4.8076923076923087E-2</v>
      </c>
      <c r="H11" s="6">
        <f>E11+G11</f>
        <v>0.23076923076923073</v>
      </c>
      <c r="I11" s="4">
        <v>2</v>
      </c>
      <c r="J11" s="5">
        <f>((I11/$C11)*$B$7)/100</f>
        <v>9.6153846153846159E-3</v>
      </c>
      <c r="K11" s="4">
        <v>2</v>
      </c>
      <c r="L11" s="7">
        <f>((K11/$C11)*$B$7)/100</f>
        <v>9.6153846153846159E-3</v>
      </c>
      <c r="M11" s="3">
        <v>213767263046</v>
      </c>
      <c r="N11" s="4">
        <v>40207622064.509995</v>
      </c>
      <c r="O11" s="8">
        <f>N11/$M11</f>
        <v>0.18809064349510723</v>
      </c>
      <c r="P11" s="4">
        <v>36763394704.509995</v>
      </c>
      <c r="Q11" s="8">
        <f>P11/N11</f>
        <v>0.91433894413168715</v>
      </c>
      <c r="R11" s="9"/>
    </row>
    <row r="12" spans="1:18" x14ac:dyDescent="0.25">
      <c r="A12" s="11" t="s">
        <v>18</v>
      </c>
      <c r="B12" s="12"/>
      <c r="C12" s="3">
        <f>SUM(D12,F12,I12,K12)</f>
        <v>34</v>
      </c>
      <c r="D12" s="4">
        <v>7</v>
      </c>
      <c r="E12" s="5">
        <f>((D12/$C12)*$B$7)/100</f>
        <v>5.1470588235294115E-2</v>
      </c>
      <c r="F12" s="4">
        <v>0</v>
      </c>
      <c r="G12" s="5">
        <f>((F12/$C12)*$B$7)/100</f>
        <v>0</v>
      </c>
      <c r="H12" s="6">
        <f>E12+G12</f>
        <v>5.1470588235294115E-2</v>
      </c>
      <c r="I12" s="4">
        <v>1</v>
      </c>
      <c r="J12" s="5">
        <f>((I12/$C12)*$B$7)/100</f>
        <v>7.3529411764705873E-3</v>
      </c>
      <c r="K12" s="4">
        <v>26</v>
      </c>
      <c r="L12" s="7">
        <f>((K12/$C12)*$B$7)/100</f>
        <v>0.19117647058823528</v>
      </c>
      <c r="M12" s="16">
        <v>6613446723</v>
      </c>
      <c r="N12" s="15">
        <v>400020000</v>
      </c>
      <c r="O12" s="8">
        <f>N12/$M12</f>
        <v>6.0485858094059375E-2</v>
      </c>
      <c r="P12" s="15">
        <v>243180000</v>
      </c>
      <c r="Q12" s="8">
        <f>P12/N12</f>
        <v>0.60791960401979905</v>
      </c>
      <c r="R12" s="18"/>
    </row>
    <row r="13" spans="1:18" x14ac:dyDescent="0.25">
      <c r="A13" s="17" t="s">
        <v>83</v>
      </c>
      <c r="B13" s="12"/>
      <c r="C13" s="106">
        <f>SUM(D13,F13,I13,K13)</f>
        <v>1</v>
      </c>
      <c r="D13" s="4">
        <v>1</v>
      </c>
      <c r="E13" s="5">
        <f>((D13/$C13)*$B$7)/100</f>
        <v>0.25</v>
      </c>
      <c r="F13" s="4">
        <v>0</v>
      </c>
      <c r="G13" s="5">
        <f>((F13/$C13)*$B$7)/100</f>
        <v>0</v>
      </c>
      <c r="H13" s="6">
        <f>E13+G13</f>
        <v>0.25</v>
      </c>
      <c r="I13" s="4">
        <v>0</v>
      </c>
      <c r="J13" s="5">
        <f>((I13/$C13)*$B$7)/100</f>
        <v>0</v>
      </c>
      <c r="K13" s="4"/>
      <c r="L13" s="7">
        <f>((K13/$C13)*$B$7)/100</f>
        <v>0</v>
      </c>
      <c r="M13" s="3">
        <v>847888266</v>
      </c>
      <c r="N13" s="4">
        <v>350741326.91000003</v>
      </c>
      <c r="O13" s="8">
        <v>0.315</v>
      </c>
      <c r="P13" s="4">
        <v>8050000</v>
      </c>
      <c r="Q13" s="8">
        <f>P13/N13</f>
        <v>2.2951387197282357E-2</v>
      </c>
      <c r="R13" s="18"/>
    </row>
    <row r="14" spans="1:18" x14ac:dyDescent="0.25">
      <c r="A14" s="17" t="s">
        <v>80</v>
      </c>
      <c r="B14" s="12"/>
      <c r="C14" s="3">
        <f t="shared" ref="C14:C19" si="4">SUM(D14,F14,I14,K14)</f>
        <v>2</v>
      </c>
      <c r="D14" s="4">
        <v>2</v>
      </c>
      <c r="E14" s="5">
        <f>((D14/$C14)*$B$7)/100</f>
        <v>0.25</v>
      </c>
      <c r="F14" s="4">
        <v>0</v>
      </c>
      <c r="G14" s="5">
        <f>((F14/$C14)*$B$7)/100</f>
        <v>0</v>
      </c>
      <c r="H14" s="6">
        <f t="shared" si="0"/>
        <v>0.25</v>
      </c>
      <c r="I14" s="4">
        <v>0</v>
      </c>
      <c r="J14" s="5">
        <f>((I14/$C14)*$B$7)/100</f>
        <v>0</v>
      </c>
      <c r="K14" s="4">
        <v>0</v>
      </c>
      <c r="L14" s="7">
        <f>((K14/$C14)*$B$7)/100</f>
        <v>0</v>
      </c>
      <c r="M14" s="3">
        <v>2647500000</v>
      </c>
      <c r="N14" s="4">
        <v>2000000000</v>
      </c>
      <c r="O14" s="8">
        <f t="shared" si="3"/>
        <v>0.75542965061378664</v>
      </c>
      <c r="P14" s="4">
        <v>2000000000</v>
      </c>
      <c r="Q14" s="8">
        <f>P14/N14</f>
        <v>1</v>
      </c>
      <c r="R14" s="105"/>
    </row>
    <row r="15" spans="1:18" x14ac:dyDescent="0.25">
      <c r="A15" s="100" t="s">
        <v>16</v>
      </c>
      <c r="B15" s="14"/>
      <c r="C15" s="3">
        <f t="shared" si="4"/>
        <v>22</v>
      </c>
      <c r="D15" s="4">
        <v>5</v>
      </c>
      <c r="E15" s="5">
        <f t="shared" ref="E15:E53" si="5">((D15/$C15)*$B$7)/100</f>
        <v>5.6818181818181816E-2</v>
      </c>
      <c r="F15" s="4">
        <v>3</v>
      </c>
      <c r="G15" s="5">
        <f t="shared" ref="G15:G53" si="6">((F15/$C15)*$B$7)/100</f>
        <v>3.4090909090909088E-2</v>
      </c>
      <c r="H15" s="6">
        <f t="shared" si="0"/>
        <v>9.0909090909090912E-2</v>
      </c>
      <c r="I15" s="4">
        <v>0</v>
      </c>
      <c r="J15" s="5">
        <f t="shared" si="1"/>
        <v>0</v>
      </c>
      <c r="K15" s="4">
        <v>14</v>
      </c>
      <c r="L15" s="7">
        <f t="shared" si="2"/>
        <v>0.15909090909090909</v>
      </c>
      <c r="M15" s="3">
        <v>1900000000</v>
      </c>
      <c r="N15" s="4">
        <v>1900000000</v>
      </c>
      <c r="O15" s="8">
        <f t="shared" si="3"/>
        <v>1</v>
      </c>
      <c r="P15" s="4">
        <v>300000000</v>
      </c>
      <c r="Q15" s="8">
        <f t="shared" ref="Q15:Q30" si="7">P15/N15</f>
        <v>0.15789473684210525</v>
      </c>
      <c r="R15" s="103"/>
    </row>
    <row r="16" spans="1:18" x14ac:dyDescent="0.25">
      <c r="A16" s="17" t="s">
        <v>84</v>
      </c>
      <c r="B16" s="12"/>
      <c r="C16" s="106">
        <f>SUM(D16,F16,I16,K16)</f>
        <v>1</v>
      </c>
      <c r="D16" s="4">
        <v>0</v>
      </c>
      <c r="E16" s="5">
        <f>((D16/$C16)*$B$7)/100</f>
        <v>0</v>
      </c>
      <c r="F16" s="4">
        <v>0</v>
      </c>
      <c r="G16" s="5">
        <f>((F16/$C16)*$B$7)/100</f>
        <v>0</v>
      </c>
      <c r="H16" s="6">
        <f>E16+G16</f>
        <v>0</v>
      </c>
      <c r="I16" s="4"/>
      <c r="J16" s="5">
        <f>((I16/$C16)*$B$7)/100</f>
        <v>0</v>
      </c>
      <c r="K16" s="4">
        <v>1</v>
      </c>
      <c r="L16" s="7">
        <f>((K16/$C16)*$B$7)/100</f>
        <v>0.25</v>
      </c>
      <c r="M16" s="3">
        <v>1135684354</v>
      </c>
      <c r="N16" s="4">
        <v>25300000</v>
      </c>
      <c r="O16" s="8">
        <f>N16/M16</f>
        <v>2.2277316677728923E-2</v>
      </c>
      <c r="P16" s="4">
        <v>6900000</v>
      </c>
      <c r="Q16" s="8">
        <f>P16/N16</f>
        <v>0.27272727272727271</v>
      </c>
      <c r="R16" s="18"/>
    </row>
    <row r="17" spans="1:18" x14ac:dyDescent="0.25">
      <c r="A17" s="11" t="s">
        <v>21</v>
      </c>
      <c r="B17" s="12"/>
      <c r="C17" s="3">
        <f>SUM(D17,F17,I17,K17)</f>
        <v>10</v>
      </c>
      <c r="D17" s="4">
        <v>4</v>
      </c>
      <c r="E17" s="5">
        <f>((D17/$C17)*$B$7)/100</f>
        <v>0.1</v>
      </c>
      <c r="F17" s="4">
        <v>4</v>
      </c>
      <c r="G17" s="5">
        <f>((F17/$C17)*$B$7)/100</f>
        <v>0.1</v>
      </c>
      <c r="H17" s="6">
        <f>E17+G17</f>
        <v>0.2</v>
      </c>
      <c r="I17" s="4">
        <v>0</v>
      </c>
      <c r="J17" s="5">
        <f>((I17/$C17)*$B$7)/100</f>
        <v>0</v>
      </c>
      <c r="K17" s="4">
        <v>2</v>
      </c>
      <c r="L17" s="7">
        <f>((K17/$C17)*$B$7)/100</f>
        <v>0.05</v>
      </c>
      <c r="M17" s="3">
        <v>500000000</v>
      </c>
      <c r="N17" s="82">
        <v>137100000</v>
      </c>
      <c r="O17" s="107">
        <f>N17/$M17</f>
        <v>0.2742</v>
      </c>
      <c r="P17" s="4">
        <v>30300000</v>
      </c>
      <c r="Q17" s="8">
        <f>P17/N17</f>
        <v>0.22100656455142231</v>
      </c>
      <c r="R17" s="9"/>
    </row>
    <row r="18" spans="1:18" x14ac:dyDescent="0.25">
      <c r="A18" s="100" t="s">
        <v>79</v>
      </c>
      <c r="B18" s="101"/>
      <c r="C18" s="3">
        <f>SUM(D18,F18,I18,K18)</f>
        <v>24</v>
      </c>
      <c r="D18" s="4">
        <v>10</v>
      </c>
      <c r="E18" s="5">
        <f>((D18/$C18)*$B$7)/100</f>
        <v>0.10416666666666669</v>
      </c>
      <c r="F18" s="4">
        <v>4</v>
      </c>
      <c r="G18" s="5">
        <f>((F18/$C18)*$B$7)/100</f>
        <v>4.1666666666666657E-2</v>
      </c>
      <c r="H18" s="6">
        <f>E18+G18</f>
        <v>0.14583333333333334</v>
      </c>
      <c r="I18" s="4">
        <v>6</v>
      </c>
      <c r="J18" s="5">
        <f>((I18/$C18)*$B$7)/100</f>
        <v>6.25E-2</v>
      </c>
      <c r="K18" s="4">
        <v>4</v>
      </c>
      <c r="L18" s="7">
        <f>((K18/$C18)*$B$7)/100</f>
        <v>4.1666666666666657E-2</v>
      </c>
      <c r="M18" s="3">
        <v>550000000</v>
      </c>
      <c r="N18" s="4">
        <v>84739999</v>
      </c>
      <c r="O18" s="8">
        <f>N18/$M18</f>
        <v>0.15407272545454545</v>
      </c>
      <c r="P18" s="4">
        <v>19139999</v>
      </c>
      <c r="Q18" s="8">
        <f>P18/N18</f>
        <v>0.22586734984502418</v>
      </c>
      <c r="R18" s="102"/>
    </row>
    <row r="19" spans="1:18" x14ac:dyDescent="0.25">
      <c r="A19" s="100" t="s">
        <v>17</v>
      </c>
      <c r="B19" s="14"/>
      <c r="C19" s="3">
        <f t="shared" si="4"/>
        <v>75</v>
      </c>
      <c r="D19" s="4">
        <v>36</v>
      </c>
      <c r="E19" s="5">
        <f t="shared" si="5"/>
        <v>0.12</v>
      </c>
      <c r="F19" s="4">
        <v>5</v>
      </c>
      <c r="G19" s="5">
        <f t="shared" si="6"/>
        <v>1.6666666666666666E-2</v>
      </c>
      <c r="H19" s="6">
        <f t="shared" si="0"/>
        <v>0.13666666666666666</v>
      </c>
      <c r="I19" s="4">
        <v>1</v>
      </c>
      <c r="J19" s="5">
        <f t="shared" si="1"/>
        <v>3.3333333333333335E-3</v>
      </c>
      <c r="K19" s="4">
        <v>33</v>
      </c>
      <c r="L19" s="7">
        <f t="shared" si="2"/>
        <v>0.11</v>
      </c>
      <c r="M19" s="104">
        <v>14167697760</v>
      </c>
      <c r="N19" s="15">
        <v>2506657022.25</v>
      </c>
      <c r="O19" s="8">
        <f t="shared" si="3"/>
        <v>0.17692761835498105</v>
      </c>
      <c r="P19" s="15">
        <v>513091459.64999998</v>
      </c>
      <c r="Q19" s="8">
        <f t="shared" si="7"/>
        <v>0.20469152943366942</v>
      </c>
      <c r="R19" s="9"/>
    </row>
    <row r="20" spans="1:18" s="80" customFormat="1" x14ac:dyDescent="0.25">
      <c r="A20" s="83" t="s">
        <v>22</v>
      </c>
      <c r="B20" s="84"/>
      <c r="C20" s="74">
        <f>SUM(C21:C24)</f>
        <v>115</v>
      </c>
      <c r="D20" s="75">
        <f>SUM(D21:D24)</f>
        <v>61</v>
      </c>
      <c r="E20" s="85">
        <f>((D20/$C20)*$B$7)/100</f>
        <v>0.13260869565217392</v>
      </c>
      <c r="F20" s="75">
        <f>SUM(F21:F24)</f>
        <v>5</v>
      </c>
      <c r="G20" s="85">
        <v>0.03</v>
      </c>
      <c r="H20" s="86">
        <f t="shared" si="0"/>
        <v>0.16260869565217392</v>
      </c>
      <c r="I20" s="75">
        <f>SUM(I21:I24)</f>
        <v>3</v>
      </c>
      <c r="J20" s="85">
        <f>((I20/$C20)*$B$7)/100</f>
        <v>6.5217391304347831E-3</v>
      </c>
      <c r="K20" s="75">
        <f>SUM(K21:K24)</f>
        <v>46</v>
      </c>
      <c r="L20" s="87">
        <f t="shared" si="2"/>
        <v>0.1</v>
      </c>
      <c r="M20" s="74">
        <f>SUM(M21:M24)</f>
        <v>9723000000</v>
      </c>
      <c r="N20" s="74">
        <f>SUM(N21:N24)</f>
        <v>3044879439.4299998</v>
      </c>
      <c r="O20" s="78">
        <f t="shared" ref="O20:O23" si="8">N20/$M20</f>
        <v>0.31316254648051012</v>
      </c>
      <c r="P20" s="75">
        <f>SUM(P21:P24)</f>
        <v>912322503.43000007</v>
      </c>
      <c r="Q20" s="78">
        <f t="shared" si="7"/>
        <v>0.29962516466687644</v>
      </c>
      <c r="R20" s="79"/>
    </row>
    <row r="21" spans="1:18" x14ac:dyDescent="0.25">
      <c r="A21" s="17" t="s">
        <v>23</v>
      </c>
      <c r="B21" s="12"/>
      <c r="C21" s="95">
        <f>SUM(D21,F21,I21,K21)</f>
        <v>43</v>
      </c>
      <c r="D21" s="96">
        <v>31</v>
      </c>
      <c r="E21" s="97">
        <f>((D21/$C21)*$B$7)/100</f>
        <v>0.18023255813953487</v>
      </c>
      <c r="F21" s="96">
        <v>1</v>
      </c>
      <c r="G21" s="97">
        <f>((F21/$C21)*$B$7)/100</f>
        <v>5.8139534883720929E-3</v>
      </c>
      <c r="H21" s="98">
        <f>E21+G21</f>
        <v>0.18604651162790697</v>
      </c>
      <c r="I21" s="96">
        <v>1</v>
      </c>
      <c r="J21" s="97">
        <f>((I21/$C21)*$B$7)/100</f>
        <v>5.8139534883720929E-3</v>
      </c>
      <c r="K21" s="96">
        <v>10</v>
      </c>
      <c r="L21" s="99">
        <f>((K21/$C21)*$B$7)/100</f>
        <v>5.8139534883720929E-2</v>
      </c>
      <c r="M21" s="95">
        <v>6538000000</v>
      </c>
      <c r="N21" s="96">
        <v>2216029439.4299998</v>
      </c>
      <c r="O21" s="8">
        <f>N21/$M21</f>
        <v>0.3389460751651881</v>
      </c>
      <c r="P21" s="96">
        <v>832372503.43000007</v>
      </c>
      <c r="Q21" s="8">
        <f>P21/N21</f>
        <v>0.37561437073873005</v>
      </c>
      <c r="R21" s="18"/>
    </row>
    <row r="22" spans="1:18" x14ac:dyDescent="0.25">
      <c r="A22" s="100" t="s">
        <v>24</v>
      </c>
      <c r="B22" s="14"/>
      <c r="C22" s="3">
        <f>SUM(D22,F22,I22,K22)</f>
        <v>19</v>
      </c>
      <c r="D22" s="4">
        <v>6</v>
      </c>
      <c r="E22" s="5">
        <v>0.01</v>
      </c>
      <c r="F22" s="4">
        <v>0</v>
      </c>
      <c r="G22" s="5">
        <f>((F22/$C22)*$B$7)/100</f>
        <v>0</v>
      </c>
      <c r="H22" s="6">
        <f t="shared" si="0"/>
        <v>0.01</v>
      </c>
      <c r="I22" s="4">
        <v>1</v>
      </c>
      <c r="J22" s="5">
        <f>((I22/$C22)*$B$7)/100</f>
        <v>1.3157894736842105E-2</v>
      </c>
      <c r="K22" s="4">
        <v>12</v>
      </c>
      <c r="L22" s="7">
        <f>((K22/$C22)*$B$7)/100</f>
        <v>0.15789473684210525</v>
      </c>
      <c r="M22" s="3">
        <v>300000000</v>
      </c>
      <c r="N22" s="4">
        <v>74250000</v>
      </c>
      <c r="O22" s="8">
        <f t="shared" si="8"/>
        <v>0.2475</v>
      </c>
      <c r="P22" s="4">
        <v>24750000</v>
      </c>
      <c r="Q22" s="8">
        <f>P22/N22</f>
        <v>0.33333333333333331</v>
      </c>
      <c r="R22" s="18" t="s">
        <v>98</v>
      </c>
    </row>
    <row r="23" spans="1:18" x14ac:dyDescent="0.25">
      <c r="A23" s="11" t="s">
        <v>25</v>
      </c>
      <c r="B23" s="12"/>
      <c r="C23" s="3">
        <f>SUM(D23,F23,I23,K23)</f>
        <v>47</v>
      </c>
      <c r="D23" s="4">
        <v>24</v>
      </c>
      <c r="E23" s="5">
        <f t="shared" si="5"/>
        <v>0.1276595744680851</v>
      </c>
      <c r="F23" s="4">
        <v>4</v>
      </c>
      <c r="G23" s="5">
        <f t="shared" si="6"/>
        <v>2.1276595744680851E-2</v>
      </c>
      <c r="H23" s="6">
        <f t="shared" ref="H23:H39" si="9">E23+G23</f>
        <v>0.14893617021276595</v>
      </c>
      <c r="I23" s="4">
        <v>1</v>
      </c>
      <c r="J23" s="5">
        <f t="shared" si="1"/>
        <v>5.3191489361702126E-3</v>
      </c>
      <c r="K23" s="4">
        <v>18</v>
      </c>
      <c r="L23" s="7">
        <f t="shared" si="2"/>
        <v>9.5744680851063843E-2</v>
      </c>
      <c r="M23" s="3">
        <v>2100000000</v>
      </c>
      <c r="N23" s="4">
        <v>754600000</v>
      </c>
      <c r="O23" s="8">
        <f t="shared" si="8"/>
        <v>0.35933333333333334</v>
      </c>
      <c r="P23" s="4">
        <v>55200000</v>
      </c>
      <c r="Q23" s="8">
        <f t="shared" si="7"/>
        <v>7.3151338457460913E-2</v>
      </c>
      <c r="R23" s="18"/>
    </row>
    <row r="24" spans="1:18" x14ac:dyDescent="0.25">
      <c r="A24" s="17" t="s">
        <v>93</v>
      </c>
      <c r="B24" s="12"/>
      <c r="C24" s="3">
        <v>6</v>
      </c>
      <c r="D24" s="4"/>
      <c r="E24" s="5"/>
      <c r="F24" s="4"/>
      <c r="G24" s="5"/>
      <c r="H24" s="6"/>
      <c r="I24" s="4"/>
      <c r="J24" s="5"/>
      <c r="K24" s="4">
        <v>6</v>
      </c>
      <c r="L24" s="7"/>
      <c r="M24" s="3">
        <v>785000000</v>
      </c>
      <c r="N24" s="4">
        <v>0</v>
      </c>
      <c r="O24" s="8"/>
      <c r="P24" s="82">
        <v>0</v>
      </c>
      <c r="Q24" s="8" t="e">
        <f t="shared" si="7"/>
        <v>#DIV/0!</v>
      </c>
      <c r="R24" s="18"/>
    </row>
    <row r="25" spans="1:18" s="80" customFormat="1" x14ac:dyDescent="0.25">
      <c r="A25" s="88" t="s">
        <v>26</v>
      </c>
      <c r="B25" s="89"/>
      <c r="C25" s="74">
        <f>SUM(C26:C34)</f>
        <v>108</v>
      </c>
      <c r="D25" s="75">
        <f>SUM(D26:D34)</f>
        <v>43</v>
      </c>
      <c r="E25" s="85">
        <f t="shared" si="5"/>
        <v>9.9537037037037035E-2</v>
      </c>
      <c r="F25" s="75">
        <f>SUM(F26:F34)</f>
        <v>8</v>
      </c>
      <c r="G25" s="85">
        <f t="shared" si="6"/>
        <v>1.8518518518518517E-2</v>
      </c>
      <c r="H25" s="86">
        <f t="shared" si="9"/>
        <v>0.11805555555555555</v>
      </c>
      <c r="I25" s="75">
        <f>SUM(I26:I34)</f>
        <v>11</v>
      </c>
      <c r="J25" s="85">
        <f t="shared" si="1"/>
        <v>2.5462962962962962E-2</v>
      </c>
      <c r="K25" s="75">
        <f>SUM(K26:K34)</f>
        <v>46</v>
      </c>
      <c r="L25" s="87">
        <f t="shared" si="2"/>
        <v>0.10648148148148148</v>
      </c>
      <c r="M25" s="74">
        <f>SUM(M26:M34)</f>
        <v>131139722591.43001</v>
      </c>
      <c r="N25" s="75">
        <f>SUM(N26:N34)</f>
        <v>20677793738.07</v>
      </c>
      <c r="O25" s="90">
        <f t="shared" ref="O25:O39" si="10">N25/$M25</f>
        <v>0.15767757723944809</v>
      </c>
      <c r="P25" s="91">
        <f>SUM(P26:P34)</f>
        <v>2886976044</v>
      </c>
      <c r="Q25" s="92">
        <f t="shared" si="7"/>
        <v>0.1396172183826736</v>
      </c>
      <c r="R25" s="79"/>
    </row>
    <row r="26" spans="1:18" x14ac:dyDescent="0.25">
      <c r="A26" s="11" t="s">
        <v>29</v>
      </c>
      <c r="B26" s="12"/>
      <c r="C26" s="3">
        <f>SUM(D26,F26,I26,K26)</f>
        <v>23</v>
      </c>
      <c r="D26" s="4">
        <v>4</v>
      </c>
      <c r="E26" s="5">
        <f>((D26/$C26)*$B$7)/100</f>
        <v>4.3478260869565216E-2</v>
      </c>
      <c r="F26" s="4">
        <v>4</v>
      </c>
      <c r="G26" s="5">
        <f>((F26/$C26)*$B$7)/100</f>
        <v>4.3478260869565216E-2</v>
      </c>
      <c r="H26" s="6">
        <f>E26+G26</f>
        <v>8.6956521739130432E-2</v>
      </c>
      <c r="I26" s="4">
        <v>2</v>
      </c>
      <c r="J26" s="5">
        <f>((I26/$C26)*$B$7)/100</f>
        <v>2.1739130434782608E-2</v>
      </c>
      <c r="K26" s="4">
        <v>13</v>
      </c>
      <c r="L26" s="7">
        <f>((K26/$C26)*$B$7)/100</f>
        <v>0.14130434782608695</v>
      </c>
      <c r="M26" s="3">
        <v>17652272114</v>
      </c>
      <c r="N26" s="4">
        <v>1816345008.6300001</v>
      </c>
      <c r="O26" s="8">
        <f>N26/$M26</f>
        <v>0.10289581969391116</v>
      </c>
      <c r="P26" s="4">
        <v>148400000</v>
      </c>
      <c r="Q26" s="13">
        <f>P26/N26</f>
        <v>8.1702539602832649E-2</v>
      </c>
      <c r="R26" s="18"/>
    </row>
    <row r="27" spans="1:18" x14ac:dyDescent="0.25">
      <c r="A27" s="11" t="s">
        <v>31</v>
      </c>
      <c r="B27" s="12"/>
      <c r="C27" s="3">
        <f>SUM(D27,F27,I27,K27)</f>
        <v>4</v>
      </c>
      <c r="D27" s="4">
        <v>2</v>
      </c>
      <c r="E27" s="5">
        <f>((D27/$C27)*$B$7)/100</f>
        <v>0.125</v>
      </c>
      <c r="F27" s="4">
        <v>0</v>
      </c>
      <c r="G27" s="5">
        <f>((F27/$C27)*$B$7)/100</f>
        <v>0</v>
      </c>
      <c r="H27" s="6">
        <f>E27+G27</f>
        <v>0.125</v>
      </c>
      <c r="I27" s="4">
        <v>2</v>
      </c>
      <c r="J27" s="5">
        <f>((I27/$C27)*$B$7)/100</f>
        <v>0.125</v>
      </c>
      <c r="K27" s="4">
        <v>0</v>
      </c>
      <c r="L27" s="7">
        <f>((K27/$C27)*$B$7)/100</f>
        <v>0</v>
      </c>
      <c r="M27" s="3">
        <v>1792600007</v>
      </c>
      <c r="N27" s="4">
        <v>275439619</v>
      </c>
      <c r="O27" s="8">
        <f>N27/$M27</f>
        <v>0.15365369738057799</v>
      </c>
      <c r="P27" s="4">
        <v>43445619</v>
      </c>
      <c r="Q27" s="13">
        <f>P27/N27</f>
        <v>0.15773191655482213</v>
      </c>
      <c r="R27" s="9"/>
    </row>
    <row r="28" spans="1:18" x14ac:dyDescent="0.25">
      <c r="A28" s="11" t="s">
        <v>33</v>
      </c>
      <c r="B28" s="12"/>
      <c r="C28" s="3">
        <f>SUM(D28,F28,I28,K28)</f>
        <v>9</v>
      </c>
      <c r="D28" s="4">
        <v>8</v>
      </c>
      <c r="E28" s="5">
        <f>((D28/$C28)*$B$7)/100</f>
        <v>0.22222222222222221</v>
      </c>
      <c r="F28" s="4">
        <v>1</v>
      </c>
      <c r="G28" s="5">
        <f>((F28/$C28)*$B$7)/100</f>
        <v>2.7777777777777776E-2</v>
      </c>
      <c r="H28" s="6">
        <f>E28+G28</f>
        <v>0.25</v>
      </c>
      <c r="I28" s="4">
        <v>0</v>
      </c>
      <c r="J28" s="5">
        <f>((I28/$C28)*$B$7)/100</f>
        <v>0</v>
      </c>
      <c r="K28" s="4">
        <v>0</v>
      </c>
      <c r="L28" s="7">
        <f>((K28/$C28)*$B$7)/100</f>
        <v>0</v>
      </c>
      <c r="M28" s="3">
        <v>1440000000</v>
      </c>
      <c r="N28" s="4">
        <v>317862000</v>
      </c>
      <c r="O28" s="8">
        <f>N28/$M28</f>
        <v>0.2207375</v>
      </c>
      <c r="P28" s="4">
        <v>114311000</v>
      </c>
      <c r="Q28" s="13">
        <f>P28/N28</f>
        <v>0.35962461697214515</v>
      </c>
      <c r="R28" s="9"/>
    </row>
    <row r="29" spans="1:18" x14ac:dyDescent="0.25">
      <c r="A29" s="11" t="s">
        <v>32</v>
      </c>
      <c r="B29" s="12"/>
      <c r="C29" s="3">
        <f>SUM(D29,F29,I29,K29)</f>
        <v>42</v>
      </c>
      <c r="D29" s="4">
        <v>21</v>
      </c>
      <c r="E29" s="5">
        <f>((D29/$C29)*$B$7)/100</f>
        <v>0.125</v>
      </c>
      <c r="F29" s="4">
        <v>2</v>
      </c>
      <c r="G29" s="5">
        <f>((F29/$C29)*$B$7)/100</f>
        <v>1.1904761904761904E-2</v>
      </c>
      <c r="H29" s="6">
        <f>E29+G29</f>
        <v>0.13690476190476192</v>
      </c>
      <c r="I29" s="4">
        <v>2</v>
      </c>
      <c r="J29" s="5">
        <f>((I29/$C29)*$B$7)/100</f>
        <v>1.1904761904761904E-2</v>
      </c>
      <c r="K29" s="4">
        <v>17</v>
      </c>
      <c r="L29" s="7">
        <f>((K29/$C29)*$B$7)/100</f>
        <v>0.10119047619047619</v>
      </c>
      <c r="M29" s="3">
        <v>19844787301</v>
      </c>
      <c r="N29" s="4">
        <v>2064355855.4400001</v>
      </c>
      <c r="O29" s="8">
        <f>N29/$M29</f>
        <v>0.10402509354867084</v>
      </c>
      <c r="P29" s="4">
        <v>1205482672</v>
      </c>
      <c r="Q29" s="13">
        <f>P29/N29</f>
        <v>0.58395100283863677</v>
      </c>
      <c r="R29" s="18"/>
    </row>
    <row r="30" spans="1:18" x14ac:dyDescent="0.25">
      <c r="A30" s="100" t="s">
        <v>27</v>
      </c>
      <c r="B30" s="14"/>
      <c r="C30" s="3">
        <f t="shared" ref="C30" si="11">SUM(D30,F30,I30,K30)</f>
        <v>8</v>
      </c>
      <c r="D30" s="4">
        <v>0</v>
      </c>
      <c r="E30" s="5">
        <f t="shared" si="5"/>
        <v>0</v>
      </c>
      <c r="F30" s="4">
        <v>0</v>
      </c>
      <c r="G30" s="5">
        <f t="shared" si="6"/>
        <v>0</v>
      </c>
      <c r="H30" s="6">
        <f t="shared" si="9"/>
        <v>0</v>
      </c>
      <c r="I30" s="4"/>
      <c r="J30" s="5">
        <f t="shared" si="1"/>
        <v>0</v>
      </c>
      <c r="K30" s="4">
        <v>8</v>
      </c>
      <c r="L30" s="7">
        <f t="shared" si="2"/>
        <v>0.25</v>
      </c>
      <c r="M30" s="108">
        <v>71759341577.430008</v>
      </c>
      <c r="N30" s="109">
        <v>12100000000</v>
      </c>
      <c r="O30" s="8">
        <f t="shared" si="10"/>
        <v>0.16861916140832783</v>
      </c>
      <c r="P30" s="4"/>
      <c r="Q30" s="13">
        <f t="shared" si="7"/>
        <v>0</v>
      </c>
      <c r="R30" s="18" t="s">
        <v>98</v>
      </c>
    </row>
    <row r="31" spans="1:18" x14ac:dyDescent="0.25">
      <c r="A31" s="19" t="s">
        <v>82</v>
      </c>
      <c r="B31" s="14"/>
      <c r="C31" s="3">
        <f>SUM(D31,F31,I31,K31)</f>
        <v>3</v>
      </c>
      <c r="D31" s="4">
        <v>1</v>
      </c>
      <c r="E31" s="5">
        <f>((D31/$C31)*$B$7)/100</f>
        <v>8.3333333333333315E-2</v>
      </c>
      <c r="F31" s="4">
        <v>0</v>
      </c>
      <c r="G31" s="5">
        <f>((F31/$C31)*$B$7)/100</f>
        <v>0</v>
      </c>
      <c r="H31" s="6">
        <f>E31+G31</f>
        <v>8.3333333333333315E-2</v>
      </c>
      <c r="I31" s="4">
        <v>0</v>
      </c>
      <c r="J31" s="5">
        <f>((I31/$C31)*$B$7)/100</f>
        <v>0</v>
      </c>
      <c r="K31" s="4">
        <v>2</v>
      </c>
      <c r="L31" s="7">
        <f>((K31/$C31)*$B$7)/100</f>
        <v>0.16666666666666663</v>
      </c>
      <c r="M31" s="16">
        <v>5235632308</v>
      </c>
      <c r="N31" s="15">
        <v>277130000</v>
      </c>
      <c r="O31" s="8">
        <f>N31/$M31</f>
        <v>5.2931524541276094E-2</v>
      </c>
      <c r="P31" s="15">
        <v>48840000</v>
      </c>
      <c r="Q31" s="13">
        <f>P31/N31</f>
        <v>0.17623497997329773</v>
      </c>
    </row>
    <row r="32" spans="1:18" s="63" customFormat="1" x14ac:dyDescent="0.25">
      <c r="A32" s="29" t="s">
        <v>28</v>
      </c>
      <c r="B32" s="30"/>
      <c r="C32" s="3">
        <f>SUM(D32,F32,I32,K32)</f>
        <v>6</v>
      </c>
      <c r="D32" s="15">
        <v>1</v>
      </c>
      <c r="E32" s="22">
        <f>((D32/$C32)*$B$7)/100</f>
        <v>4.1666666666666657E-2</v>
      </c>
      <c r="F32" s="15">
        <v>0</v>
      </c>
      <c r="G32" s="22">
        <f>((F32/$C32)*$B$7)/100</f>
        <v>0</v>
      </c>
      <c r="H32" s="23">
        <f>E32+G32</f>
        <v>4.1666666666666657E-2</v>
      </c>
      <c r="I32" s="15">
        <v>0</v>
      </c>
      <c r="J32" s="22">
        <f>((I32/$C32)*$B$7)/100</f>
        <v>0</v>
      </c>
      <c r="K32" s="15">
        <v>5</v>
      </c>
      <c r="L32" s="24">
        <f>((K32/$C32)*$B$7)/100</f>
        <v>0.20833333333333337</v>
      </c>
      <c r="M32" s="16">
        <v>4204838879</v>
      </c>
      <c r="N32" s="15">
        <v>3694911255</v>
      </c>
      <c r="O32" s="25">
        <f>N32/$M32</f>
        <v>0.87872837968971795</v>
      </c>
      <c r="P32" s="15">
        <v>1316946753</v>
      </c>
      <c r="Q32" s="26">
        <f>P32/N32</f>
        <v>0.35642175470869325</v>
      </c>
      <c r="R32" s="31"/>
    </row>
    <row r="33" spans="1:18" x14ac:dyDescent="0.25">
      <c r="A33" s="11" t="s">
        <v>30</v>
      </c>
      <c r="B33" s="12"/>
      <c r="C33" s="3">
        <f>SUM(D33,F33,I33,K33)</f>
        <v>12</v>
      </c>
      <c r="D33" s="4">
        <v>6</v>
      </c>
      <c r="E33" s="5">
        <f>((D33/$C33)*$B$7)/100</f>
        <v>0.125</v>
      </c>
      <c r="F33" s="4">
        <v>0</v>
      </c>
      <c r="G33" s="5">
        <f>((F33/$C33)*$B$7)/100</f>
        <v>0</v>
      </c>
      <c r="H33" s="6">
        <f>E33+G33</f>
        <v>0.125</v>
      </c>
      <c r="I33" s="4">
        <v>5</v>
      </c>
      <c r="J33" s="5">
        <f>((I33/$C33)*$B$7)/100</f>
        <v>0.10416666666666669</v>
      </c>
      <c r="K33" s="4">
        <v>1</v>
      </c>
      <c r="L33" s="7">
        <f>((K33/$C33)*$B$7)/100</f>
        <v>2.0833333333333329E-2</v>
      </c>
      <c r="M33" s="3">
        <v>9050250405</v>
      </c>
      <c r="N33" s="4">
        <v>0</v>
      </c>
      <c r="O33" s="8">
        <f t="shared" si="10"/>
        <v>0</v>
      </c>
      <c r="P33" s="110">
        <v>0</v>
      </c>
      <c r="Q33" s="111"/>
      <c r="R33" s="18" t="s">
        <v>99</v>
      </c>
    </row>
    <row r="34" spans="1:18" x14ac:dyDescent="0.25">
      <c r="A34" s="17" t="s">
        <v>85</v>
      </c>
      <c r="B34" s="12"/>
      <c r="C34" s="3">
        <f>SUM(D34,F34,I34,K34)</f>
        <v>1</v>
      </c>
      <c r="D34" s="4">
        <v>0</v>
      </c>
      <c r="E34" s="5">
        <f>((D34/$C34)*$B$7)/100</f>
        <v>0</v>
      </c>
      <c r="F34" s="4">
        <v>1</v>
      </c>
      <c r="G34" s="5">
        <f>((F34/$C34)*$B$7)/100</f>
        <v>0.25</v>
      </c>
      <c r="H34" s="6">
        <f>E34+G34</f>
        <v>0.25</v>
      </c>
      <c r="I34" s="4">
        <v>0</v>
      </c>
      <c r="J34" s="5">
        <f>((I34/$C34)*$B$7)/100</f>
        <v>0</v>
      </c>
      <c r="K34" s="4">
        <v>0</v>
      </c>
      <c r="L34" s="7">
        <f>((K34/$C34)*$B$7)/100</f>
        <v>0</v>
      </c>
      <c r="M34" s="3">
        <v>160000000</v>
      </c>
      <c r="N34" s="4">
        <v>131750000</v>
      </c>
      <c r="O34" s="8">
        <f t="shared" si="10"/>
        <v>0.82343750000000004</v>
      </c>
      <c r="P34" s="4">
        <v>9550000</v>
      </c>
      <c r="Q34" s="13">
        <f>P34/N34</f>
        <v>7.2485768500948761E-2</v>
      </c>
    </row>
    <row r="35" spans="1:18" s="80" customFormat="1" x14ac:dyDescent="0.25">
      <c r="A35" s="83" t="s">
        <v>34</v>
      </c>
      <c r="B35" s="84"/>
      <c r="C35" s="74">
        <f>SUM(C36:C39)</f>
        <v>62</v>
      </c>
      <c r="D35" s="75">
        <f>SUM(D36:D39)</f>
        <v>32</v>
      </c>
      <c r="E35" s="85">
        <f t="shared" si="5"/>
        <v>0.12903225806451613</v>
      </c>
      <c r="F35" s="75">
        <f>F36+F37+F38+F39</f>
        <v>2</v>
      </c>
      <c r="G35" s="85">
        <f t="shared" si="6"/>
        <v>8.0645161290322578E-3</v>
      </c>
      <c r="H35" s="86">
        <f t="shared" si="9"/>
        <v>0.13709677419354838</v>
      </c>
      <c r="I35" s="75">
        <f>I36+I37+I38+I39</f>
        <v>2</v>
      </c>
      <c r="J35" s="85">
        <f t="shared" si="1"/>
        <v>8.0645161290322578E-3</v>
      </c>
      <c r="K35" s="75">
        <f>K36+K37+K38+K39</f>
        <v>26</v>
      </c>
      <c r="L35" s="87">
        <f t="shared" si="2"/>
        <v>0.10483870967741936</v>
      </c>
      <c r="M35" s="74">
        <f>SUM(M38:M39)</f>
        <v>19043809899</v>
      </c>
      <c r="N35" s="75">
        <f>SUM(N38:N39)</f>
        <v>7573058661.25</v>
      </c>
      <c r="O35" s="90">
        <f t="shared" si="10"/>
        <v>0.3976651049035973</v>
      </c>
      <c r="P35" s="75">
        <f>SUM(P38:P39)</f>
        <v>234209746</v>
      </c>
      <c r="Q35" s="93">
        <f t="shared" ref="Q35:Q52" si="12">P35/N35</f>
        <v>3.0926704318086137E-2</v>
      </c>
      <c r="R35" s="79"/>
    </row>
    <row r="36" spans="1:18" x14ac:dyDescent="0.25">
      <c r="A36" s="11" t="s">
        <v>35</v>
      </c>
      <c r="B36" s="12"/>
      <c r="C36" s="3">
        <f>SUM(D36,F36,I36,K36)</f>
        <v>22</v>
      </c>
      <c r="D36" s="4">
        <v>14</v>
      </c>
      <c r="E36" s="5">
        <f>((D36/$C36)*$B$7)/100</f>
        <v>0.15909090909090909</v>
      </c>
      <c r="F36" s="4">
        <v>0</v>
      </c>
      <c r="G36" s="5">
        <f>((F36/$C36)*$B$7)/100</f>
        <v>0</v>
      </c>
      <c r="H36" s="6">
        <f>E36+G36</f>
        <v>0.15909090909090909</v>
      </c>
      <c r="I36" s="4">
        <v>0</v>
      </c>
      <c r="J36" s="5">
        <f>((I36/$C36)*$B$7)/100</f>
        <v>0</v>
      </c>
      <c r="K36" s="4">
        <v>8</v>
      </c>
      <c r="L36" s="7">
        <f>((K36/$C36)*$B$7)/100</f>
        <v>9.0909090909090912E-2</v>
      </c>
      <c r="M36" s="16">
        <v>2500000000</v>
      </c>
      <c r="N36" s="15">
        <v>461818000</v>
      </c>
      <c r="O36" s="8">
        <f>N36/$M36</f>
        <v>0.18472720000000001</v>
      </c>
      <c r="P36" s="15">
        <v>215118000</v>
      </c>
      <c r="Q36" s="13">
        <f>P36/N36</f>
        <v>0.4658068763019198</v>
      </c>
      <c r="R36" s="18"/>
    </row>
    <row r="37" spans="1:18" x14ac:dyDescent="0.25">
      <c r="A37" s="11" t="s">
        <v>36</v>
      </c>
      <c r="B37" s="12"/>
      <c r="C37" s="3">
        <f>SUM(D37,F37,I37,K37)</f>
        <v>29</v>
      </c>
      <c r="D37" s="4">
        <v>12</v>
      </c>
      <c r="E37" s="5">
        <f>((D37/$C37)*$B$7)/100</f>
        <v>0.10344827586206896</v>
      </c>
      <c r="F37" s="4">
        <v>1</v>
      </c>
      <c r="G37" s="5">
        <f>((F37/$C37)*$B$7)/100</f>
        <v>8.6206896551724137E-3</v>
      </c>
      <c r="H37" s="6">
        <f>E37+G37</f>
        <v>0.11206896551724138</v>
      </c>
      <c r="I37" s="4">
        <v>2</v>
      </c>
      <c r="J37" s="5">
        <f>((I37/$C37)*$B$7)/100</f>
        <v>1.7241379310344827E-2</v>
      </c>
      <c r="K37" s="4">
        <v>14</v>
      </c>
      <c r="L37" s="7">
        <f>((K37/$C37)*$B$7)/100</f>
        <v>0.12068965517241378</v>
      </c>
      <c r="M37" s="16">
        <v>2451589005</v>
      </c>
      <c r="N37" s="15">
        <v>626109151.44000006</v>
      </c>
      <c r="O37" s="8">
        <f>N37/$M37</f>
        <v>0.25538911708408485</v>
      </c>
      <c r="P37" s="15">
        <v>254751292.44</v>
      </c>
      <c r="Q37" s="13">
        <f>P37/N37</f>
        <v>0.40688000144079156</v>
      </c>
      <c r="R37" s="18"/>
    </row>
    <row r="38" spans="1:18" x14ac:dyDescent="0.25">
      <c r="A38" s="11" t="s">
        <v>37</v>
      </c>
      <c r="B38" s="12"/>
      <c r="C38" s="3">
        <f>SUM(D38,F38,I38,K38)</f>
        <v>10</v>
      </c>
      <c r="D38" s="4">
        <v>6</v>
      </c>
      <c r="E38" s="5">
        <f>((D38/$C38)*$B$7)/100</f>
        <v>0.15</v>
      </c>
      <c r="F38" s="4">
        <v>0</v>
      </c>
      <c r="G38" s="5">
        <f>((F38/$C38)*$B$7)/100</f>
        <v>0</v>
      </c>
      <c r="H38" s="6">
        <f>E38+G38</f>
        <v>0.15</v>
      </c>
      <c r="I38" s="20">
        <v>0</v>
      </c>
      <c r="J38" s="5">
        <f>((I38/$C38)*$B$7)/100</f>
        <v>0</v>
      </c>
      <c r="K38" s="4">
        <v>4</v>
      </c>
      <c r="L38" s="7">
        <f>((K38/$C38)*$B$7)/100</f>
        <v>0.1</v>
      </c>
      <c r="M38" s="3">
        <v>10467586400</v>
      </c>
      <c r="N38" s="4">
        <v>978944280</v>
      </c>
      <c r="O38" s="8">
        <f t="shared" si="10"/>
        <v>9.3521490302673788E-2</v>
      </c>
      <c r="P38" s="4">
        <v>195699746</v>
      </c>
      <c r="Q38" s="13">
        <f>P38/N38</f>
        <v>0.19990897336873964</v>
      </c>
      <c r="R38" s="112"/>
    </row>
    <row r="39" spans="1:18" x14ac:dyDescent="0.25">
      <c r="A39" s="19" t="s">
        <v>86</v>
      </c>
      <c r="B39" s="12"/>
      <c r="C39" s="3">
        <f>SUM(D39,F39,I39,K39)</f>
        <v>1</v>
      </c>
      <c r="D39" s="4">
        <v>0</v>
      </c>
      <c r="E39" s="5">
        <f t="shared" si="5"/>
        <v>0</v>
      </c>
      <c r="F39" s="4">
        <v>1</v>
      </c>
      <c r="G39" s="5">
        <f t="shared" si="6"/>
        <v>0.25</v>
      </c>
      <c r="H39" s="6">
        <f t="shared" si="9"/>
        <v>0.25</v>
      </c>
      <c r="I39" s="20">
        <v>0</v>
      </c>
      <c r="J39" s="5">
        <f t="shared" si="1"/>
        <v>0</v>
      </c>
      <c r="K39" s="4">
        <v>0</v>
      </c>
      <c r="L39" s="7">
        <f t="shared" si="2"/>
        <v>0</v>
      </c>
      <c r="M39" s="3">
        <v>8576223499</v>
      </c>
      <c r="N39" s="4">
        <v>6594114381.25</v>
      </c>
      <c r="O39" s="8">
        <f t="shared" si="10"/>
        <v>0.76888322488550853</v>
      </c>
      <c r="P39" s="4">
        <v>38510000</v>
      </c>
      <c r="Q39" s="13">
        <f t="shared" si="12"/>
        <v>5.8400564159913661E-3</v>
      </c>
      <c r="R39" s="113"/>
    </row>
    <row r="40" spans="1:18" s="80" customFormat="1" x14ac:dyDescent="0.25">
      <c r="A40" s="83" t="s">
        <v>38</v>
      </c>
      <c r="B40" s="84"/>
      <c r="C40" s="74">
        <f>SUM(C41:C53)</f>
        <v>64</v>
      </c>
      <c r="D40" s="75">
        <f>SUM(D41:D53)</f>
        <v>29</v>
      </c>
      <c r="E40" s="85">
        <f t="shared" si="5"/>
        <v>0.11328125</v>
      </c>
      <c r="F40" s="75">
        <f>SUM(F41:F53)</f>
        <v>8</v>
      </c>
      <c r="G40" s="85">
        <f t="shared" si="6"/>
        <v>3.125E-2</v>
      </c>
      <c r="H40" s="86">
        <f t="shared" ref="H40:H53" si="13">E40+G40</f>
        <v>0.14453125</v>
      </c>
      <c r="I40" s="75">
        <f>SUM(I41:I53)</f>
        <v>11</v>
      </c>
      <c r="J40" s="85">
        <f t="shared" si="1"/>
        <v>4.296875E-2</v>
      </c>
      <c r="K40" s="75">
        <f>SUM(K41:K53)</f>
        <v>16</v>
      </c>
      <c r="L40" s="87">
        <f t="shared" si="2"/>
        <v>6.25E-2</v>
      </c>
      <c r="M40" s="74">
        <f>SUM(M47:M53)</f>
        <v>2504881548.6199999</v>
      </c>
      <c r="N40" s="75">
        <f>SUM(N41:N53)</f>
        <v>5794910073.2399998</v>
      </c>
      <c r="O40" s="90">
        <f t="shared" ref="O40:O52" si="14">N40/$M40</f>
        <v>2.3134467481835843</v>
      </c>
      <c r="P40" s="75">
        <f>SUM(P41:P53)</f>
        <v>1362456894.46</v>
      </c>
      <c r="Q40" s="93">
        <f t="shared" si="12"/>
        <v>0.2351126897985209</v>
      </c>
      <c r="R40" s="79"/>
    </row>
    <row r="41" spans="1:18" x14ac:dyDescent="0.25">
      <c r="A41" s="11" t="s">
        <v>41</v>
      </c>
      <c r="B41" s="12"/>
      <c r="C41" s="3">
        <f>SUM(D41,F41,I41,K41)</f>
        <v>17</v>
      </c>
      <c r="D41" s="4">
        <v>4</v>
      </c>
      <c r="E41" s="5">
        <f>((D41/$C41)*$B$7)/100</f>
        <v>5.8823529411764698E-2</v>
      </c>
      <c r="F41" s="4">
        <v>4</v>
      </c>
      <c r="G41" s="5">
        <f>((F41/$C41)*$B$7)/100</f>
        <v>5.8823529411764698E-2</v>
      </c>
      <c r="H41" s="6">
        <f>E41+G41</f>
        <v>0.1176470588235294</v>
      </c>
      <c r="I41" s="4">
        <v>3</v>
      </c>
      <c r="J41" s="5">
        <f>((I41/$C41)*$B$7)/100</f>
        <v>4.4117647058823532E-2</v>
      </c>
      <c r="K41" s="4">
        <v>6</v>
      </c>
      <c r="L41" s="7">
        <f>((K41/$C41)*$B$7)/100</f>
        <v>8.8235294117647065E-2</v>
      </c>
      <c r="M41" s="16">
        <v>650000000</v>
      </c>
      <c r="N41" s="15">
        <v>251217500</v>
      </c>
      <c r="O41" s="8">
        <f>N41/$M41</f>
        <v>0.38648846153846156</v>
      </c>
      <c r="P41" s="15">
        <v>56227500</v>
      </c>
      <c r="Q41" s="13">
        <f>P41/N41</f>
        <v>0.22381999661647775</v>
      </c>
      <c r="R41" s="9"/>
    </row>
    <row r="42" spans="1:18" x14ac:dyDescent="0.25">
      <c r="A42" s="11" t="s">
        <v>42</v>
      </c>
      <c r="B42" s="12"/>
      <c r="C42" s="3">
        <f>SUM(D42,F42,I42,K42)</f>
        <v>1</v>
      </c>
      <c r="D42" s="4">
        <v>1</v>
      </c>
      <c r="E42" s="5">
        <f>((D42/$C42)*$B$7)/100</f>
        <v>0.25</v>
      </c>
      <c r="F42" s="4">
        <v>0</v>
      </c>
      <c r="G42" s="5">
        <f>((F42/$C42)*$B$7)/100</f>
        <v>0</v>
      </c>
      <c r="H42" s="6">
        <f>E42+G42</f>
        <v>0.25</v>
      </c>
      <c r="I42" s="4">
        <v>0</v>
      </c>
      <c r="J42" s="5">
        <f>((I42/$C42)*$B$7)/100</f>
        <v>0</v>
      </c>
      <c r="K42" s="4">
        <v>0</v>
      </c>
      <c r="L42" s="7">
        <f>((K42/$C42)*$B$7)/100</f>
        <v>0</v>
      </c>
      <c r="M42" s="3">
        <v>172680000</v>
      </c>
      <c r="N42" s="4">
        <v>63290000</v>
      </c>
      <c r="O42" s="8">
        <f>N42/$M42</f>
        <v>0.36651609914292332</v>
      </c>
      <c r="P42" s="4">
        <v>20690000</v>
      </c>
      <c r="Q42" s="13">
        <f>P42/N42</f>
        <v>0.32690788434191814</v>
      </c>
      <c r="R42" s="9"/>
    </row>
    <row r="43" spans="1:18" x14ac:dyDescent="0.25">
      <c r="A43" s="11" t="s">
        <v>45</v>
      </c>
      <c r="B43" s="12"/>
      <c r="C43" s="3">
        <f>SUM(D43,F43,I43,K43)</f>
        <v>2</v>
      </c>
      <c r="D43" s="4">
        <v>2</v>
      </c>
      <c r="E43" s="5">
        <f>((D43/$C43)*$B$7)/100</f>
        <v>0.25</v>
      </c>
      <c r="F43" s="4">
        <v>0</v>
      </c>
      <c r="G43" s="5">
        <f>((F43/$C43)*$B$7)/100</f>
        <v>0</v>
      </c>
      <c r="H43" s="6">
        <f>E43+G43</f>
        <v>0.25</v>
      </c>
      <c r="I43" s="4">
        <v>0</v>
      </c>
      <c r="J43" s="5">
        <f>((I43/$C43)*$B$7)/100</f>
        <v>0</v>
      </c>
      <c r="K43" s="4">
        <v>0</v>
      </c>
      <c r="L43" s="7">
        <f>((K43/$C43)*$B$7)/100</f>
        <v>0</v>
      </c>
      <c r="M43" s="3">
        <v>500000000</v>
      </c>
      <c r="N43" s="4">
        <v>175513336</v>
      </c>
      <c r="O43" s="8">
        <f>N43/$M43</f>
        <v>0.35102667199999998</v>
      </c>
      <c r="P43" s="4">
        <v>53707336</v>
      </c>
      <c r="Q43" s="13">
        <f>P43/N43</f>
        <v>0.30600145392940398</v>
      </c>
      <c r="R43" s="18"/>
    </row>
    <row r="44" spans="1:18" x14ac:dyDescent="0.25">
      <c r="A44" s="11" t="s">
        <v>43</v>
      </c>
      <c r="B44" s="12"/>
      <c r="C44" s="3">
        <f>SUM(D44,F44,I44,K44)</f>
        <v>9</v>
      </c>
      <c r="D44" s="4">
        <v>4</v>
      </c>
      <c r="E44" s="5">
        <f>((D44/$C44)*$B$7)/100</f>
        <v>0.1111111111111111</v>
      </c>
      <c r="F44" s="4">
        <v>1</v>
      </c>
      <c r="G44" s="5">
        <f>((F44/$C44)*$B$7)/100</f>
        <v>2.7777777777777776E-2</v>
      </c>
      <c r="H44" s="6">
        <f>E44+G44</f>
        <v>0.1388888888888889</v>
      </c>
      <c r="I44" s="4">
        <v>3</v>
      </c>
      <c r="J44" s="5">
        <f>((I44/$C44)*$B$7)/100</f>
        <v>8.3333333333333315E-2</v>
      </c>
      <c r="K44" s="4">
        <v>1</v>
      </c>
      <c r="L44" s="7">
        <f>((K44/$C44)*$B$7)/100</f>
        <v>2.7777777777777776E-2</v>
      </c>
      <c r="M44" s="3">
        <v>10267780708</v>
      </c>
      <c r="N44" s="4">
        <v>4409950761.2399998</v>
      </c>
      <c r="O44" s="8">
        <f>N44/$M44</f>
        <v>0.42949405393943085</v>
      </c>
      <c r="P44" s="4">
        <v>1010052058.46</v>
      </c>
      <c r="Q44" s="13">
        <f>P44/N44</f>
        <v>0.22903930523160565</v>
      </c>
      <c r="R44" s="18"/>
    </row>
    <row r="45" spans="1:18" x14ac:dyDescent="0.25">
      <c r="A45" s="17" t="s">
        <v>40</v>
      </c>
      <c r="B45" s="12"/>
      <c r="C45" s="3">
        <f>SUM(D45,F45,I45,K45)</f>
        <v>4</v>
      </c>
      <c r="D45" s="4">
        <v>4</v>
      </c>
      <c r="E45" s="5">
        <f>((D45/$C45)*$B$7)/100</f>
        <v>0.25</v>
      </c>
      <c r="F45" s="4">
        <v>0</v>
      </c>
      <c r="G45" s="5">
        <f>((F45/$C45)*$B$7)/100</f>
        <v>0</v>
      </c>
      <c r="H45" s="6">
        <f>E45+G45</f>
        <v>0.25</v>
      </c>
      <c r="I45" s="4">
        <v>0</v>
      </c>
      <c r="J45" s="5">
        <f>((I45/$C45)*$B$7)/100</f>
        <v>0</v>
      </c>
      <c r="K45" s="4">
        <v>0</v>
      </c>
      <c r="L45" s="7">
        <f>((K45/$C45)*$B$7)/100</f>
        <v>0</v>
      </c>
      <c r="M45" s="3">
        <v>514020000</v>
      </c>
      <c r="N45" s="4">
        <v>252679971</v>
      </c>
      <c r="O45" s="8">
        <f>N45/$M45</f>
        <v>0.49157614684253531</v>
      </c>
      <c r="P45" s="4">
        <v>47580000</v>
      </c>
      <c r="Q45" s="13">
        <f>P45/N45</f>
        <v>0.18830143050792103</v>
      </c>
      <c r="R45" s="9"/>
    </row>
    <row r="46" spans="1:18" x14ac:dyDescent="0.25">
      <c r="A46" s="11" t="s">
        <v>44</v>
      </c>
      <c r="B46" s="12"/>
      <c r="C46" s="3">
        <f>SUM(D46,F46,I46,K46)</f>
        <v>2</v>
      </c>
      <c r="D46" s="4">
        <v>0</v>
      </c>
      <c r="E46" s="5">
        <f>((D46/$C46)*$B$7)/100</f>
        <v>0</v>
      </c>
      <c r="F46" s="4">
        <v>0</v>
      </c>
      <c r="G46" s="5">
        <f>((F46/$C46)*$B$7)/100</f>
        <v>0</v>
      </c>
      <c r="H46" s="6">
        <f>E46+G46</f>
        <v>0</v>
      </c>
      <c r="I46" s="4">
        <v>1</v>
      </c>
      <c r="J46" s="5">
        <f>((I46/$C46)*$B$7)/100</f>
        <v>0.125</v>
      </c>
      <c r="K46" s="4">
        <v>1</v>
      </c>
      <c r="L46" s="7">
        <f>((K46/$C46)*$B$7)/100</f>
        <v>0.125</v>
      </c>
      <c r="M46" s="3">
        <v>41975000</v>
      </c>
      <c r="N46" s="4">
        <v>11750000</v>
      </c>
      <c r="O46" s="8">
        <f>N46/$M46</f>
        <v>0.27992852888624181</v>
      </c>
      <c r="P46" s="4">
        <v>3300000</v>
      </c>
      <c r="Q46" s="13">
        <f>P46/N46</f>
        <v>0.28085106382978725</v>
      </c>
      <c r="R46" s="18"/>
    </row>
    <row r="47" spans="1:18" x14ac:dyDescent="0.25">
      <c r="A47" s="11" t="s">
        <v>39</v>
      </c>
      <c r="B47" s="12"/>
      <c r="C47" s="3">
        <f t="shared" ref="C47:C53" si="15">SUM(D47,F47,I47,K47)</f>
        <v>4</v>
      </c>
      <c r="D47" s="4">
        <v>2</v>
      </c>
      <c r="E47" s="5">
        <f t="shared" si="5"/>
        <v>0.125</v>
      </c>
      <c r="F47" s="4">
        <v>0</v>
      </c>
      <c r="G47" s="5">
        <f t="shared" si="6"/>
        <v>0</v>
      </c>
      <c r="H47" s="6">
        <f t="shared" si="13"/>
        <v>0.125</v>
      </c>
      <c r="I47" s="4">
        <v>0</v>
      </c>
      <c r="J47" s="5">
        <f t="shared" si="1"/>
        <v>0</v>
      </c>
      <c r="K47" s="4">
        <v>2</v>
      </c>
      <c r="L47" s="7">
        <f t="shared" si="2"/>
        <v>0.125</v>
      </c>
      <c r="M47" s="3">
        <v>105675000</v>
      </c>
      <c r="N47" s="4">
        <v>13000000</v>
      </c>
      <c r="O47" s="8">
        <f t="shared" si="14"/>
        <v>0.12301868937780933</v>
      </c>
      <c r="P47" s="4">
        <v>8000000</v>
      </c>
      <c r="Q47" s="13">
        <f t="shared" si="12"/>
        <v>0.61538461538461542</v>
      </c>
      <c r="R47" s="9"/>
    </row>
    <row r="48" spans="1:18" s="63" customFormat="1" x14ac:dyDescent="0.25">
      <c r="A48" s="114" t="s">
        <v>48</v>
      </c>
      <c r="B48" s="115"/>
      <c r="C48" s="16">
        <f t="shared" si="15"/>
        <v>9</v>
      </c>
      <c r="D48" s="15">
        <v>8</v>
      </c>
      <c r="E48" s="22">
        <f>((D48/$C48)*$B$7)/100</f>
        <v>0.22222222222222221</v>
      </c>
      <c r="F48" s="15">
        <v>0</v>
      </c>
      <c r="G48" s="22">
        <f>((F48/$C48)*$B$7)/100</f>
        <v>0</v>
      </c>
      <c r="H48" s="23">
        <f t="shared" si="13"/>
        <v>0.22222222222222221</v>
      </c>
      <c r="I48" s="15">
        <v>0</v>
      </c>
      <c r="J48" s="22">
        <f>((I48/$C48)*$B$7)/100</f>
        <v>0</v>
      </c>
      <c r="K48" s="15">
        <v>1</v>
      </c>
      <c r="L48" s="24">
        <f>((K48/$C48)*$B$7)/100</f>
        <v>2.7777777777777776E-2</v>
      </c>
      <c r="M48" s="16">
        <v>750000000</v>
      </c>
      <c r="N48" s="15">
        <v>204800000</v>
      </c>
      <c r="O48" s="25">
        <f>N48/$M48</f>
        <v>0.27306666666666668</v>
      </c>
      <c r="P48" s="15">
        <v>55400000</v>
      </c>
      <c r="Q48" s="26">
        <f>P48/N48</f>
        <v>0.2705078125</v>
      </c>
      <c r="R48" s="116"/>
    </row>
    <row r="49" spans="1:18" x14ac:dyDescent="0.25">
      <c r="A49" s="17" t="s">
        <v>87</v>
      </c>
      <c r="B49" s="12"/>
      <c r="C49" s="3">
        <f t="shared" si="15"/>
        <v>1</v>
      </c>
      <c r="D49" s="4">
        <v>0</v>
      </c>
      <c r="E49" s="5">
        <f>((D49/$C49)*$B$7)/100</f>
        <v>0</v>
      </c>
      <c r="F49" s="4">
        <v>0</v>
      </c>
      <c r="G49" s="5">
        <f>((F49/$C49)*$B$7)/100</f>
        <v>0</v>
      </c>
      <c r="H49" s="6">
        <f t="shared" si="13"/>
        <v>0</v>
      </c>
      <c r="I49" s="4">
        <v>1</v>
      </c>
      <c r="J49" s="5">
        <f>((I49/$C49)*$B$7)/100</f>
        <v>0.25</v>
      </c>
      <c r="K49" s="4">
        <v>0</v>
      </c>
      <c r="L49" s="7">
        <f>((K49/$C49)*$B$7)/100</f>
        <v>0</v>
      </c>
      <c r="M49" s="3">
        <v>452736048.62</v>
      </c>
      <c r="N49" s="20">
        <v>122208505</v>
      </c>
      <c r="O49" s="8">
        <f>N49/$M49</f>
        <v>0.26993323233815347</v>
      </c>
      <c r="P49" s="20">
        <v>16500000</v>
      </c>
      <c r="Q49" s="13">
        <f>P49/N49</f>
        <v>0.13501515299610284</v>
      </c>
      <c r="R49" s="9"/>
    </row>
    <row r="50" spans="1:18" x14ac:dyDescent="0.25">
      <c r="A50" s="100" t="s">
        <v>47</v>
      </c>
      <c r="B50" s="14"/>
      <c r="C50" s="3">
        <f t="shared" si="15"/>
        <v>1</v>
      </c>
      <c r="D50" s="4">
        <v>0</v>
      </c>
      <c r="E50" s="5">
        <f>((D50/$C50)*$B$7)/100</f>
        <v>0</v>
      </c>
      <c r="F50" s="4">
        <v>1</v>
      </c>
      <c r="G50" s="5">
        <f>((F50/$C50)*$B$7)/100</f>
        <v>0.25</v>
      </c>
      <c r="H50" s="6">
        <f t="shared" si="13"/>
        <v>0.25</v>
      </c>
      <c r="I50" s="4">
        <v>0</v>
      </c>
      <c r="J50" s="5">
        <f>((I50/$C50)*$B$7)/100</f>
        <v>0</v>
      </c>
      <c r="K50" s="4">
        <v>0</v>
      </c>
      <c r="L50" s="7">
        <f>((K50/$C50)*$B$7)/100</f>
        <v>0</v>
      </c>
      <c r="M50" s="3">
        <v>202650000</v>
      </c>
      <c r="N50" s="4">
        <v>65000000</v>
      </c>
      <c r="O50" s="8">
        <f>N50/$M50</f>
        <v>0.32075006168270415</v>
      </c>
      <c r="P50" s="4">
        <v>26000000</v>
      </c>
      <c r="Q50" s="13">
        <f>P50/N50</f>
        <v>0.4</v>
      </c>
      <c r="R50" s="9"/>
    </row>
    <row r="51" spans="1:18" x14ac:dyDescent="0.25">
      <c r="A51" s="11" t="s">
        <v>46</v>
      </c>
      <c r="B51" s="12"/>
      <c r="C51" s="3">
        <f t="shared" si="15"/>
        <v>2</v>
      </c>
      <c r="D51" s="4">
        <v>2</v>
      </c>
      <c r="E51" s="5">
        <f t="shared" si="5"/>
        <v>0.25</v>
      </c>
      <c r="F51" s="4">
        <v>0</v>
      </c>
      <c r="G51" s="5">
        <f t="shared" si="6"/>
        <v>0</v>
      </c>
      <c r="H51" s="6">
        <f t="shared" si="13"/>
        <v>0.25</v>
      </c>
      <c r="I51" s="4">
        <v>0</v>
      </c>
      <c r="J51" s="5">
        <f t="shared" si="1"/>
        <v>0</v>
      </c>
      <c r="K51" s="4">
        <v>0</v>
      </c>
      <c r="L51" s="7">
        <f t="shared" si="2"/>
        <v>0</v>
      </c>
      <c r="M51" s="3">
        <v>184800000</v>
      </c>
      <c r="N51" s="4">
        <v>76750000</v>
      </c>
      <c r="O51" s="8">
        <f t="shared" si="14"/>
        <v>0.4153138528138528</v>
      </c>
      <c r="P51" s="4">
        <v>25700000</v>
      </c>
      <c r="Q51" s="13">
        <f t="shared" si="12"/>
        <v>0.33485342019543973</v>
      </c>
      <c r="R51" s="18" t="s">
        <v>94</v>
      </c>
    </row>
    <row r="52" spans="1:18" x14ac:dyDescent="0.25">
      <c r="A52" s="11" t="s">
        <v>49</v>
      </c>
      <c r="B52" s="12"/>
      <c r="C52" s="3">
        <f t="shared" si="15"/>
        <v>11</v>
      </c>
      <c r="D52" s="4">
        <v>2</v>
      </c>
      <c r="E52" s="5">
        <f t="shared" si="5"/>
        <v>4.5454545454545456E-2</v>
      </c>
      <c r="F52" s="4">
        <v>2</v>
      </c>
      <c r="G52" s="5">
        <f t="shared" si="6"/>
        <v>4.5454545454545456E-2</v>
      </c>
      <c r="H52" s="6">
        <f t="shared" si="13"/>
        <v>9.0909090909090912E-2</v>
      </c>
      <c r="I52" s="4">
        <v>3</v>
      </c>
      <c r="J52" s="5">
        <f t="shared" si="1"/>
        <v>6.8181818181818177E-2</v>
      </c>
      <c r="K52" s="4">
        <v>4</v>
      </c>
      <c r="L52" s="7">
        <f t="shared" si="2"/>
        <v>9.0909090909090912E-2</v>
      </c>
      <c r="M52" s="3">
        <v>215700000</v>
      </c>
      <c r="N52" s="4">
        <v>108750000</v>
      </c>
      <c r="O52" s="8">
        <f t="shared" si="14"/>
        <v>0.50417246175243391</v>
      </c>
      <c r="P52" s="4">
        <v>39300000</v>
      </c>
      <c r="Q52" s="13">
        <f t="shared" si="12"/>
        <v>0.36137931034482756</v>
      </c>
      <c r="R52" s="117"/>
    </row>
    <row r="53" spans="1:18" x14ac:dyDescent="0.25">
      <c r="A53" s="17" t="s">
        <v>97</v>
      </c>
      <c r="B53" s="21"/>
      <c r="C53" s="3">
        <f t="shared" si="15"/>
        <v>1</v>
      </c>
      <c r="D53" s="4">
        <v>0</v>
      </c>
      <c r="E53" s="5">
        <f t="shared" si="5"/>
        <v>0</v>
      </c>
      <c r="F53" s="4">
        <v>0</v>
      </c>
      <c r="G53" s="5">
        <f t="shared" si="6"/>
        <v>0</v>
      </c>
      <c r="H53" s="6">
        <f t="shared" si="13"/>
        <v>0</v>
      </c>
      <c r="I53" s="4">
        <v>0</v>
      </c>
      <c r="J53" s="5">
        <f t="shared" si="1"/>
        <v>0</v>
      </c>
      <c r="K53" s="4">
        <v>1</v>
      </c>
      <c r="L53" s="7">
        <f t="shared" si="2"/>
        <v>0.25</v>
      </c>
      <c r="M53" s="16">
        <v>593320500</v>
      </c>
      <c r="N53" s="15">
        <v>40000000</v>
      </c>
      <c r="O53" s="8">
        <v>0</v>
      </c>
      <c r="P53" s="15">
        <v>0</v>
      </c>
      <c r="Q53" s="13">
        <v>0</v>
      </c>
      <c r="R53" s="18" t="s">
        <v>95</v>
      </c>
    </row>
    <row r="54" spans="1:18" s="80" customFormat="1" x14ac:dyDescent="0.25">
      <c r="A54" s="136" t="s">
        <v>50</v>
      </c>
      <c r="B54" s="137"/>
      <c r="C54" s="74"/>
      <c r="D54" s="75"/>
      <c r="E54" s="76"/>
      <c r="F54" s="75"/>
      <c r="G54" s="76"/>
      <c r="H54" s="74"/>
      <c r="I54" s="75"/>
      <c r="J54" s="76"/>
      <c r="K54" s="75"/>
      <c r="L54" s="77"/>
      <c r="M54" s="74"/>
      <c r="N54" s="75"/>
      <c r="O54" s="78"/>
      <c r="P54" s="75"/>
      <c r="Q54" s="78"/>
      <c r="R54" s="79"/>
    </row>
    <row r="55" spans="1:18" x14ac:dyDescent="0.25">
      <c r="A55" s="118" t="s">
        <v>89</v>
      </c>
      <c r="B55" s="119"/>
      <c r="C55" s="3" t="s">
        <v>81</v>
      </c>
      <c r="D55" s="4" t="s">
        <v>81</v>
      </c>
      <c r="E55" s="32"/>
      <c r="F55" s="4" t="s">
        <v>81</v>
      </c>
      <c r="G55" s="32"/>
      <c r="H55" s="3"/>
      <c r="I55" s="4" t="s">
        <v>81</v>
      </c>
      <c r="J55" s="32"/>
      <c r="K55" s="4" t="s">
        <v>81</v>
      </c>
      <c r="L55" s="33"/>
      <c r="M55" s="120">
        <v>818000000</v>
      </c>
      <c r="N55" s="4">
        <v>41041763</v>
      </c>
      <c r="O55" s="8">
        <f t="shared" ref="O55:O59" si="16">N55/$M55</f>
        <v>5.0173304400977996E-2</v>
      </c>
      <c r="P55" s="4">
        <v>41041763</v>
      </c>
      <c r="Q55" s="13">
        <f>P55/N55</f>
        <v>1</v>
      </c>
      <c r="R55" s="9"/>
    </row>
    <row r="56" spans="1:18" x14ac:dyDescent="0.25">
      <c r="A56" s="34" t="s">
        <v>90</v>
      </c>
      <c r="B56" s="121"/>
      <c r="C56" s="3" t="s">
        <v>81</v>
      </c>
      <c r="D56" s="4" t="s">
        <v>81</v>
      </c>
      <c r="E56" s="32"/>
      <c r="F56" s="4" t="s">
        <v>81</v>
      </c>
      <c r="G56" s="32"/>
      <c r="H56" s="3"/>
      <c r="I56" s="4" t="s">
        <v>81</v>
      </c>
      <c r="J56" s="32"/>
      <c r="K56" s="4" t="s">
        <v>81</v>
      </c>
      <c r="L56" s="33"/>
      <c r="M56" s="120">
        <v>17249100000</v>
      </c>
      <c r="N56" s="4"/>
      <c r="O56" s="8">
        <f t="shared" si="16"/>
        <v>0</v>
      </c>
      <c r="P56" s="4"/>
      <c r="Q56" s="13" t="e">
        <f>P56/N56</f>
        <v>#DIV/0!</v>
      </c>
      <c r="R56" s="9"/>
    </row>
    <row r="57" spans="1:18" x14ac:dyDescent="0.25">
      <c r="A57" s="34" t="s">
        <v>88</v>
      </c>
      <c r="B57" s="121"/>
      <c r="C57" s="3" t="s">
        <v>81</v>
      </c>
      <c r="D57" s="4" t="s">
        <v>81</v>
      </c>
      <c r="E57" s="32"/>
      <c r="F57" s="4" t="s">
        <v>81</v>
      </c>
      <c r="G57" s="32"/>
      <c r="H57" s="3"/>
      <c r="I57" s="4" t="s">
        <v>81</v>
      </c>
      <c r="J57" s="32"/>
      <c r="K57" s="4" t="s">
        <v>81</v>
      </c>
      <c r="L57" s="33"/>
      <c r="M57" s="3">
        <v>22008491</v>
      </c>
      <c r="N57" s="4">
        <v>19313418.719999999</v>
      </c>
      <c r="O57" s="8">
        <f t="shared" si="16"/>
        <v>0.87754397700414799</v>
      </c>
      <c r="P57" s="4">
        <v>2981134.72</v>
      </c>
      <c r="Q57" s="13">
        <f>P57/N57</f>
        <v>0.15435561995623737</v>
      </c>
      <c r="R57" s="9"/>
    </row>
    <row r="58" spans="1:18" x14ac:dyDescent="0.25">
      <c r="A58" s="34" t="s">
        <v>91</v>
      </c>
      <c r="B58" s="121"/>
      <c r="C58" s="3" t="s">
        <v>81</v>
      </c>
      <c r="D58" s="4" t="s">
        <v>81</v>
      </c>
      <c r="E58" s="32"/>
      <c r="F58" s="4" t="s">
        <v>81</v>
      </c>
      <c r="G58" s="32"/>
      <c r="H58" s="3"/>
      <c r="I58" s="4" t="s">
        <v>81</v>
      </c>
      <c r="J58" s="32"/>
      <c r="K58" s="4" t="s">
        <v>81</v>
      </c>
      <c r="L58" s="33"/>
      <c r="M58" s="3">
        <v>6493987606</v>
      </c>
      <c r="N58" s="4">
        <v>3651311703</v>
      </c>
      <c r="O58" s="8">
        <f t="shared" si="16"/>
        <v>0.56226034364870636</v>
      </c>
      <c r="P58" s="4"/>
      <c r="Q58" s="13">
        <f>P58/N58</f>
        <v>0</v>
      </c>
      <c r="R58" s="9"/>
    </row>
    <row r="59" spans="1:18" x14ac:dyDescent="0.25">
      <c r="A59" s="34" t="s">
        <v>51</v>
      </c>
      <c r="B59" s="121"/>
      <c r="C59" s="3" t="s">
        <v>81</v>
      </c>
      <c r="D59" s="4" t="s">
        <v>81</v>
      </c>
      <c r="E59" s="32"/>
      <c r="F59" s="4" t="s">
        <v>81</v>
      </c>
      <c r="G59" s="32"/>
      <c r="H59" s="3"/>
      <c r="I59" s="4" t="s">
        <v>81</v>
      </c>
      <c r="J59" s="32"/>
      <c r="K59" s="4" t="s">
        <v>81</v>
      </c>
      <c r="L59" s="33"/>
      <c r="M59" s="3">
        <v>288750102</v>
      </c>
      <c r="N59" s="4">
        <v>254400000</v>
      </c>
      <c r="O59" s="8">
        <f t="shared" si="16"/>
        <v>0.88103864981491853</v>
      </c>
      <c r="P59" s="4">
        <v>39700000</v>
      </c>
      <c r="Q59" s="13">
        <f>P59/N59</f>
        <v>0.15605345911949686</v>
      </c>
      <c r="R59" s="112"/>
    </row>
    <row r="60" spans="1:18" s="80" customFormat="1" ht="27" customHeight="1" thickBot="1" x14ac:dyDescent="0.3">
      <c r="A60" s="138" t="s">
        <v>52</v>
      </c>
      <c r="B60" s="139"/>
      <c r="C60" s="122">
        <f>SUM(C40,C35,C25,C20,C9)</f>
        <v>655</v>
      </c>
      <c r="D60" s="123">
        <f>SUM(D40,D35,D25,D20,D9)</f>
        <v>309</v>
      </c>
      <c r="E60" s="124">
        <f>D60/C60</f>
        <v>0.47175572519083969</v>
      </c>
      <c r="F60" s="123">
        <f>SUM(F40,F35,F25,F20,F9)</f>
        <v>49</v>
      </c>
      <c r="G60" s="124">
        <f>((F60/C60))</f>
        <v>7.4809160305343514E-2</v>
      </c>
      <c r="H60" s="125">
        <f>E60+G60</f>
        <v>0.54656488549618321</v>
      </c>
      <c r="I60" s="123">
        <f>SUM(I40,I35,I25,I20,I9)</f>
        <v>39</v>
      </c>
      <c r="J60" s="124">
        <f>(I60/C60)</f>
        <v>5.9541984732824425E-2</v>
      </c>
      <c r="K60" s="123">
        <f>SUM(K40,K35,K25,K20,K9)</f>
        <v>258</v>
      </c>
      <c r="L60" s="126">
        <f>(K60/C60)</f>
        <v>0.39389312977099239</v>
      </c>
      <c r="M60" s="122" t="e">
        <f>M9+M20+M25+M35+M40+M55+M56+M57+M58+M59+#REF!</f>
        <v>#REF!</v>
      </c>
      <c r="N60" s="123" t="e">
        <f>N9+N20+N25+N35+N40+N55+N56+N57+N58+N59+#REF!</f>
        <v>#REF!</v>
      </c>
      <c r="O60" s="127" t="e">
        <f>N60/M60</f>
        <v>#REF!</v>
      </c>
      <c r="P60" s="123" t="e">
        <f>P9+P20+P25+P35+P40+P55+P56+P57+P58+P59+#REF!</f>
        <v>#REF!</v>
      </c>
      <c r="Q60" s="128" t="e">
        <f>P60/N60</f>
        <v>#REF!</v>
      </c>
      <c r="R60" s="129"/>
    </row>
    <row r="61" spans="1:18" x14ac:dyDescent="0.25">
      <c r="C61" s="47"/>
      <c r="D61" s="81"/>
      <c r="E61" s="47"/>
      <c r="F61" s="47"/>
      <c r="G61" s="47"/>
      <c r="H61" s="47"/>
      <c r="I61" s="47"/>
      <c r="J61" s="81"/>
      <c r="K61" s="47"/>
      <c r="L61" s="47"/>
    </row>
    <row r="62" spans="1:18" x14ac:dyDescent="0.25">
      <c r="C62" s="94"/>
    </row>
    <row r="63" spans="1:18" x14ac:dyDescent="0.25">
      <c r="F63" s="27"/>
      <c r="H63" s="49"/>
    </row>
    <row r="64" spans="1:18" x14ac:dyDescent="0.25">
      <c r="C64" s="27"/>
    </row>
  </sheetData>
  <mergeCells count="12">
    <mergeCell ref="B3:R3"/>
    <mergeCell ref="B1:R1"/>
    <mergeCell ref="B2:R2"/>
    <mergeCell ref="A1:A5"/>
    <mergeCell ref="B4:C5"/>
    <mergeCell ref="D4:I5"/>
    <mergeCell ref="J4:O5"/>
    <mergeCell ref="C7:L7"/>
    <mergeCell ref="M7:Q7"/>
    <mergeCell ref="A8:B8"/>
    <mergeCell ref="A54:B54"/>
    <mergeCell ref="A60:B60"/>
  </mergeCells>
  <pageMargins left="0.25" right="0.25" top="0.3" bottom="0.3" header="0.3" footer="0.3"/>
  <pageSetup paperSize="5" scale="5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60" zoomScaleNormal="70" workbookViewId="0">
      <selection activeCell="C66" sqref="C66"/>
    </sheetView>
  </sheetViews>
  <sheetFormatPr baseColWidth="10" defaultRowHeight="15" x14ac:dyDescent="0.25"/>
  <cols>
    <col min="4" max="4" width="9.28515625" customWidth="1"/>
  </cols>
  <sheetData>
    <row r="1" spans="1:14" x14ac:dyDescent="0.25">
      <c r="A1" s="183"/>
      <c r="B1" s="183"/>
      <c r="C1" s="185" t="s">
        <v>53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5.75" x14ac:dyDescent="0.3">
      <c r="A2" s="183"/>
      <c r="B2" s="184"/>
      <c r="C2" s="186" t="s">
        <v>59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</row>
    <row r="3" spans="1:14" x14ac:dyDescent="0.25">
      <c r="A3" s="183"/>
      <c r="B3" s="184"/>
      <c r="C3" s="189" t="s">
        <v>77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</row>
    <row r="4" spans="1:14" ht="30" customHeight="1" x14ac:dyDescent="0.25">
      <c r="A4" s="183"/>
      <c r="B4" s="183"/>
      <c r="C4" s="192" t="s">
        <v>60</v>
      </c>
      <c r="D4" s="192"/>
      <c r="E4" s="192"/>
      <c r="F4" s="193" t="s">
        <v>61</v>
      </c>
      <c r="G4" s="193"/>
      <c r="H4" s="193"/>
      <c r="I4" s="193" t="s">
        <v>78</v>
      </c>
      <c r="J4" s="194"/>
      <c r="K4" s="194"/>
      <c r="L4" s="192" t="s">
        <v>62</v>
      </c>
      <c r="M4" s="192"/>
      <c r="N4" s="192"/>
    </row>
    <row r="11" spans="1:14" x14ac:dyDescent="0.25">
      <c r="B11" s="195" t="s">
        <v>63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14" x14ac:dyDescent="0.25">
      <c r="C12" s="196"/>
      <c r="D12" s="196"/>
      <c r="E12" s="196"/>
      <c r="F12" s="196"/>
      <c r="G12" s="196"/>
      <c r="H12" s="196"/>
      <c r="I12" s="196"/>
    </row>
    <row r="13" spans="1:14" ht="38.25" x14ac:dyDescent="0.25">
      <c r="B13" s="1" t="s">
        <v>64</v>
      </c>
      <c r="C13" s="197" t="s">
        <v>65</v>
      </c>
      <c r="D13" s="197"/>
      <c r="E13" s="197"/>
      <c r="F13" s="197"/>
      <c r="G13" s="197"/>
      <c r="H13" s="197"/>
      <c r="I13" s="197"/>
      <c r="J13" s="197" t="s">
        <v>66</v>
      </c>
      <c r="K13" s="197"/>
      <c r="L13" s="197" t="s">
        <v>67</v>
      </c>
      <c r="M13" s="197"/>
    </row>
    <row r="14" spans="1:14" x14ac:dyDescent="0.25">
      <c r="B14" s="2"/>
      <c r="C14" s="179"/>
      <c r="D14" s="179"/>
      <c r="E14" s="179"/>
      <c r="F14" s="179"/>
      <c r="G14" s="179"/>
      <c r="H14" s="179"/>
      <c r="I14" s="179"/>
      <c r="J14" s="180"/>
      <c r="K14" s="181"/>
      <c r="L14" s="182"/>
      <c r="M14" s="182"/>
    </row>
    <row r="15" spans="1:14" x14ac:dyDescent="0.25">
      <c r="B15" s="2"/>
      <c r="C15" s="179"/>
      <c r="D15" s="179"/>
      <c r="E15" s="179"/>
      <c r="F15" s="179"/>
      <c r="G15" s="179"/>
      <c r="H15" s="179"/>
      <c r="I15" s="179"/>
      <c r="J15" s="180"/>
      <c r="K15" s="181"/>
      <c r="L15" s="182"/>
      <c r="M15" s="182"/>
    </row>
    <row r="16" spans="1:14" x14ac:dyDescent="0.25">
      <c r="B16" s="2"/>
      <c r="C16" s="179"/>
      <c r="D16" s="179"/>
      <c r="E16" s="179"/>
      <c r="F16" s="179"/>
      <c r="G16" s="179"/>
      <c r="H16" s="179"/>
      <c r="I16" s="179"/>
      <c r="J16" s="180"/>
      <c r="K16" s="181"/>
      <c r="L16" s="182"/>
      <c r="M16" s="182"/>
    </row>
    <row r="17" spans="2:13" x14ac:dyDescent="0.25">
      <c r="B17" s="2"/>
      <c r="C17" s="179"/>
      <c r="D17" s="179"/>
      <c r="E17" s="179"/>
      <c r="F17" s="179"/>
      <c r="G17" s="179"/>
      <c r="H17" s="179"/>
      <c r="I17" s="179"/>
      <c r="J17" s="180"/>
      <c r="K17" s="181"/>
      <c r="L17" s="182"/>
      <c r="M17" s="182"/>
    </row>
    <row r="18" spans="2:13" x14ac:dyDescent="0.25">
      <c r="B18" s="2"/>
      <c r="C18" s="179"/>
      <c r="D18" s="179"/>
      <c r="E18" s="179"/>
      <c r="F18" s="179"/>
      <c r="G18" s="179"/>
      <c r="H18" s="179"/>
      <c r="I18" s="179"/>
      <c r="J18" s="180"/>
      <c r="K18" s="181"/>
      <c r="L18" s="182"/>
      <c r="M18" s="182"/>
    </row>
    <row r="26" spans="2:13" x14ac:dyDescent="0.25">
      <c r="C26" s="167" t="s">
        <v>68</v>
      </c>
      <c r="D26" s="168"/>
      <c r="E26" s="169"/>
      <c r="F26" s="167" t="s">
        <v>69</v>
      </c>
      <c r="G26" s="168"/>
      <c r="H26" s="168"/>
      <c r="I26" s="169"/>
      <c r="J26" s="167" t="s">
        <v>70</v>
      </c>
      <c r="K26" s="168"/>
      <c r="L26" s="169"/>
    </row>
    <row r="27" spans="2:13" x14ac:dyDescent="0.25">
      <c r="C27" s="170"/>
      <c r="D27" s="171"/>
      <c r="E27" s="172"/>
      <c r="F27" s="170"/>
      <c r="G27" s="171"/>
      <c r="H27" s="171"/>
      <c r="I27" s="172"/>
      <c r="J27" s="170"/>
      <c r="K27" s="171"/>
      <c r="L27" s="172"/>
    </row>
    <row r="28" spans="2:13" ht="15.75" x14ac:dyDescent="0.3">
      <c r="C28" s="173" t="s">
        <v>71</v>
      </c>
      <c r="D28" s="174"/>
      <c r="E28" s="175"/>
      <c r="F28" s="176" t="s">
        <v>72</v>
      </c>
      <c r="G28" s="177"/>
      <c r="H28" s="177"/>
      <c r="I28" s="178"/>
      <c r="J28" s="176" t="s">
        <v>73</v>
      </c>
      <c r="K28" s="177"/>
      <c r="L28" s="178"/>
    </row>
    <row r="29" spans="2:13" x14ac:dyDescent="0.25">
      <c r="C29" s="158" t="s">
        <v>74</v>
      </c>
      <c r="D29" s="159"/>
      <c r="E29" s="160"/>
      <c r="F29" s="161" t="s">
        <v>75</v>
      </c>
      <c r="G29" s="162"/>
      <c r="H29" s="162"/>
      <c r="I29" s="163"/>
      <c r="J29" s="164" t="s">
        <v>76</v>
      </c>
      <c r="K29" s="165"/>
      <c r="L29" s="166"/>
    </row>
  </sheetData>
  <mergeCells count="37"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L4:N4"/>
    <mergeCell ref="B11:M11"/>
    <mergeCell ref="C12:I12"/>
    <mergeCell ref="C13:I13"/>
    <mergeCell ref="J13:K13"/>
    <mergeCell ref="L13:M13"/>
    <mergeCell ref="C15:I15"/>
    <mergeCell ref="J15:K15"/>
    <mergeCell ref="L15:M15"/>
    <mergeCell ref="C16:I16"/>
    <mergeCell ref="J16:K16"/>
    <mergeCell ref="L16:M16"/>
    <mergeCell ref="C17:I17"/>
    <mergeCell ref="J17:K17"/>
    <mergeCell ref="L17:M17"/>
    <mergeCell ref="C18:I18"/>
    <mergeCell ref="J18:K18"/>
    <mergeCell ref="L18:M18"/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MENSUAL</vt:lpstr>
      <vt:lpstr>Oficio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2019-03-21T22:54:32Z</cp:lastPrinted>
  <dcterms:created xsi:type="dcterms:W3CDTF">2017-10-24T19:34:52Z</dcterms:created>
  <dcterms:modified xsi:type="dcterms:W3CDTF">2019-04-24T22:44:09Z</dcterms:modified>
</cp:coreProperties>
</file>