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MMSE\Reportes mensuales PDM\2020\01 - Enero\"/>
    </mc:Choice>
  </mc:AlternateContent>
  <bookViews>
    <workbookView xWindow="0" yWindow="0" windowWidth="4590" windowHeight="0"/>
  </bookViews>
  <sheets>
    <sheet name="REPORTE MENSUAL" sheetId="1" r:id="rId1"/>
    <sheet name="Oficio" sheetId="2" state="hidden" r:id="rId2"/>
  </sheets>
  <externalReferences>
    <externalReference r:id="rId3"/>
  </externalReferences>
  <definedNames>
    <definedName name="_xlnm._FilterDatabase" localSheetId="0" hidden="1">'REPORTE MENSUAL'!$A$8:$P$61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M50" i="1" l="1"/>
  <c r="N50" i="1"/>
  <c r="C24" i="1" l="1"/>
  <c r="K20" i="1"/>
  <c r="I20" i="1" l="1"/>
  <c r="Q11" i="1" l="1"/>
  <c r="Q12" i="1"/>
  <c r="Q13" i="1"/>
  <c r="Q14" i="1"/>
  <c r="Q15" i="1"/>
  <c r="Q16" i="1"/>
  <c r="Q17" i="1"/>
  <c r="Q18" i="1"/>
  <c r="Q19" i="1"/>
  <c r="Q21" i="1"/>
  <c r="Q22" i="1"/>
  <c r="Q23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0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8" i="1"/>
  <c r="Q59" i="1"/>
  <c r="Q60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7" i="1"/>
  <c r="O28" i="1"/>
  <c r="O29" i="1"/>
  <c r="O30" i="1"/>
  <c r="O31" i="1"/>
  <c r="O32" i="1"/>
  <c r="O33" i="1"/>
  <c r="O34" i="1"/>
  <c r="O35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8" i="1"/>
  <c r="O59" i="1"/>
  <c r="O60" i="1"/>
  <c r="Q10" i="1"/>
  <c r="O10" i="1"/>
  <c r="L24" i="1" l="1"/>
  <c r="L25" i="1"/>
  <c r="J24" i="1"/>
  <c r="J25" i="1"/>
  <c r="G24" i="1"/>
  <c r="G25" i="1"/>
  <c r="E24" i="1"/>
  <c r="E25" i="1"/>
  <c r="H24" i="1" l="1"/>
  <c r="H25" i="1"/>
  <c r="P9" i="1"/>
  <c r="P20" i="1"/>
  <c r="P26" i="1"/>
  <c r="P36" i="1"/>
  <c r="P41" i="1"/>
  <c r="P61" i="1" l="1"/>
  <c r="M9" i="1" l="1"/>
  <c r="N9" i="1"/>
  <c r="Q9" i="1" s="1"/>
  <c r="O9" i="1" l="1"/>
  <c r="C21" i="1"/>
  <c r="C22" i="1"/>
  <c r="J22" i="1" l="1"/>
  <c r="E22" i="1"/>
  <c r="G22" i="1"/>
  <c r="L22" i="1"/>
  <c r="J21" i="1"/>
  <c r="E21" i="1"/>
  <c r="G21" i="1"/>
  <c r="L21" i="1"/>
  <c r="D9" i="1"/>
  <c r="H22" i="1" l="1"/>
  <c r="H21" i="1"/>
  <c r="M20" i="1"/>
  <c r="N20" i="1"/>
  <c r="Q20" i="1" l="1"/>
  <c r="O20" i="1"/>
  <c r="D41" i="1"/>
  <c r="D26" i="1" l="1"/>
  <c r="C38" i="1"/>
  <c r="J38" i="1" l="1"/>
  <c r="E38" i="1"/>
  <c r="G38" i="1"/>
  <c r="L38" i="1"/>
  <c r="F20" i="1"/>
  <c r="D20" i="1"/>
  <c r="H38" i="1" l="1"/>
  <c r="M41" i="1"/>
  <c r="N36" i="1"/>
  <c r="M36" i="1"/>
  <c r="Q36" i="1" l="1"/>
  <c r="O36" i="1"/>
  <c r="N41" i="1"/>
  <c r="K41" i="1"/>
  <c r="I41" i="1"/>
  <c r="D36" i="1"/>
  <c r="N26" i="1"/>
  <c r="M26" i="1"/>
  <c r="K26" i="1"/>
  <c r="I26" i="1"/>
  <c r="F26" i="1"/>
  <c r="F41" i="1"/>
  <c r="K9" i="1"/>
  <c r="I9" i="1"/>
  <c r="Q41" i="1" l="1"/>
  <c r="O41" i="1"/>
  <c r="O26" i="1"/>
  <c r="Q26" i="1"/>
  <c r="N61" i="1"/>
  <c r="Q61" i="1" s="1"/>
  <c r="M61" i="1"/>
  <c r="K36" i="1"/>
  <c r="I36" i="1"/>
  <c r="F36" i="1"/>
  <c r="O61" i="1" l="1"/>
  <c r="C13" i="1"/>
  <c r="C16" i="1"/>
  <c r="C31" i="1"/>
  <c r="C33" i="1"/>
  <c r="C32" i="1"/>
  <c r="C27" i="1"/>
  <c r="C34" i="1"/>
  <c r="C35" i="1"/>
  <c r="C28" i="1"/>
  <c r="C30" i="1"/>
  <c r="C29" i="1"/>
  <c r="C40" i="1"/>
  <c r="G28" i="1" l="1"/>
  <c r="J28" i="1"/>
  <c r="L28" i="1"/>
  <c r="E28" i="1"/>
  <c r="J30" i="1"/>
  <c r="E30" i="1"/>
  <c r="G30" i="1"/>
  <c r="L30" i="1"/>
  <c r="J40" i="1"/>
  <c r="E40" i="1"/>
  <c r="G40" i="1"/>
  <c r="L40" i="1"/>
  <c r="J29" i="1"/>
  <c r="E29" i="1"/>
  <c r="G29" i="1"/>
  <c r="L29" i="1"/>
  <c r="J16" i="1"/>
  <c r="E16" i="1"/>
  <c r="G16" i="1"/>
  <c r="L16" i="1"/>
  <c r="G35" i="1"/>
  <c r="L35" i="1"/>
  <c r="J35" i="1"/>
  <c r="E35" i="1"/>
  <c r="H35" i="1" s="1"/>
  <c r="L34" i="1"/>
  <c r="G34" i="1"/>
  <c r="J34" i="1"/>
  <c r="E34" i="1"/>
  <c r="E33" i="1"/>
  <c r="J33" i="1"/>
  <c r="G33" i="1"/>
  <c r="L33" i="1"/>
  <c r="J31" i="1"/>
  <c r="E31" i="1"/>
  <c r="G31" i="1"/>
  <c r="L31" i="1"/>
  <c r="J13" i="1"/>
  <c r="E13" i="1"/>
  <c r="G13" i="1"/>
  <c r="L13" i="1"/>
  <c r="G27" i="1"/>
  <c r="L27" i="1"/>
  <c r="J27" i="1"/>
  <c r="E27" i="1"/>
  <c r="J32" i="1"/>
  <c r="E32" i="1"/>
  <c r="G32" i="1"/>
  <c r="L32" i="1"/>
  <c r="C26" i="1"/>
  <c r="C43" i="1"/>
  <c r="H27" i="1" l="1"/>
  <c r="H40" i="1"/>
  <c r="H31" i="1"/>
  <c r="H28" i="1"/>
  <c r="H16" i="1"/>
  <c r="H34" i="1"/>
  <c r="H32" i="1"/>
  <c r="H33" i="1"/>
  <c r="H13" i="1"/>
  <c r="H30" i="1"/>
  <c r="H29" i="1"/>
  <c r="G43" i="1"/>
  <c r="L43" i="1"/>
  <c r="J43" i="1"/>
  <c r="E43" i="1"/>
  <c r="E26" i="1"/>
  <c r="L26" i="1"/>
  <c r="G26" i="1"/>
  <c r="J26" i="1"/>
  <c r="C10" i="1"/>
  <c r="L10" i="1" l="1"/>
  <c r="J10" i="1"/>
  <c r="G10" i="1"/>
  <c r="E10" i="1"/>
  <c r="H26" i="1"/>
  <c r="H43" i="1"/>
  <c r="D61" i="1"/>
  <c r="H10" i="1" l="1"/>
  <c r="C54" i="1"/>
  <c r="C53" i="1"/>
  <c r="C49" i="1"/>
  <c r="C50" i="1"/>
  <c r="C51" i="1"/>
  <c r="C52" i="1"/>
  <c r="C44" i="1"/>
  <c r="C47" i="1"/>
  <c r="C45" i="1"/>
  <c r="C42" i="1"/>
  <c r="C46" i="1"/>
  <c r="C48" i="1"/>
  <c r="C39" i="1"/>
  <c r="C37" i="1"/>
  <c r="C23" i="1"/>
  <c r="C20" i="1" s="1"/>
  <c r="C17" i="1"/>
  <c r="C11" i="1"/>
  <c r="C14" i="1"/>
  <c r="C12" i="1"/>
  <c r="C19" i="1"/>
  <c r="C15" i="1"/>
  <c r="C18" i="1"/>
  <c r="C9" i="1" l="1"/>
  <c r="J23" i="1"/>
  <c r="E23" i="1"/>
  <c r="G23" i="1"/>
  <c r="L23" i="1"/>
  <c r="G44" i="1"/>
  <c r="L44" i="1"/>
  <c r="J44" i="1"/>
  <c r="E44" i="1"/>
  <c r="L18" i="1"/>
  <c r="G18" i="1"/>
  <c r="J18" i="1"/>
  <c r="E18" i="1"/>
  <c r="J37" i="1"/>
  <c r="E37" i="1"/>
  <c r="G37" i="1"/>
  <c r="L37" i="1"/>
  <c r="J52" i="1"/>
  <c r="E52" i="1"/>
  <c r="G52" i="1"/>
  <c r="L52" i="1"/>
  <c r="J15" i="1"/>
  <c r="E15" i="1"/>
  <c r="G15" i="1"/>
  <c r="L15" i="1"/>
  <c r="J39" i="1"/>
  <c r="E39" i="1"/>
  <c r="G39" i="1"/>
  <c r="L39" i="1"/>
  <c r="G51" i="1"/>
  <c r="L51" i="1"/>
  <c r="J51" i="1"/>
  <c r="E51" i="1"/>
  <c r="G19" i="1"/>
  <c r="L19" i="1"/>
  <c r="J19" i="1"/>
  <c r="E19" i="1"/>
  <c r="J48" i="1"/>
  <c r="E48" i="1"/>
  <c r="G48" i="1"/>
  <c r="L48" i="1"/>
  <c r="L50" i="1"/>
  <c r="G50" i="1"/>
  <c r="J50" i="1"/>
  <c r="E50" i="1"/>
  <c r="E12" i="1"/>
  <c r="G12" i="1"/>
  <c r="L12" i="1"/>
  <c r="J12" i="1"/>
  <c r="J46" i="1"/>
  <c r="E46" i="1"/>
  <c r="G46" i="1"/>
  <c r="L46" i="1"/>
  <c r="L49" i="1"/>
  <c r="E49" i="1"/>
  <c r="J49" i="1"/>
  <c r="G49" i="1"/>
  <c r="J14" i="1"/>
  <c r="E14" i="1"/>
  <c r="G14" i="1"/>
  <c r="L14" i="1"/>
  <c r="L42" i="1"/>
  <c r="G42" i="1"/>
  <c r="J42" i="1"/>
  <c r="E42" i="1"/>
  <c r="J53" i="1"/>
  <c r="E53" i="1"/>
  <c r="G53" i="1"/>
  <c r="L53" i="1"/>
  <c r="G11" i="1"/>
  <c r="L11" i="1"/>
  <c r="J11" i="1"/>
  <c r="E11" i="1"/>
  <c r="J45" i="1"/>
  <c r="E45" i="1"/>
  <c r="G45" i="1"/>
  <c r="L45" i="1"/>
  <c r="J54" i="1"/>
  <c r="E54" i="1"/>
  <c r="G54" i="1"/>
  <c r="L54" i="1"/>
  <c r="L17" i="1"/>
  <c r="J17" i="1"/>
  <c r="E17" i="1"/>
  <c r="G17" i="1"/>
  <c r="J47" i="1"/>
  <c r="E47" i="1"/>
  <c r="G47" i="1"/>
  <c r="L47" i="1"/>
  <c r="C41" i="1"/>
  <c r="K61" i="1"/>
  <c r="F61" i="1"/>
  <c r="I61" i="1"/>
  <c r="H18" i="1" l="1"/>
  <c r="H42" i="1"/>
  <c r="H51" i="1"/>
  <c r="H44" i="1"/>
  <c r="H53" i="1"/>
  <c r="H50" i="1"/>
  <c r="H11" i="1"/>
  <c r="H19" i="1"/>
  <c r="H14" i="1"/>
  <c r="H46" i="1"/>
  <c r="H45" i="1"/>
  <c r="H54" i="1"/>
  <c r="H49" i="1"/>
  <c r="H48" i="1"/>
  <c r="H15" i="1"/>
  <c r="H37" i="1"/>
  <c r="H12" i="1"/>
  <c r="H47" i="1"/>
  <c r="E41" i="1"/>
  <c r="G41" i="1"/>
  <c r="J41" i="1"/>
  <c r="L41" i="1"/>
  <c r="H17" i="1"/>
  <c r="E20" i="1"/>
  <c r="G20" i="1"/>
  <c r="J20" i="1"/>
  <c r="L20" i="1"/>
  <c r="H39" i="1"/>
  <c r="H52" i="1"/>
  <c r="H23" i="1"/>
  <c r="G9" i="1"/>
  <c r="E9" i="1"/>
  <c r="L9" i="1"/>
  <c r="J9" i="1"/>
  <c r="C36" i="1"/>
  <c r="H9" i="1" l="1"/>
  <c r="H20" i="1"/>
  <c r="E36" i="1"/>
  <c r="L36" i="1"/>
  <c r="G36" i="1"/>
  <c r="J36" i="1"/>
  <c r="H41" i="1"/>
  <c r="C61" i="1"/>
  <c r="H36" i="1" l="1"/>
  <c r="E61" i="1"/>
  <c r="G61" i="1"/>
  <c r="L61" i="1"/>
  <c r="J61" i="1"/>
  <c r="H61" i="1" l="1"/>
</calcChain>
</file>

<file path=xl/sharedStrings.xml><?xml version="1.0" encoding="utf-8"?>
<sst xmlns="http://schemas.openxmlformats.org/spreadsheetml/2006/main" count="145" uniqueCount="96">
  <si>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</si>
  <si>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</si>
  <si>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</si>
  <si>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</si>
  <si>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</si>
  <si>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</si>
  <si>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</si>
  <si>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ATRASADA</t>
  </si>
  <si>
    <t>NO INICIADA</t>
  </si>
  <si>
    <t>TOTAL APROPIADO</t>
  </si>
  <si>
    <t>TOTAL COMPROMETIDO</t>
  </si>
  <si>
    <t>TOTAL OBLIGADO</t>
  </si>
  <si>
    <t>OBSERVACIONES</t>
  </si>
  <si>
    <t>1. PACTO POR LOS DERECHOS SOCIALES</t>
  </si>
  <si>
    <t xml:space="preserve">Pasto Deporte </t>
  </si>
  <si>
    <t>Secretaría de Bienestar Social</t>
  </si>
  <si>
    <t>Secretaría de Cultura</t>
  </si>
  <si>
    <t>Secretaría de Educación</t>
  </si>
  <si>
    <t>Secretaria de Salud</t>
  </si>
  <si>
    <t>Dirección de Juventud</t>
  </si>
  <si>
    <t>2. PACTO POR LA SEGURIDAD, CONVIVENCIA Y PAZ</t>
  </si>
  <si>
    <t>Secretaría de Gobierno</t>
  </si>
  <si>
    <t>Comisión de Paz</t>
  </si>
  <si>
    <t>Secretaría de Gobierno - PAV</t>
  </si>
  <si>
    <t>3. NUEVO PACTO CON LA NATURALEZA</t>
  </si>
  <si>
    <t>AVANTE</t>
  </si>
  <si>
    <t>INVIPASTO</t>
  </si>
  <si>
    <t>Secretaría de Gestión Ambiental</t>
  </si>
  <si>
    <t>EMPOPASTO S.A. E.S.P.</t>
  </si>
  <si>
    <t>Dirección para la Gestión del Riesgo de Desastres</t>
  </si>
  <si>
    <t>Secretaria de Tránsito y Transporte</t>
  </si>
  <si>
    <t>Dirección de Espacio Público</t>
  </si>
  <si>
    <t>4. PACTO POR UN DESARROLLO ECONÓMICO LOCAL E INCLUYENTE</t>
  </si>
  <si>
    <t>Secretaría de Agricultura</t>
  </si>
  <si>
    <t>Secretaría de Desarrollo económico</t>
  </si>
  <si>
    <t>Dirección Administrativa de Plazas de Mercado</t>
  </si>
  <si>
    <t>5. PACTO POR UN GOBIERNO ABIERTO Y PARTICIPATIVO</t>
  </si>
  <si>
    <t>Oficina de Asuntos Internacionales</t>
  </si>
  <si>
    <t>Oficina de Planeación de Gestión Institucional</t>
  </si>
  <si>
    <t>Secretaría de Desarrollo comunitario</t>
  </si>
  <si>
    <t>Oficina de Control Interno</t>
  </si>
  <si>
    <t>Secretaría de Planeación</t>
  </si>
  <si>
    <t>Oficina Jurídica</t>
  </si>
  <si>
    <t>Secretaría de Hacienda</t>
  </si>
  <si>
    <t>Secretaría General - Sisben</t>
  </si>
  <si>
    <t>Secretaría General - Gestión Documental</t>
  </si>
  <si>
    <t>Oficina de Comunicación Social</t>
  </si>
  <si>
    <t>Secretaría General - Subsecretaría de Sistemas</t>
  </si>
  <si>
    <t>Otras Dependencias</t>
  </si>
  <si>
    <t>Departamento de Contratación</t>
  </si>
  <si>
    <t>Total general</t>
  </si>
  <si>
    <t>PROCESO PLANEACION ESTRATEGICA</t>
  </si>
  <si>
    <t>CONSECUTIVO</t>
  </si>
  <si>
    <t>NOMBRE DEL FORMATO:</t>
  </si>
  <si>
    <r>
      <t xml:space="preserve">VIGENCIA
</t>
    </r>
    <r>
      <rPr>
        <sz val="10"/>
        <rFont val="Century Gothic"/>
        <family val="2"/>
      </rPr>
      <t>25-Oct-17</t>
    </r>
  </si>
  <si>
    <r>
      <t xml:space="preserve">VERSION
</t>
    </r>
    <r>
      <rPr>
        <sz val="10"/>
        <rFont val="Century Gothic"/>
        <family val="2"/>
      </rPr>
      <t>01</t>
    </r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</si>
  <si>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</si>
  <si>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</si>
  <si>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</si>
  <si>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</si>
  <si>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</si>
  <si>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</si>
  <si>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</si>
  <si>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</si>
  <si>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</si>
  <si>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</si>
  <si>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</si>
  <si>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</si>
  <si>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</si>
  <si>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</si>
  <si>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</si>
  <si>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</si>
  <si>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</si>
  <si>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</si>
  <si>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</si>
  <si>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</si>
  <si>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>Secretaría de la mujer, orientaciones sexuales e identidades de género</t>
  </si>
  <si>
    <t>Corpocarnaval</t>
  </si>
  <si>
    <t>NA</t>
  </si>
  <si>
    <t>Secretaría de Infraestructura y Valorización - Urbano</t>
  </si>
  <si>
    <t>Secretaría de Infraestructura y Valorización - Cultura</t>
  </si>
  <si>
    <t>Secretaría de Infraestructura y Valorización - Deporte</t>
  </si>
  <si>
    <t>Secretaría de Bienestar Social - Mínimo Vital</t>
  </si>
  <si>
    <t>Secretaría de Infraestructura y Valorización - Rural</t>
  </si>
  <si>
    <t>Secretaría General - Almacén, Apoyo logístico y Bienes Inmuebles</t>
  </si>
  <si>
    <t>Convenio Junta de servicios públicos Encano</t>
  </si>
  <si>
    <t>Sepal con situación de fondos</t>
  </si>
  <si>
    <t>Sepal sin situación de fondos</t>
  </si>
  <si>
    <t>Subsidio Aseo</t>
  </si>
  <si>
    <t xml:space="preserve"> </t>
  </si>
  <si>
    <t>Secretaría General - Subsecretaría de Talento humano</t>
  </si>
  <si>
    <t>Secretaría de Infraestructura y Valorización</t>
  </si>
  <si>
    <t>sepal</t>
  </si>
  <si>
    <t>CUMPLIDAS + GESTIÓN NORMAL</t>
  </si>
  <si>
    <t>Mes reportado: noviembre</t>
  </si>
  <si>
    <t>Se reporta con avance fisico de metas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</si>
</sst>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208">
    <xf numFmtId="0" fontId="0" fillId="0" borderId="0" xfId="0"/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2" borderId="0" xfId="0" applyFont="1" applyFill="1"/>
    <xf numFmtId="0" fontId="0" fillId="2" borderId="0" xfId="0" applyFont="1" applyFill="1"/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6" fillId="2" borderId="21" xfId="0" applyFont="1" applyFill="1" applyBorder="1" applyAlignment="1" applyProtection="1">
      <alignment vertical="top"/>
    </xf>
    <xf numFmtId="0" fontId="6" fillId="2" borderId="24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vertical="top"/>
    </xf>
    <xf numFmtId="0" fontId="6" fillId="2" borderId="2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1" fontId="1" fillId="2" borderId="0" xfId="0" applyNumberFormat="1" applyFont="1" applyFill="1"/>
    <xf numFmtId="0" fontId="1" fillId="0" borderId="0" xfId="0" applyFont="1"/>
    <xf numFmtId="0" fontId="1" fillId="8" borderId="0" xfId="0" applyFont="1" applyFill="1"/>
    <xf numFmtId="41" fontId="3" fillId="8" borderId="4" xfId="0" applyNumberFormat="1" applyFont="1" applyFill="1" applyBorder="1"/>
    <xf numFmtId="41" fontId="3" fillId="8" borderId="5" xfId="0" applyNumberFormat="1" applyFont="1" applyFill="1" applyBorder="1"/>
    <xf numFmtId="41" fontId="3" fillId="9" borderId="8" xfId="0" applyNumberFormat="1" applyFont="1" applyFill="1" applyBorder="1"/>
    <xf numFmtId="0" fontId="1" fillId="9" borderId="0" xfId="0" applyFont="1" applyFill="1"/>
    <xf numFmtId="41" fontId="0" fillId="2" borderId="0" xfId="0" applyNumberFormat="1" applyFont="1" applyFill="1"/>
    <xf numFmtId="0" fontId="3" fillId="9" borderId="12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8" borderId="32" xfId="0" applyFont="1" applyFill="1" applyBorder="1" applyAlignment="1"/>
    <xf numFmtId="0" fontId="3" fillId="8" borderId="33" xfId="0" applyFont="1" applyFill="1" applyBorder="1" applyAlignment="1"/>
    <xf numFmtId="0" fontId="1" fillId="0" borderId="23" xfId="0" applyFont="1" applyFill="1" applyBorder="1" applyAlignment="1">
      <alignment horizontal="left" indent="1"/>
    </xf>
    <xf numFmtId="41" fontId="1" fillId="0" borderId="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center"/>
    </xf>
    <xf numFmtId="41" fontId="3" fillId="0" borderId="8" xfId="0" applyNumberFormat="1" applyFont="1" applyFill="1" applyBorder="1"/>
    <xf numFmtId="41" fontId="17" fillId="0" borderId="8" xfId="0" applyNumberFormat="1" applyFont="1" applyFill="1" applyBorder="1"/>
    <xf numFmtId="0" fontId="17" fillId="0" borderId="16" xfId="0" applyFont="1" applyFill="1" applyBorder="1" applyAlignment="1">
      <alignment horizontal="left" indent="1"/>
    </xf>
    <xf numFmtId="0" fontId="17" fillId="0" borderId="0" xfId="0" applyFont="1" applyFill="1"/>
    <xf numFmtId="41" fontId="0" fillId="0" borderId="9" xfId="0" applyNumberFormat="1" applyFont="1" applyFill="1" applyBorder="1"/>
    <xf numFmtId="0" fontId="17" fillId="0" borderId="23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 indent="1"/>
    </xf>
    <xf numFmtId="41" fontId="0" fillId="0" borderId="8" xfId="0" applyNumberFormat="1" applyFont="1" applyFill="1" applyBorder="1"/>
    <xf numFmtId="0" fontId="3" fillId="9" borderId="7" xfId="0" applyFont="1" applyFill="1" applyBorder="1" applyAlignment="1">
      <alignment horizontal="left"/>
    </xf>
    <xf numFmtId="0" fontId="3" fillId="9" borderId="23" xfId="0" applyFont="1" applyFill="1" applyBorder="1" applyAlignment="1">
      <alignment horizontal="left"/>
    </xf>
    <xf numFmtId="41" fontId="3" fillId="8" borderId="31" xfId="0" applyNumberFormat="1" applyFont="1" applyFill="1" applyBorder="1"/>
    <xf numFmtId="41" fontId="3" fillId="8" borderId="6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0" fontId="17" fillId="0" borderId="7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17" fillId="0" borderId="1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center" vertical="center" wrapText="1"/>
    </xf>
    <xf numFmtId="41" fontId="1" fillId="0" borderId="17" xfId="0" applyNumberFormat="1" applyFont="1" applyFill="1" applyBorder="1"/>
    <xf numFmtId="41" fontId="3" fillId="9" borderId="17" xfId="0" applyNumberFormat="1" applyFont="1" applyFill="1" applyBorder="1"/>
    <xf numFmtId="41" fontId="3" fillId="0" borderId="17" xfId="0" applyNumberFormat="1" applyFont="1" applyFill="1" applyBorder="1"/>
    <xf numFmtId="41" fontId="0" fillId="0" borderId="8" xfId="0" applyNumberFormat="1" applyFont="1" applyBorder="1"/>
    <xf numFmtId="0" fontId="0" fillId="8" borderId="25" xfId="0" applyFont="1" applyFill="1" applyBorder="1"/>
    <xf numFmtId="0" fontId="0" fillId="0" borderId="17" xfId="0" applyFont="1" applyFill="1" applyBorder="1" applyAlignment="1">
      <alignment wrapText="1"/>
    </xf>
    <xf numFmtId="0" fontId="1" fillId="0" borderId="17" xfId="0" applyFont="1" applyFill="1" applyBorder="1"/>
    <xf numFmtId="0" fontId="1" fillId="9" borderId="17" xfId="0" applyFont="1" applyFill="1" applyBorder="1"/>
    <xf numFmtId="41" fontId="0" fillId="0" borderId="17" xfId="0" applyNumberFormat="1" applyFont="1" applyFill="1" applyBorder="1" applyAlignment="1">
      <alignment wrapText="1"/>
    </xf>
    <xf numFmtId="0" fontId="17" fillId="0" borderId="17" xfId="0" applyFont="1" applyFill="1" applyBorder="1"/>
    <xf numFmtId="0" fontId="0" fillId="0" borderId="17" xfId="0" applyFill="1" applyBorder="1" applyAlignment="1">
      <alignment wrapText="1"/>
    </xf>
    <xf numFmtId="0" fontId="1" fillId="2" borderId="34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3" fontId="1" fillId="0" borderId="8" xfId="1" applyFont="1" applyFill="1" applyBorder="1"/>
    <xf numFmtId="41" fontId="0" fillId="0" borderId="17" xfId="0" applyNumberFormat="1" applyBorder="1"/>
    <xf numFmtId="41" fontId="0" fillId="0" borderId="17" xfId="0" applyNumberFormat="1" applyFont="1" applyBorder="1"/>
    <xf numFmtId="41" fontId="0" fillId="0" borderId="17" xfId="0" applyNumberFormat="1" applyFont="1" applyFill="1" applyBorder="1"/>
    <xf numFmtId="164" fontId="1" fillId="0" borderId="10" xfId="2" applyNumberFormat="1" applyFont="1" applyFill="1" applyBorder="1"/>
    <xf numFmtId="164" fontId="1" fillId="0" borderId="11" xfId="2" applyNumberFormat="1" applyFont="1" applyFill="1" applyBorder="1"/>
    <xf numFmtId="41" fontId="0" fillId="0" borderId="8" xfId="0" applyNumberFormat="1" applyBorder="1"/>
    <xf numFmtId="41" fontId="3" fillId="8" borderId="25" xfId="0" applyNumberFormat="1" applyFont="1" applyFill="1" applyBorder="1"/>
    <xf numFmtId="164" fontId="3" fillId="8" borderId="5" xfId="2" applyNumberFormat="1" applyFont="1" applyFill="1" applyBorder="1"/>
    <xf numFmtId="164" fontId="3" fillId="8" borderId="23" xfId="2" applyNumberFormat="1" applyFont="1" applyFill="1" applyBorder="1"/>
    <xf numFmtId="164" fontId="1" fillId="0" borderId="5" xfId="2" applyNumberFormat="1" applyFont="1" applyFill="1" applyBorder="1"/>
    <xf numFmtId="164" fontId="1" fillId="0" borderId="25" xfId="2" applyNumberFormat="1" applyFont="1" applyFill="1" applyBorder="1"/>
    <xf numFmtId="164" fontId="1" fillId="0" borderId="23" xfId="2" applyNumberFormat="1" applyFont="1" applyFill="1" applyBorder="1"/>
    <xf numFmtId="41" fontId="0" fillId="0" borderId="8" xfId="0" applyNumberFormat="1" applyFont="1" applyFill="1" applyBorder="1" applyAlignment="1">
      <alignment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1" fillId="0" borderId="8" xfId="2" applyNumberFormat="1" applyFont="1" applyFill="1" applyBorder="1"/>
    <xf numFmtId="164" fontId="1" fillId="0" borderId="4" xfId="2" applyNumberFormat="1" applyFont="1" applyFill="1" applyBorder="1"/>
    <xf numFmtId="164" fontId="1" fillId="0" borderId="6" xfId="2" applyNumberFormat="1" applyFont="1" applyFill="1" applyBorder="1"/>
    <xf numFmtId="41" fontId="3" fillId="8" borderId="38" xfId="0" applyNumberFormat="1" applyFont="1" applyFill="1" applyBorder="1"/>
    <xf numFmtId="41" fontId="0" fillId="0" borderId="8" xfId="0" applyNumberFormat="1" applyFill="1" applyBorder="1"/>
    <xf numFmtId="41" fontId="0" fillId="0" borderId="17" xfId="0" applyNumberFormat="1" applyFill="1" applyBorder="1"/>
    <xf numFmtId="164" fontId="6" fillId="2" borderId="22" xfId="2" applyNumberFormat="1" applyFont="1" applyFill="1" applyBorder="1" applyAlignment="1" applyProtection="1">
      <alignment horizontal="center" vertical="center" wrapText="1"/>
    </xf>
    <xf numFmtId="164" fontId="6" fillId="2" borderId="23" xfId="2" applyNumberFormat="1" applyFont="1" applyFill="1" applyBorder="1" applyAlignment="1" applyProtection="1">
      <alignment horizontal="center" vertical="center" wrapText="1"/>
    </xf>
    <xf numFmtId="164" fontId="7" fillId="2" borderId="0" xfId="2" applyNumberFormat="1" applyFont="1" applyFill="1" applyBorder="1" applyAlignment="1" applyProtection="1">
      <alignment horizontal="center" vertical="center"/>
    </xf>
    <xf numFmtId="164" fontId="3" fillId="8" borderId="6" xfId="2" applyNumberFormat="1" applyFont="1" applyFill="1" applyBorder="1"/>
    <xf numFmtId="164" fontId="1" fillId="2" borderId="0" xfId="2" applyNumberFormat="1" applyFont="1" applyFill="1"/>
    <xf numFmtId="164" fontId="6" fillId="2" borderId="22" xfId="2" applyNumberFormat="1" applyFont="1" applyFill="1" applyBorder="1" applyAlignment="1" applyProtection="1">
      <alignment vertical="top"/>
    </xf>
    <xf numFmtId="164" fontId="6" fillId="2" borderId="23" xfId="2" applyNumberFormat="1" applyFont="1" applyFill="1" applyBorder="1" applyAlignment="1" applyProtection="1">
      <alignment vertical="top"/>
    </xf>
    <xf numFmtId="164" fontId="3" fillId="2" borderId="0" xfId="2" applyNumberFormat="1" applyFont="1" applyFill="1" applyBorder="1" applyAlignment="1">
      <alignment horizontal="center"/>
    </xf>
    <xf numFmtId="164" fontId="3" fillId="8" borderId="33" xfId="2" applyNumberFormat="1" applyFont="1" applyFill="1" applyBorder="1"/>
    <xf numFmtId="164" fontId="7" fillId="2" borderId="0" xfId="2" applyNumberFormat="1" applyFont="1" applyFill="1" applyBorder="1" applyAlignment="1" applyProtection="1">
      <alignment horizontal="center" vertical="center" wrapText="1"/>
    </xf>
    <xf numFmtId="164" fontId="3" fillId="4" borderId="35" xfId="2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/>
    <xf numFmtId="164" fontId="2" fillId="2" borderId="0" xfId="2" applyNumberFormat="1" applyFont="1" applyFill="1" applyBorder="1" applyAlignment="1">
      <alignment horizontal="center" vertical="center"/>
    </xf>
    <xf numFmtId="164" fontId="3" fillId="7" borderId="3" xfId="2" applyNumberFormat="1" applyFont="1" applyFill="1" applyBorder="1" applyAlignment="1">
      <alignment horizontal="center" vertical="center" wrapText="1"/>
    </xf>
    <xf numFmtId="41" fontId="3" fillId="8" borderId="9" xfId="0" applyNumberFormat="1" applyFont="1" applyFill="1" applyBorder="1"/>
    <xf numFmtId="41" fontId="3" fillId="8" borderId="17" xfId="0" applyNumberFormat="1" applyFont="1" applyFill="1" applyBorder="1"/>
    <xf numFmtId="164" fontId="3" fillId="6" borderId="2" xfId="2" applyNumberFormat="1" applyFont="1" applyFill="1" applyBorder="1" applyAlignment="1">
      <alignment horizontal="center" vertical="center" wrapText="1"/>
    </xf>
    <xf numFmtId="164" fontId="1" fillId="0" borderId="39" xfId="2" applyNumberFormat="1" applyFont="1" applyFill="1" applyBorder="1"/>
    <xf numFmtId="164" fontId="3" fillId="8" borderId="37" xfId="2" applyNumberFormat="1" applyFont="1" applyFill="1" applyBorder="1"/>
    <xf numFmtId="164" fontId="3" fillId="8" borderId="13" xfId="2" applyNumberFormat="1" applyFont="1" applyFill="1" applyBorder="1"/>
    <xf numFmtId="164" fontId="3" fillId="8" borderId="15" xfId="2" applyNumberFormat="1" applyFont="1" applyFill="1" applyBorder="1"/>
    <xf numFmtId="0" fontId="3" fillId="9" borderId="0" xfId="0" applyFont="1" applyFill="1"/>
    <xf numFmtId="41" fontId="0" fillId="0" borderId="40" xfId="0" applyNumberFormat="1" applyFont="1" applyFill="1" applyBorder="1"/>
    <xf numFmtId="41" fontId="3" fillId="8" borderId="40" xfId="0" applyNumberFormat="1" applyFont="1" applyFill="1" applyBorder="1"/>
    <xf numFmtId="41" fontId="4" fillId="8" borderId="13" xfId="0" applyNumberFormat="1" applyFont="1" applyFill="1" applyBorder="1"/>
    <xf numFmtId="41" fontId="4" fillId="8" borderId="15" xfId="0" applyNumberFormat="1" applyFont="1" applyFill="1" applyBorder="1"/>
    <xf numFmtId="164" fontId="1" fillId="8" borderId="5" xfId="2" applyNumberFormat="1" applyFont="1" applyFill="1" applyBorder="1"/>
    <xf numFmtId="164" fontId="1" fillId="8" borderId="25" xfId="2" applyNumberFormat="1" applyFont="1" applyFill="1" applyBorder="1"/>
    <xf numFmtId="164" fontId="1" fillId="8" borderId="23" xfId="2" applyNumberFormat="1" applyFont="1" applyFill="1" applyBorder="1"/>
    <xf numFmtId="164" fontId="3" fillId="8" borderId="41" xfId="2" applyNumberFormat="1" applyFont="1" applyFill="1" applyBorder="1"/>
    <xf numFmtId="0" fontId="3" fillId="8" borderId="7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41" fontId="3" fillId="8" borderId="8" xfId="0" applyNumberFormat="1" applyFont="1" applyFill="1" applyBorder="1"/>
    <xf numFmtId="164" fontId="1" fillId="8" borderId="39" xfId="2" applyNumberFormat="1" applyFont="1" applyFill="1" applyBorder="1"/>
    <xf numFmtId="164" fontId="3" fillId="8" borderId="30" xfId="2" applyNumberFormat="1" applyFont="1" applyFill="1" applyBorder="1"/>
    <xf numFmtId="164" fontId="1" fillId="8" borderId="10" xfId="2" applyNumberFormat="1" applyFont="1" applyFill="1" applyBorder="1"/>
    <xf numFmtId="164" fontId="1" fillId="8" borderId="4" xfId="2" applyNumberFormat="1" applyFont="1" applyFill="1" applyBorder="1"/>
    <xf numFmtId="164" fontId="3" fillId="5" borderId="2" xfId="2" applyNumberFormat="1" applyFont="1" applyFill="1" applyBorder="1" applyAlignment="1">
      <alignment horizontal="center" vertical="center" wrapText="1"/>
    </xf>
    <xf numFmtId="0" fontId="3" fillId="8" borderId="42" xfId="0" applyFont="1" applyFill="1" applyBorder="1"/>
    <xf numFmtId="164" fontId="3" fillId="3" borderId="2" xfId="2" applyNumberFormat="1" applyFont="1" applyFill="1" applyBorder="1" applyAlignment="1">
      <alignment horizontal="center" vertical="center" wrapText="1"/>
    </xf>
    <xf numFmtId="164" fontId="3" fillId="8" borderId="10" xfId="2" applyNumberFormat="1" applyFont="1" applyFill="1" applyBorder="1"/>
    <xf numFmtId="164" fontId="3" fillId="8" borderId="39" xfId="2" applyNumberFormat="1" applyFont="1" applyFill="1" applyBorder="1"/>
    <xf numFmtId="164" fontId="1" fillId="0" borderId="12" xfId="2" applyNumberFormat="1" applyFont="1" applyFill="1" applyBorder="1"/>
    <xf numFmtId="41" fontId="0" fillId="0" borderId="14" xfId="0" applyNumberFormat="1" applyFont="1" applyFill="1" applyBorder="1"/>
    <xf numFmtId="164" fontId="3" fillId="8" borderId="25" xfId="2" applyNumberFormat="1" applyFont="1" applyFill="1" applyBorder="1"/>
    <xf numFmtId="0" fontId="6" fillId="2" borderId="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4" fillId="8" borderId="29" xfId="0" applyFont="1" applyFill="1" applyBorder="1" applyAlignment="1">
      <alignment horizontal="left"/>
    </xf>
    <xf numFmtId="0" fontId="4" fillId="8" borderId="30" xfId="0" applyFont="1" applyFill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15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FB70C22C-FDDC-425D-B19C-1F15C9A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8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Usuario\docs\PACHO\PROCESOS\1.%20Proceso%20Planeacion%20Estrategica\Nueva%20carpeta\FORMATOS\Hoja%20de%20captura\pe_f_022_hoja_de_captu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7" zoomScale="80" zoomScaleNormal="70" zoomScaleSheetLayoutView="80" workbookViewId="0">
      <pane xSplit="2" ySplit="3" topLeftCell="C10" activePane="bottomRight" state="frozen"/>
      <selection activeCell="A7" sqref="A7"/>
      <selection pane="topRight" activeCell="C7" sqref="C7"/>
      <selection pane="bottomLeft" activeCell="A10" sqref="A10"/>
      <selection pane="bottomRight" activeCell="K31" sqref="K31"/>
    </sheetView>
  </sheetViews>
  <sheetFormatPr baseColWidth="10" defaultRowHeight="15" x14ac:dyDescent="0.25"/>
  <cols>
    <col min="1" max="1" width="54" style="3" customWidth="1"/>
    <col min="2" max="2" width="4.85546875" style="3" bestFit="1" customWidth="1"/>
    <col min="3" max="3" width="15.28515625" style="3" bestFit="1" customWidth="1"/>
    <col min="4" max="4" width="13" style="3" customWidth="1"/>
    <col min="5" max="5" width="8.5703125" style="99" customWidth="1"/>
    <col min="6" max="6" width="9" style="3" bestFit="1" customWidth="1"/>
    <col min="7" max="7" width="12.140625" style="99" customWidth="1"/>
    <col min="8" max="8" width="15.85546875" style="3" hidden="1" customWidth="1"/>
    <col min="9" max="9" width="11.140625" style="3" customWidth="1"/>
    <col min="10" max="10" width="11.140625" style="99" customWidth="1"/>
    <col min="11" max="11" width="11.5703125" style="3" customWidth="1"/>
    <col min="12" max="12" width="11.5703125" style="99" customWidth="1"/>
    <col min="13" max="13" width="20.28515625" style="3" customWidth="1"/>
    <col min="14" max="14" width="22.140625" style="3" customWidth="1"/>
    <col min="15" max="15" width="10.140625" style="99" customWidth="1"/>
    <col min="16" max="16" width="20.28515625" style="3" hidden="1" customWidth="1"/>
    <col min="17" max="17" width="9.140625" style="99" hidden="1" customWidth="1"/>
    <col min="18" max="18" width="66.42578125" style="3" customWidth="1"/>
    <col min="19" max="16384" width="11.42578125" style="3"/>
  </cols>
  <sheetData>
    <row r="1" spans="1:18" s="6" customFormat="1" ht="21.75" customHeight="1" x14ac:dyDescent="0.3">
      <c r="A1" s="149"/>
      <c r="B1" s="143" t="s">
        <v>51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</row>
    <row r="2" spans="1:18" s="6" customFormat="1" ht="16.5" x14ac:dyDescent="0.3">
      <c r="A2" s="150"/>
      <c r="B2" s="146" t="s">
        <v>53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7" customFormat="1" ht="29.25" customHeight="1" x14ac:dyDescent="0.25">
      <c r="A3" s="150"/>
      <c r="B3" s="140" t="s">
        <v>74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s="7" customFormat="1" ht="16.5" customHeight="1" x14ac:dyDescent="0.25">
      <c r="A4" s="150"/>
      <c r="B4" s="152" t="s">
        <v>54</v>
      </c>
      <c r="C4" s="153"/>
      <c r="D4" s="152" t="s">
        <v>55</v>
      </c>
      <c r="E4" s="156"/>
      <c r="F4" s="156"/>
      <c r="G4" s="156"/>
      <c r="H4" s="156"/>
      <c r="I4" s="153"/>
      <c r="J4" s="95"/>
      <c r="K4" s="156"/>
      <c r="L4" s="156"/>
      <c r="M4" s="156"/>
      <c r="N4" s="156"/>
      <c r="O4" s="95"/>
      <c r="P4" s="8" t="s">
        <v>52</v>
      </c>
      <c r="Q4" s="100"/>
      <c r="R4" s="9"/>
    </row>
    <row r="5" spans="1:18" s="7" customFormat="1" ht="27" customHeight="1" x14ac:dyDescent="0.25">
      <c r="A5" s="151"/>
      <c r="B5" s="154"/>
      <c r="C5" s="155"/>
      <c r="D5" s="154"/>
      <c r="E5" s="157"/>
      <c r="F5" s="157"/>
      <c r="G5" s="157"/>
      <c r="H5" s="157"/>
      <c r="I5" s="155"/>
      <c r="J5" s="96"/>
      <c r="K5" s="157"/>
      <c r="L5" s="157"/>
      <c r="M5" s="157"/>
      <c r="N5" s="157"/>
      <c r="O5" s="96"/>
      <c r="P5" s="10"/>
      <c r="Q5" s="101"/>
      <c r="R5" s="11"/>
    </row>
    <row r="6" spans="1:18" s="7" customFormat="1" ht="27" customHeight="1" thickBot="1" x14ac:dyDescent="0.35">
      <c r="A6" s="12"/>
      <c r="B6" s="12"/>
      <c r="C6" s="13"/>
      <c r="D6" s="13"/>
      <c r="E6" s="104"/>
      <c r="F6" s="13"/>
      <c r="G6" s="104"/>
      <c r="H6" s="13"/>
      <c r="I6" s="14"/>
      <c r="J6" s="97"/>
      <c r="K6" s="14"/>
      <c r="L6" s="97"/>
      <c r="M6" s="14"/>
      <c r="N6" s="14"/>
      <c r="O6" s="97"/>
      <c r="P6" s="15"/>
      <c r="Q6" s="97"/>
      <c r="R6" s="15"/>
    </row>
    <row r="7" spans="1:18" ht="15.75" thickBot="1" x14ac:dyDescent="0.3">
      <c r="A7" s="4" t="s">
        <v>94</v>
      </c>
      <c r="B7" s="5">
        <v>92</v>
      </c>
      <c r="C7" s="158" t="s">
        <v>0</v>
      </c>
      <c r="D7" s="159"/>
      <c r="E7" s="159"/>
      <c r="F7" s="159"/>
      <c r="G7" s="159"/>
      <c r="H7" s="159"/>
      <c r="I7" s="159"/>
      <c r="J7" s="159"/>
      <c r="K7" s="160"/>
      <c r="L7" s="107"/>
      <c r="M7" s="161" t="s">
        <v>1</v>
      </c>
      <c r="N7" s="161"/>
      <c r="O7" s="161"/>
      <c r="P7" s="161"/>
      <c r="Q7" s="102"/>
      <c r="R7" s="68"/>
    </row>
    <row r="8" spans="1:18" s="17" customFormat="1" ht="41.25" customHeight="1" thickBot="1" x14ac:dyDescent="0.3">
      <c r="A8" s="162" t="s">
        <v>2</v>
      </c>
      <c r="B8" s="163"/>
      <c r="C8" s="85" t="s">
        <v>3</v>
      </c>
      <c r="D8" s="86" t="s">
        <v>4</v>
      </c>
      <c r="E8" s="105" t="s">
        <v>5</v>
      </c>
      <c r="F8" s="84" t="s">
        <v>6</v>
      </c>
      <c r="G8" s="132" t="s">
        <v>5</v>
      </c>
      <c r="H8" s="84" t="s">
        <v>93</v>
      </c>
      <c r="I8" s="87" t="s">
        <v>7</v>
      </c>
      <c r="J8" s="111" t="s">
        <v>5</v>
      </c>
      <c r="K8" s="88" t="s">
        <v>8</v>
      </c>
      <c r="L8" s="108" t="s">
        <v>5</v>
      </c>
      <c r="M8" s="69" t="s">
        <v>9</v>
      </c>
      <c r="N8" s="69" t="s">
        <v>10</v>
      </c>
      <c r="O8" s="134" t="s">
        <v>5</v>
      </c>
      <c r="P8" s="56" t="s">
        <v>11</v>
      </c>
      <c r="Q8" s="134" t="s">
        <v>5</v>
      </c>
      <c r="R8" s="49" t="s">
        <v>12</v>
      </c>
    </row>
    <row r="9" spans="1:18" s="18" customFormat="1" x14ac:dyDescent="0.25">
      <c r="A9" s="26" t="s">
        <v>13</v>
      </c>
      <c r="B9" s="27"/>
      <c r="C9" s="19">
        <f>SUM(C10:C19)</f>
        <v>241</v>
      </c>
      <c r="D9" s="92">
        <f>SUM(D10:D19)</f>
        <v>61</v>
      </c>
      <c r="E9" s="124">
        <f>((D9/$C9)*$B$7)/100</f>
        <v>0.23286307053941907</v>
      </c>
      <c r="F9" s="92">
        <f>SUM(F10:F19)</f>
        <v>1</v>
      </c>
      <c r="G9" s="139">
        <f>((F9/$C9)*$B$7)/100</f>
        <v>3.817427385892116E-3</v>
      </c>
      <c r="H9" s="78">
        <f>E9+G9</f>
        <v>0.23668049792531118</v>
      </c>
      <c r="I9" s="20">
        <f>SUM(I10:I19)</f>
        <v>1</v>
      </c>
      <c r="J9" s="98">
        <f>((I9/$C9)*$B$7)/100</f>
        <v>3.817427385892116E-3</v>
      </c>
      <c r="K9" s="77">
        <f>SUM(K10:K19)</f>
        <v>178</v>
      </c>
      <c r="L9" s="79">
        <f>((K9/$C9)*$B$7)/100</f>
        <v>0.67950207468879664</v>
      </c>
      <c r="M9" s="47">
        <f>SUM(M10:M19)</f>
        <v>558783911129.19995</v>
      </c>
      <c r="N9" s="47">
        <f>SUM(N10:N19)</f>
        <v>497125420367.71002</v>
      </c>
      <c r="O9" s="98">
        <f>N9/M9</f>
        <v>0.88965593043491642</v>
      </c>
      <c r="P9" s="48">
        <f>SUM(P10:P19)</f>
        <v>424401248198.00006</v>
      </c>
      <c r="Q9" s="103">
        <f>P9/N9</f>
        <v>0.85371061468569065</v>
      </c>
      <c r="R9" s="61" t="s">
        <v>89</v>
      </c>
    </row>
    <row r="10" spans="1:18" s="30" customFormat="1" ht="13.5" customHeight="1" x14ac:dyDescent="0.25">
      <c r="A10" s="50" t="s">
        <v>17</v>
      </c>
      <c r="B10" s="28"/>
      <c r="C10" s="44">
        <f t="shared" ref="C10:C19" si="0">SUM(D10,F10,I10,K10)</f>
        <v>15</v>
      </c>
      <c r="D10" s="117">
        <v>6</v>
      </c>
      <c r="E10" s="137">
        <f>((D10/$C10)*$B$7)/100</f>
        <v>0.36800000000000005</v>
      </c>
      <c r="F10" s="138">
        <v>0</v>
      </c>
      <c r="G10" s="81">
        <f>((F10/$C10)*$B$7)/100</f>
        <v>0</v>
      </c>
      <c r="H10" s="80">
        <f>E10+G10</f>
        <v>0.36800000000000005</v>
      </c>
      <c r="I10" s="37">
        <v>0</v>
      </c>
      <c r="J10" s="91">
        <f>((I10/$C10)*$B$7)/100</f>
        <v>0</v>
      </c>
      <c r="K10" s="37">
        <v>9</v>
      </c>
      <c r="L10" s="82">
        <f>((K10/$C10)*$B$7)/100</f>
        <v>0.55199999999999994</v>
      </c>
      <c r="M10" s="76">
        <v>281800813446.90002</v>
      </c>
      <c r="N10" s="71">
        <v>241863984177.57001</v>
      </c>
      <c r="O10" s="91">
        <f>N10/M10</f>
        <v>0.85827993616897291</v>
      </c>
      <c r="P10" s="71">
        <v>201607351116.47</v>
      </c>
      <c r="Q10" s="91">
        <f>P10/N10</f>
        <v>0.83355672735654318</v>
      </c>
      <c r="R10" s="62"/>
    </row>
    <row r="11" spans="1:18" s="30" customFormat="1" x14ac:dyDescent="0.25">
      <c r="A11" s="50" t="s">
        <v>18</v>
      </c>
      <c r="B11" s="28"/>
      <c r="C11" s="44">
        <f t="shared" si="0"/>
        <v>57</v>
      </c>
      <c r="D11" s="117">
        <v>28</v>
      </c>
      <c r="E11" s="74">
        <f t="shared" ref="E11:E61" si="1">((D11/$C11)*$B$7)/100</f>
        <v>0.45192982456140351</v>
      </c>
      <c r="F11" s="37">
        <v>0</v>
      </c>
      <c r="G11" s="81">
        <f t="shared" ref="G11:G61" si="2">((F11/$C11)*$B$7)/100</f>
        <v>0</v>
      </c>
      <c r="H11" s="80">
        <f t="shared" ref="H11:H61" si="3">E11+G11</f>
        <v>0.45192982456140351</v>
      </c>
      <c r="I11" s="37">
        <v>1</v>
      </c>
      <c r="J11" s="91">
        <f t="shared" ref="J11:J61" si="4">((I11/$C11)*$B$7)/100</f>
        <v>1.6140350877192983E-2</v>
      </c>
      <c r="K11" s="37">
        <v>28</v>
      </c>
      <c r="L11" s="82">
        <f t="shared" ref="L11:L61" si="5">((K11/$C11)*$B$7)/100</f>
        <v>0.45192982456140351</v>
      </c>
      <c r="M11" s="76">
        <v>238242562023.76001</v>
      </c>
      <c r="N11" s="71">
        <v>231591461756.88</v>
      </c>
      <c r="O11" s="91">
        <f t="shared" ref="O11:O61" si="6">N11/M11</f>
        <v>0.97208265303066754</v>
      </c>
      <c r="P11" s="71">
        <v>206415682845.81</v>
      </c>
      <c r="Q11" s="91">
        <f t="shared" ref="Q11:Q61" si="7">P11/N11</f>
        <v>0.8912922837479258</v>
      </c>
      <c r="R11" s="62"/>
    </row>
    <row r="12" spans="1:18" s="30" customFormat="1" x14ac:dyDescent="0.25">
      <c r="A12" s="50" t="s">
        <v>16</v>
      </c>
      <c r="B12" s="28"/>
      <c r="C12" s="44">
        <f t="shared" si="0"/>
        <v>37</v>
      </c>
      <c r="D12" s="117">
        <v>1</v>
      </c>
      <c r="E12" s="74">
        <f t="shared" si="1"/>
        <v>2.4864864864864868E-2</v>
      </c>
      <c r="F12" s="37">
        <v>0</v>
      </c>
      <c r="G12" s="81">
        <f t="shared" si="2"/>
        <v>0</v>
      </c>
      <c r="H12" s="80">
        <f t="shared" si="3"/>
        <v>2.4864864864864868E-2</v>
      </c>
      <c r="I12" s="37">
        <v>0</v>
      </c>
      <c r="J12" s="91">
        <f t="shared" si="4"/>
        <v>0</v>
      </c>
      <c r="K12" s="37">
        <v>36</v>
      </c>
      <c r="L12" s="82">
        <f t="shared" si="5"/>
        <v>0.89513513513513521</v>
      </c>
      <c r="M12" s="60">
        <v>7972532493.4300003</v>
      </c>
      <c r="N12" s="72">
        <v>7122895414.6599998</v>
      </c>
      <c r="O12" s="91">
        <f t="shared" si="6"/>
        <v>0.89342946178392257</v>
      </c>
      <c r="P12" s="72">
        <v>5064014895.1200008</v>
      </c>
      <c r="Q12" s="91">
        <f t="shared" si="7"/>
        <v>0.71094893302764062</v>
      </c>
      <c r="R12" s="62"/>
    </row>
    <row r="13" spans="1:18" s="30" customFormat="1" x14ac:dyDescent="0.25">
      <c r="A13" s="51" t="s">
        <v>80</v>
      </c>
      <c r="B13" s="28"/>
      <c r="C13" s="44">
        <f t="shared" si="0"/>
        <v>1</v>
      </c>
      <c r="D13" s="117">
        <v>0</v>
      </c>
      <c r="E13" s="74">
        <f t="shared" si="1"/>
        <v>0</v>
      </c>
      <c r="F13" s="37">
        <v>0</v>
      </c>
      <c r="G13" s="81">
        <f t="shared" si="2"/>
        <v>0</v>
      </c>
      <c r="H13" s="80">
        <f t="shared" si="3"/>
        <v>0</v>
      </c>
      <c r="I13" s="37">
        <v>0</v>
      </c>
      <c r="J13" s="91">
        <f t="shared" si="4"/>
        <v>0</v>
      </c>
      <c r="K13" s="37">
        <v>1</v>
      </c>
      <c r="L13" s="82">
        <f t="shared" si="5"/>
        <v>0.92</v>
      </c>
      <c r="M13" s="76">
        <v>1180237146.5600002</v>
      </c>
      <c r="N13" s="71">
        <v>1028823526.6400001</v>
      </c>
      <c r="O13" s="91">
        <f t="shared" si="6"/>
        <v>0.87170915577321006</v>
      </c>
      <c r="P13" s="71">
        <v>604109688.51999998</v>
      </c>
      <c r="Q13" s="91">
        <f t="shared" si="7"/>
        <v>0.58718494754191841</v>
      </c>
      <c r="R13" s="62" t="s">
        <v>95</v>
      </c>
    </row>
    <row r="14" spans="1:18" s="30" customFormat="1" x14ac:dyDescent="0.25">
      <c r="A14" s="51" t="s">
        <v>77</v>
      </c>
      <c r="B14" s="28"/>
      <c r="C14" s="44">
        <f t="shared" si="0"/>
        <v>2</v>
      </c>
      <c r="D14" s="117">
        <v>0</v>
      </c>
      <c r="E14" s="74">
        <f t="shared" si="1"/>
        <v>0</v>
      </c>
      <c r="F14" s="37">
        <v>0</v>
      </c>
      <c r="G14" s="81">
        <f t="shared" si="2"/>
        <v>0</v>
      </c>
      <c r="H14" s="80">
        <f t="shared" si="3"/>
        <v>0</v>
      </c>
      <c r="I14" s="37">
        <v>0</v>
      </c>
      <c r="J14" s="91">
        <f t="shared" si="4"/>
        <v>0</v>
      </c>
      <c r="K14" s="37">
        <v>2</v>
      </c>
      <c r="L14" s="82">
        <f t="shared" si="5"/>
        <v>0.92</v>
      </c>
      <c r="M14" s="76">
        <v>3318000000</v>
      </c>
      <c r="N14" s="71">
        <v>3318000000</v>
      </c>
      <c r="O14" s="91">
        <f t="shared" si="6"/>
        <v>1</v>
      </c>
      <c r="P14" s="71">
        <v>2000000000</v>
      </c>
      <c r="Q14" s="91">
        <f t="shared" si="7"/>
        <v>0.60277275467148883</v>
      </c>
      <c r="R14" s="62" t="s">
        <v>95</v>
      </c>
    </row>
    <row r="15" spans="1:18" s="30" customFormat="1" x14ac:dyDescent="0.25">
      <c r="A15" s="53" t="s">
        <v>14</v>
      </c>
      <c r="B15" s="31"/>
      <c r="C15" s="44">
        <f t="shared" si="0"/>
        <v>24</v>
      </c>
      <c r="D15" s="117">
        <v>0</v>
      </c>
      <c r="E15" s="74">
        <f t="shared" si="1"/>
        <v>0</v>
      </c>
      <c r="F15" s="37">
        <v>0</v>
      </c>
      <c r="G15" s="82">
        <f t="shared" si="2"/>
        <v>0</v>
      </c>
      <c r="H15" s="89">
        <f t="shared" si="3"/>
        <v>0</v>
      </c>
      <c r="I15" s="37">
        <v>0</v>
      </c>
      <c r="J15" s="91">
        <f t="shared" si="4"/>
        <v>0</v>
      </c>
      <c r="K15" s="37">
        <v>24</v>
      </c>
      <c r="L15" s="82">
        <f t="shared" si="5"/>
        <v>0.92</v>
      </c>
      <c r="M15" s="76">
        <v>2180000000</v>
      </c>
      <c r="N15" s="71">
        <v>2180000000</v>
      </c>
      <c r="O15" s="91">
        <f t="shared" si="6"/>
        <v>1</v>
      </c>
      <c r="P15" s="71">
        <v>2150000000</v>
      </c>
      <c r="Q15" s="91">
        <f t="shared" si="7"/>
        <v>0.98623853211009171</v>
      </c>
      <c r="R15" s="62"/>
    </row>
    <row r="16" spans="1:18" s="30" customFormat="1" x14ac:dyDescent="0.25">
      <c r="A16" s="51" t="s">
        <v>81</v>
      </c>
      <c r="B16" s="28"/>
      <c r="C16" s="44">
        <f t="shared" si="0"/>
        <v>1</v>
      </c>
      <c r="D16" s="117">
        <v>0</v>
      </c>
      <c r="E16" s="74">
        <f t="shared" si="1"/>
        <v>0</v>
      </c>
      <c r="F16" s="37">
        <v>0</v>
      </c>
      <c r="G16" s="81">
        <f t="shared" si="2"/>
        <v>0</v>
      </c>
      <c r="H16" s="80">
        <f t="shared" si="3"/>
        <v>0</v>
      </c>
      <c r="I16" s="37">
        <v>0</v>
      </c>
      <c r="J16" s="81">
        <f t="shared" si="4"/>
        <v>0</v>
      </c>
      <c r="K16" s="37">
        <v>1</v>
      </c>
      <c r="L16" s="82">
        <f t="shared" si="5"/>
        <v>0.92</v>
      </c>
      <c r="M16" s="76">
        <v>1285690061.04</v>
      </c>
      <c r="N16" s="71">
        <v>1161947907.3700001</v>
      </c>
      <c r="O16" s="91">
        <f t="shared" si="6"/>
        <v>0.9037542892958943</v>
      </c>
      <c r="P16" s="71">
        <v>63428966.649999999</v>
      </c>
      <c r="Q16" s="91">
        <f t="shared" si="7"/>
        <v>5.4588477028688562E-2</v>
      </c>
      <c r="R16" s="62" t="s">
        <v>95</v>
      </c>
    </row>
    <row r="17" spans="1:18" s="30" customFormat="1" x14ac:dyDescent="0.25">
      <c r="A17" s="50" t="s">
        <v>19</v>
      </c>
      <c r="B17" s="28"/>
      <c r="C17" s="44">
        <f t="shared" si="0"/>
        <v>8</v>
      </c>
      <c r="D17" s="117">
        <v>1</v>
      </c>
      <c r="E17" s="74">
        <f t="shared" si="1"/>
        <v>0.115</v>
      </c>
      <c r="F17" s="37">
        <v>0</v>
      </c>
      <c r="G17" s="81">
        <f t="shared" si="2"/>
        <v>0</v>
      </c>
      <c r="H17" s="80">
        <f t="shared" si="3"/>
        <v>0.115</v>
      </c>
      <c r="I17" s="37">
        <v>0</v>
      </c>
      <c r="J17" s="81">
        <f t="shared" si="4"/>
        <v>0</v>
      </c>
      <c r="K17" s="37">
        <v>7</v>
      </c>
      <c r="L17" s="82">
        <f t="shared" si="5"/>
        <v>0.80500000000000005</v>
      </c>
      <c r="M17" s="60">
        <v>580000000</v>
      </c>
      <c r="N17" s="72">
        <v>577948699</v>
      </c>
      <c r="O17" s="91">
        <f t="shared" si="6"/>
        <v>0.99646327413793101</v>
      </c>
      <c r="P17" s="72">
        <v>526914649</v>
      </c>
      <c r="Q17" s="91">
        <f t="shared" si="7"/>
        <v>0.91169795850686741</v>
      </c>
      <c r="R17" s="62"/>
    </row>
    <row r="18" spans="1:18" s="30" customFormat="1" x14ac:dyDescent="0.25">
      <c r="A18" s="53" t="s">
        <v>76</v>
      </c>
      <c r="B18" s="32"/>
      <c r="C18" s="44">
        <f t="shared" si="0"/>
        <v>25</v>
      </c>
      <c r="D18" s="117">
        <v>7</v>
      </c>
      <c r="E18" s="74">
        <f t="shared" si="1"/>
        <v>0.2576</v>
      </c>
      <c r="F18" s="37">
        <v>0</v>
      </c>
      <c r="G18" s="81">
        <f t="shared" si="2"/>
        <v>0</v>
      </c>
      <c r="H18" s="80">
        <f t="shared" si="3"/>
        <v>0.2576</v>
      </c>
      <c r="I18" s="37">
        <v>0</v>
      </c>
      <c r="J18" s="74">
        <f t="shared" si="4"/>
        <v>0</v>
      </c>
      <c r="K18" s="37">
        <v>18</v>
      </c>
      <c r="L18" s="82">
        <f t="shared" si="5"/>
        <v>0.66239999999999999</v>
      </c>
      <c r="M18" s="60">
        <v>550000000</v>
      </c>
      <c r="N18" s="72">
        <v>388471937</v>
      </c>
      <c r="O18" s="91">
        <f t="shared" si="6"/>
        <v>0.70631261272727275</v>
      </c>
      <c r="P18" s="72">
        <v>271102564</v>
      </c>
      <c r="Q18" s="91">
        <f t="shared" si="7"/>
        <v>0.69786910759528042</v>
      </c>
      <c r="R18" s="62"/>
    </row>
    <row r="19" spans="1:18" s="30" customFormat="1" x14ac:dyDescent="0.25">
      <c r="A19" s="53" t="s">
        <v>15</v>
      </c>
      <c r="B19" s="31"/>
      <c r="C19" s="44">
        <f t="shared" si="0"/>
        <v>71</v>
      </c>
      <c r="D19" s="117">
        <v>18</v>
      </c>
      <c r="E19" s="74">
        <f t="shared" si="1"/>
        <v>0.23323943661971833</v>
      </c>
      <c r="F19" s="37">
        <v>1</v>
      </c>
      <c r="G19" s="81">
        <f t="shared" si="2"/>
        <v>1.2957746478873241E-2</v>
      </c>
      <c r="H19" s="80">
        <f t="shared" si="3"/>
        <v>0.24619718309859157</v>
      </c>
      <c r="I19" s="37">
        <v>0</v>
      </c>
      <c r="J19" s="112">
        <f t="shared" si="4"/>
        <v>0</v>
      </c>
      <c r="K19" s="37">
        <v>52</v>
      </c>
      <c r="L19" s="82">
        <f t="shared" si="5"/>
        <v>0.67380281690140853</v>
      </c>
      <c r="M19" s="60">
        <v>21674075957.510002</v>
      </c>
      <c r="N19" s="72">
        <v>7891886948.5900002</v>
      </c>
      <c r="O19" s="91">
        <f t="shared" si="6"/>
        <v>0.36411642019070645</v>
      </c>
      <c r="P19" s="72">
        <v>5698643472.4299994</v>
      </c>
      <c r="Q19" s="91">
        <f t="shared" si="7"/>
        <v>0.72208883750522357</v>
      </c>
      <c r="R19" s="63"/>
    </row>
    <row r="20" spans="1:18" s="22" customFormat="1" x14ac:dyDescent="0.25">
      <c r="A20" s="125" t="s">
        <v>20</v>
      </c>
      <c r="B20" s="126"/>
      <c r="C20" s="127">
        <f>SUM(C21:C25)</f>
        <v>89</v>
      </c>
      <c r="D20" s="118">
        <f>SUM(D21:D25)</f>
        <v>34</v>
      </c>
      <c r="E20" s="130">
        <f t="shared" si="1"/>
        <v>0.35146067415730337</v>
      </c>
      <c r="F20" s="109">
        <f>SUM(F21:F25)</f>
        <v>2</v>
      </c>
      <c r="G20" s="122">
        <f t="shared" si="2"/>
        <v>2.0674157303370785E-2</v>
      </c>
      <c r="H20" s="121">
        <f t="shared" si="3"/>
        <v>0.37213483146067416</v>
      </c>
      <c r="I20" s="109">
        <f>SUM(I21:I25)</f>
        <v>4</v>
      </c>
      <c r="J20" s="122">
        <f t="shared" si="4"/>
        <v>4.1348314606741571E-2</v>
      </c>
      <c r="K20" s="109">
        <f>SUM(K21:K25)</f>
        <v>49</v>
      </c>
      <c r="L20" s="123">
        <f t="shared" si="5"/>
        <v>0.50651685393258428</v>
      </c>
      <c r="M20" s="21">
        <f>SUM(M21:M25)</f>
        <v>30400649515.790001</v>
      </c>
      <c r="N20" s="58">
        <f>SUM(N21:N25)</f>
        <v>25797964998.470001</v>
      </c>
      <c r="O20" s="98">
        <f t="shared" si="6"/>
        <v>0.84859913881348559</v>
      </c>
      <c r="P20" s="110">
        <f>SUM(P21:P25)</f>
        <v>15313281373.66</v>
      </c>
      <c r="Q20" s="135">
        <f t="shared" si="7"/>
        <v>0.59358485735476363</v>
      </c>
      <c r="R20" s="64"/>
    </row>
    <row r="21" spans="1:18" s="30" customFormat="1" x14ac:dyDescent="0.25">
      <c r="A21" s="51" t="s">
        <v>21</v>
      </c>
      <c r="B21" s="28"/>
      <c r="C21" s="83">
        <f>SUM(D21,F21,I21,K21)</f>
        <v>36</v>
      </c>
      <c r="D21" s="117">
        <v>17</v>
      </c>
      <c r="E21" s="74">
        <f t="shared" si="1"/>
        <v>0.43444444444444441</v>
      </c>
      <c r="F21" s="37">
        <v>2</v>
      </c>
      <c r="G21" s="81">
        <f t="shared" si="2"/>
        <v>5.1111111111111107E-2</v>
      </c>
      <c r="H21" s="80">
        <f t="shared" si="3"/>
        <v>0.48555555555555552</v>
      </c>
      <c r="I21" s="37">
        <v>3</v>
      </c>
      <c r="J21" s="81">
        <f t="shared" si="4"/>
        <v>7.6666666666666661E-2</v>
      </c>
      <c r="K21" s="37">
        <v>14</v>
      </c>
      <c r="L21" s="82">
        <f t="shared" si="5"/>
        <v>0.35777777777777781</v>
      </c>
      <c r="M21" s="76">
        <v>6553372559.9400005</v>
      </c>
      <c r="N21" s="71">
        <v>5342104449.4699993</v>
      </c>
      <c r="O21" s="91">
        <f t="shared" si="6"/>
        <v>0.81516873954727653</v>
      </c>
      <c r="P21" s="71">
        <v>3054980081.6599998</v>
      </c>
      <c r="Q21" s="112">
        <f t="shared" si="7"/>
        <v>0.57186827973067622</v>
      </c>
      <c r="R21" s="62"/>
    </row>
    <row r="22" spans="1:18" s="30" customFormat="1" x14ac:dyDescent="0.25">
      <c r="A22" s="53" t="s">
        <v>22</v>
      </c>
      <c r="B22" s="31"/>
      <c r="C22" s="44">
        <f>SUM(D22,F22,I22,K22)</f>
        <v>18</v>
      </c>
      <c r="D22" s="117">
        <v>0</v>
      </c>
      <c r="E22" s="74">
        <f t="shared" si="1"/>
        <v>0</v>
      </c>
      <c r="F22" s="37">
        <v>0</v>
      </c>
      <c r="G22" s="81">
        <f t="shared" si="2"/>
        <v>0</v>
      </c>
      <c r="H22" s="80">
        <f t="shared" si="3"/>
        <v>0</v>
      </c>
      <c r="I22" s="37">
        <v>0</v>
      </c>
      <c r="J22" s="81">
        <f t="shared" si="4"/>
        <v>0</v>
      </c>
      <c r="K22" s="37">
        <v>18</v>
      </c>
      <c r="L22" s="82">
        <f t="shared" si="5"/>
        <v>0.92</v>
      </c>
      <c r="M22" s="76">
        <v>300000000</v>
      </c>
      <c r="N22" s="71">
        <v>299999870</v>
      </c>
      <c r="O22" s="91">
        <f t="shared" si="6"/>
        <v>0.99999956666666667</v>
      </c>
      <c r="P22" s="71">
        <v>240937448</v>
      </c>
      <c r="Q22" s="112">
        <f t="shared" si="7"/>
        <v>0.80312517468757572</v>
      </c>
      <c r="R22" s="62"/>
    </row>
    <row r="23" spans="1:18" s="30" customFormat="1" x14ac:dyDescent="0.25">
      <c r="A23" s="50" t="s">
        <v>23</v>
      </c>
      <c r="B23" s="28"/>
      <c r="C23" s="44">
        <f>SUM(D23,F23,I23,K23)</f>
        <v>29</v>
      </c>
      <c r="D23" s="117">
        <v>15</v>
      </c>
      <c r="E23" s="74">
        <f t="shared" si="1"/>
        <v>0.4758620689655173</v>
      </c>
      <c r="F23" s="37">
        <v>0</v>
      </c>
      <c r="G23" s="81">
        <f t="shared" si="2"/>
        <v>0</v>
      </c>
      <c r="H23" s="80">
        <f t="shared" si="3"/>
        <v>0.4758620689655173</v>
      </c>
      <c r="I23" s="37">
        <v>0</v>
      </c>
      <c r="J23" s="81">
        <f t="shared" si="4"/>
        <v>0</v>
      </c>
      <c r="K23" s="37">
        <v>14</v>
      </c>
      <c r="L23" s="82">
        <f t="shared" si="5"/>
        <v>0.44413793103448279</v>
      </c>
      <c r="M23" s="76">
        <v>4623478885</v>
      </c>
      <c r="N23" s="71">
        <v>2793773140</v>
      </c>
      <c r="O23" s="91">
        <f t="shared" si="6"/>
        <v>0.60425779147902392</v>
      </c>
      <c r="P23" s="71">
        <v>934552165</v>
      </c>
      <c r="Q23" s="112">
        <f t="shared" si="7"/>
        <v>0.33451254563926403</v>
      </c>
      <c r="R23" s="62"/>
    </row>
    <row r="24" spans="1:18" s="30" customFormat="1" x14ac:dyDescent="0.25">
      <c r="A24" s="51" t="s">
        <v>91</v>
      </c>
      <c r="B24" s="28"/>
      <c r="C24" s="44">
        <f>SUM(D24,F24,I24,K24)</f>
        <v>2</v>
      </c>
      <c r="D24" s="117">
        <v>0</v>
      </c>
      <c r="E24" s="74">
        <f t="shared" si="1"/>
        <v>0</v>
      </c>
      <c r="F24" s="37">
        <v>0</v>
      </c>
      <c r="G24" s="81">
        <f t="shared" si="2"/>
        <v>0</v>
      </c>
      <c r="H24" s="80">
        <f t="shared" si="3"/>
        <v>0</v>
      </c>
      <c r="I24" s="37">
        <v>0</v>
      </c>
      <c r="J24" s="81">
        <f t="shared" si="4"/>
        <v>0</v>
      </c>
      <c r="K24" s="37">
        <v>2</v>
      </c>
      <c r="L24" s="82">
        <f t="shared" si="5"/>
        <v>0.92</v>
      </c>
      <c r="M24" s="76">
        <v>856698070.85000002</v>
      </c>
      <c r="N24" s="73">
        <v>0</v>
      </c>
      <c r="O24" s="91">
        <f t="shared" si="6"/>
        <v>0</v>
      </c>
      <c r="P24" s="73"/>
      <c r="Q24" s="112">
        <v>0</v>
      </c>
      <c r="R24" s="62"/>
    </row>
    <row r="25" spans="1:18" s="30" customFormat="1" x14ac:dyDescent="0.25">
      <c r="A25" s="51" t="s">
        <v>92</v>
      </c>
      <c r="B25" s="28"/>
      <c r="C25" s="44">
        <v>4</v>
      </c>
      <c r="D25" s="117">
        <v>2</v>
      </c>
      <c r="E25" s="74">
        <f t="shared" si="1"/>
        <v>0.46</v>
      </c>
      <c r="F25" s="37">
        <v>0</v>
      </c>
      <c r="G25" s="81">
        <f t="shared" si="2"/>
        <v>0</v>
      </c>
      <c r="H25" s="80">
        <f t="shared" si="3"/>
        <v>0.46</v>
      </c>
      <c r="I25" s="37">
        <v>1</v>
      </c>
      <c r="J25" s="81">
        <f t="shared" si="4"/>
        <v>0.23</v>
      </c>
      <c r="K25" s="37">
        <v>1</v>
      </c>
      <c r="L25" s="82">
        <f t="shared" si="5"/>
        <v>0.23</v>
      </c>
      <c r="M25" s="76">
        <v>18067100000</v>
      </c>
      <c r="N25" s="71">
        <v>17362087539</v>
      </c>
      <c r="O25" s="91">
        <f t="shared" si="6"/>
        <v>0.96097810600483757</v>
      </c>
      <c r="P25" s="71">
        <v>11082811679</v>
      </c>
      <c r="Q25" s="112">
        <f t="shared" si="7"/>
        <v>0.63833405136939736</v>
      </c>
      <c r="R25" s="62"/>
    </row>
    <row r="26" spans="1:18" s="22" customFormat="1" x14ac:dyDescent="0.25">
      <c r="A26" s="24" t="s">
        <v>24</v>
      </c>
      <c r="B26" s="25"/>
      <c r="C26" s="21">
        <f>SUM(C27:C35)</f>
        <v>110</v>
      </c>
      <c r="D26" s="118">
        <f>SUM(D27:D35)</f>
        <v>8</v>
      </c>
      <c r="E26" s="130">
        <f t="shared" si="1"/>
        <v>6.6909090909090904E-2</v>
      </c>
      <c r="F26" s="109">
        <f>SUM(F27:F35)</f>
        <v>1</v>
      </c>
      <c r="G26" s="122">
        <f t="shared" si="2"/>
        <v>8.363636363636363E-3</v>
      </c>
      <c r="H26" s="121">
        <f t="shared" si="3"/>
        <v>7.5272727272727269E-2</v>
      </c>
      <c r="I26" s="109">
        <f>SUM(I27:I35)</f>
        <v>0</v>
      </c>
      <c r="J26" s="122">
        <f t="shared" si="4"/>
        <v>0</v>
      </c>
      <c r="K26" s="109">
        <f>SUM(K27:K35)</f>
        <v>101</v>
      </c>
      <c r="L26" s="123">
        <f t="shared" si="5"/>
        <v>0.84472727272727266</v>
      </c>
      <c r="M26" s="21">
        <f>SUM(M27:M35)</f>
        <v>124501861002.16</v>
      </c>
      <c r="N26" s="58">
        <f>SUM(N27:N35)</f>
        <v>74331490616.709991</v>
      </c>
      <c r="O26" s="98">
        <f t="shared" si="6"/>
        <v>0.59703116096730802</v>
      </c>
      <c r="P26" s="110">
        <f>SUM(P27:P35)</f>
        <v>36998046266.589996</v>
      </c>
      <c r="Q26" s="136">
        <f t="shared" si="7"/>
        <v>0.4977439031509574</v>
      </c>
      <c r="R26" s="64"/>
    </row>
    <row r="27" spans="1:18" s="30" customFormat="1" x14ac:dyDescent="0.25">
      <c r="A27" s="50" t="s">
        <v>27</v>
      </c>
      <c r="B27" s="28"/>
      <c r="C27" s="44">
        <f t="shared" ref="C27:C35" si="8">SUM(D27,F27,I27,K27)</f>
        <v>25</v>
      </c>
      <c r="D27" s="117">
        <v>2</v>
      </c>
      <c r="E27" s="74">
        <f t="shared" si="1"/>
        <v>7.3599999999999999E-2</v>
      </c>
      <c r="F27" s="37">
        <v>1</v>
      </c>
      <c r="G27" s="81">
        <f t="shared" si="2"/>
        <v>3.6799999999999999E-2</v>
      </c>
      <c r="H27" s="80">
        <f t="shared" si="3"/>
        <v>0.1104</v>
      </c>
      <c r="I27" s="37">
        <v>0</v>
      </c>
      <c r="J27" s="81">
        <f t="shared" si="4"/>
        <v>0</v>
      </c>
      <c r="K27" s="37">
        <v>22</v>
      </c>
      <c r="L27" s="82">
        <f t="shared" si="5"/>
        <v>0.80959999999999999</v>
      </c>
      <c r="M27" s="60">
        <v>15378825830.450001</v>
      </c>
      <c r="N27" s="72">
        <v>13159706446.980001</v>
      </c>
      <c r="O27" s="91">
        <f t="shared" si="6"/>
        <v>0.85570293805680842</v>
      </c>
      <c r="P27" s="72">
        <v>3701292521.5599999</v>
      </c>
      <c r="Q27" s="112">
        <f t="shared" si="7"/>
        <v>0.28125950502561575</v>
      </c>
      <c r="R27" s="62"/>
    </row>
    <row r="28" spans="1:18" s="30" customFormat="1" x14ac:dyDescent="0.25">
      <c r="A28" s="50" t="s">
        <v>29</v>
      </c>
      <c r="B28" s="28"/>
      <c r="C28" s="44">
        <f t="shared" si="8"/>
        <v>6</v>
      </c>
      <c r="D28" s="117">
        <v>0</v>
      </c>
      <c r="E28" s="74">
        <f t="shared" si="1"/>
        <v>0</v>
      </c>
      <c r="F28" s="37">
        <v>0</v>
      </c>
      <c r="G28" s="81">
        <f t="shared" si="2"/>
        <v>0</v>
      </c>
      <c r="H28" s="80">
        <f t="shared" si="3"/>
        <v>0</v>
      </c>
      <c r="I28" s="37">
        <v>0</v>
      </c>
      <c r="J28" s="81">
        <f t="shared" si="4"/>
        <v>0</v>
      </c>
      <c r="K28" s="37">
        <v>6</v>
      </c>
      <c r="L28" s="82">
        <f t="shared" si="5"/>
        <v>0.92</v>
      </c>
      <c r="M28" s="76">
        <v>3742560076.8699999</v>
      </c>
      <c r="N28" s="71">
        <v>1597079377.3</v>
      </c>
      <c r="O28" s="91">
        <f t="shared" si="6"/>
        <v>0.42673446638047796</v>
      </c>
      <c r="P28" s="71">
        <v>969049201.15999997</v>
      </c>
      <c r="Q28" s="112">
        <f t="shared" si="7"/>
        <v>0.60676332994685644</v>
      </c>
      <c r="R28" s="62"/>
    </row>
    <row r="29" spans="1:18" s="30" customFormat="1" x14ac:dyDescent="0.25">
      <c r="A29" s="50" t="s">
        <v>31</v>
      </c>
      <c r="B29" s="28"/>
      <c r="C29" s="44">
        <f t="shared" si="8"/>
        <v>9</v>
      </c>
      <c r="D29" s="117">
        <v>0</v>
      </c>
      <c r="E29" s="74">
        <f t="shared" si="1"/>
        <v>0</v>
      </c>
      <c r="F29" s="37">
        <v>0</v>
      </c>
      <c r="G29" s="81">
        <f t="shared" si="2"/>
        <v>0</v>
      </c>
      <c r="H29" s="80">
        <f t="shared" si="3"/>
        <v>0</v>
      </c>
      <c r="I29" s="37">
        <v>0</v>
      </c>
      <c r="J29" s="74">
        <f t="shared" si="4"/>
        <v>0</v>
      </c>
      <c r="K29" s="37">
        <v>9</v>
      </c>
      <c r="L29" s="82">
        <f t="shared" si="5"/>
        <v>0.92</v>
      </c>
      <c r="M29" s="76">
        <v>1491798870.6700001</v>
      </c>
      <c r="N29" s="71">
        <v>1395011447.95</v>
      </c>
      <c r="O29" s="91">
        <f t="shared" si="6"/>
        <v>0.93512032712792537</v>
      </c>
      <c r="P29" s="71">
        <v>1016677236.59</v>
      </c>
      <c r="Q29" s="112">
        <f t="shared" si="7"/>
        <v>0.72879490565043714</v>
      </c>
      <c r="R29" s="62" t="s">
        <v>95</v>
      </c>
    </row>
    <row r="30" spans="1:18" s="30" customFormat="1" x14ac:dyDescent="0.25">
      <c r="A30" s="50" t="s">
        <v>30</v>
      </c>
      <c r="B30" s="28"/>
      <c r="C30" s="44">
        <f t="shared" si="8"/>
        <v>41</v>
      </c>
      <c r="D30" s="117">
        <v>5</v>
      </c>
      <c r="E30" s="74">
        <f t="shared" si="1"/>
        <v>0.1121951219512195</v>
      </c>
      <c r="F30" s="37">
        <v>0</v>
      </c>
      <c r="G30" s="81">
        <f t="shared" si="2"/>
        <v>0</v>
      </c>
      <c r="H30" s="80">
        <f t="shared" si="3"/>
        <v>0.1121951219512195</v>
      </c>
      <c r="I30" s="37">
        <v>0</v>
      </c>
      <c r="J30" s="112">
        <f t="shared" si="4"/>
        <v>0</v>
      </c>
      <c r="K30" s="37">
        <v>36</v>
      </c>
      <c r="L30" s="82">
        <f t="shared" si="5"/>
        <v>0.80780487804878054</v>
      </c>
      <c r="M30" s="60">
        <v>21907693928</v>
      </c>
      <c r="N30" s="72">
        <v>8058608085.4400005</v>
      </c>
      <c r="O30" s="91">
        <f t="shared" si="6"/>
        <v>0.3678437407389728</v>
      </c>
      <c r="P30" s="72">
        <v>4963873082.6399994</v>
      </c>
      <c r="Q30" s="112">
        <f t="shared" si="7"/>
        <v>0.61597152138575206</v>
      </c>
      <c r="R30" s="62" t="s">
        <v>95</v>
      </c>
    </row>
    <row r="31" spans="1:18" s="30" customFormat="1" x14ac:dyDescent="0.25">
      <c r="A31" s="53" t="s">
        <v>25</v>
      </c>
      <c r="B31" s="31"/>
      <c r="C31" s="44">
        <f t="shared" si="8"/>
        <v>7</v>
      </c>
      <c r="D31" s="117">
        <v>0</v>
      </c>
      <c r="E31" s="74">
        <f t="shared" si="1"/>
        <v>0</v>
      </c>
      <c r="F31" s="37">
        <v>0</v>
      </c>
      <c r="G31" s="81">
        <f t="shared" si="2"/>
        <v>0</v>
      </c>
      <c r="H31" s="89">
        <f t="shared" si="3"/>
        <v>0</v>
      </c>
      <c r="I31" s="37">
        <v>0</v>
      </c>
      <c r="J31" s="112">
        <f t="shared" si="4"/>
        <v>0</v>
      </c>
      <c r="K31" s="37">
        <v>7</v>
      </c>
      <c r="L31" s="82">
        <f t="shared" si="5"/>
        <v>0.92</v>
      </c>
      <c r="M31" s="93">
        <v>61306437323.060005</v>
      </c>
      <c r="N31" s="94">
        <v>31778837149.279999</v>
      </c>
      <c r="O31" s="91">
        <f t="shared" si="6"/>
        <v>0.51836052683698519</v>
      </c>
      <c r="P31" s="94">
        <v>16028764626.290001</v>
      </c>
      <c r="Q31" s="112">
        <f t="shared" si="7"/>
        <v>0.50438486943356131</v>
      </c>
      <c r="R31" s="62"/>
    </row>
    <row r="32" spans="1:18" s="30" customFormat="1" x14ac:dyDescent="0.25">
      <c r="A32" s="54" t="s">
        <v>79</v>
      </c>
      <c r="B32" s="31"/>
      <c r="C32" s="44">
        <f t="shared" si="8"/>
        <v>3</v>
      </c>
      <c r="D32" s="117">
        <v>0</v>
      </c>
      <c r="E32" s="74">
        <f t="shared" si="1"/>
        <v>0</v>
      </c>
      <c r="F32" s="37">
        <v>0</v>
      </c>
      <c r="G32" s="81">
        <f t="shared" si="2"/>
        <v>0</v>
      </c>
      <c r="H32" s="90">
        <f t="shared" si="3"/>
        <v>0</v>
      </c>
      <c r="I32" s="37">
        <v>0</v>
      </c>
      <c r="J32" s="112">
        <f t="shared" si="4"/>
        <v>0</v>
      </c>
      <c r="K32" s="37">
        <v>3</v>
      </c>
      <c r="L32" s="82">
        <f t="shared" si="5"/>
        <v>0.92</v>
      </c>
      <c r="M32" s="60">
        <v>8122048439.6300001</v>
      </c>
      <c r="N32" s="72">
        <v>6502444833.7600002</v>
      </c>
      <c r="O32" s="91">
        <f t="shared" si="6"/>
        <v>0.80059173274965334</v>
      </c>
      <c r="P32" s="72">
        <v>1427457482.3499999</v>
      </c>
      <c r="Q32" s="112">
        <f t="shared" si="7"/>
        <v>0.21952627340085884</v>
      </c>
      <c r="R32" s="62" t="s">
        <v>95</v>
      </c>
    </row>
    <row r="33" spans="1:18" s="36" customFormat="1" x14ac:dyDescent="0.25">
      <c r="A33" s="55" t="s">
        <v>26</v>
      </c>
      <c r="B33" s="35"/>
      <c r="C33" s="44">
        <f t="shared" si="8"/>
        <v>7</v>
      </c>
      <c r="D33" s="117">
        <v>1</v>
      </c>
      <c r="E33" s="74">
        <f t="shared" si="1"/>
        <v>0.13142857142857142</v>
      </c>
      <c r="F33" s="37">
        <v>0</v>
      </c>
      <c r="G33" s="81">
        <f t="shared" si="2"/>
        <v>0</v>
      </c>
      <c r="H33" s="90">
        <f t="shared" si="3"/>
        <v>0.13142857142857142</v>
      </c>
      <c r="I33" s="37">
        <v>0</v>
      </c>
      <c r="J33" s="112">
        <f t="shared" si="4"/>
        <v>0</v>
      </c>
      <c r="K33" s="37">
        <v>6</v>
      </c>
      <c r="L33" s="82">
        <f t="shared" si="5"/>
        <v>0.78857142857142848</v>
      </c>
      <c r="M33" s="76">
        <v>4341992705.04</v>
      </c>
      <c r="N33" s="71">
        <v>4211765139</v>
      </c>
      <c r="O33" s="91">
        <f t="shared" si="6"/>
        <v>0.97000741943006086</v>
      </c>
      <c r="P33" s="71">
        <v>3694911255</v>
      </c>
      <c r="Q33" s="112">
        <f t="shared" si="7"/>
        <v>0.87728330831791901</v>
      </c>
      <c r="R33" s="62" t="s">
        <v>95</v>
      </c>
    </row>
    <row r="34" spans="1:18" s="30" customFormat="1" x14ac:dyDescent="0.25">
      <c r="A34" s="50" t="s">
        <v>28</v>
      </c>
      <c r="B34" s="28"/>
      <c r="C34" s="44">
        <f t="shared" si="8"/>
        <v>11</v>
      </c>
      <c r="D34" s="117">
        <v>0</v>
      </c>
      <c r="E34" s="74">
        <f t="shared" si="1"/>
        <v>0</v>
      </c>
      <c r="F34" s="37">
        <v>0</v>
      </c>
      <c r="G34" s="81">
        <f t="shared" si="2"/>
        <v>0</v>
      </c>
      <c r="H34" s="90">
        <f t="shared" si="3"/>
        <v>0</v>
      </c>
      <c r="I34" s="37">
        <v>0</v>
      </c>
      <c r="J34" s="112">
        <f t="shared" si="4"/>
        <v>0</v>
      </c>
      <c r="K34" s="37">
        <v>11</v>
      </c>
      <c r="L34" s="82">
        <f t="shared" si="5"/>
        <v>0.92</v>
      </c>
      <c r="M34" s="76">
        <v>7843787679.4400005</v>
      </c>
      <c r="N34" s="71">
        <v>7328700742</v>
      </c>
      <c r="O34" s="91">
        <f t="shared" si="6"/>
        <v>0.93433186127792089</v>
      </c>
      <c r="P34" s="71">
        <v>5054199615</v>
      </c>
      <c r="Q34" s="112">
        <f t="shared" si="7"/>
        <v>0.68964469868921274</v>
      </c>
      <c r="R34" s="62" t="s">
        <v>95</v>
      </c>
    </row>
    <row r="35" spans="1:18" s="30" customFormat="1" x14ac:dyDescent="0.25">
      <c r="A35" s="51" t="s">
        <v>82</v>
      </c>
      <c r="B35" s="28"/>
      <c r="C35" s="44">
        <f t="shared" si="8"/>
        <v>1</v>
      </c>
      <c r="D35" s="117">
        <v>0</v>
      </c>
      <c r="E35" s="74">
        <f t="shared" si="1"/>
        <v>0</v>
      </c>
      <c r="F35" s="37">
        <v>0</v>
      </c>
      <c r="G35" s="81">
        <f t="shared" si="2"/>
        <v>0</v>
      </c>
      <c r="H35" s="90">
        <f t="shared" si="3"/>
        <v>0</v>
      </c>
      <c r="I35" s="37">
        <v>0</v>
      </c>
      <c r="J35" s="112">
        <f t="shared" si="4"/>
        <v>0</v>
      </c>
      <c r="K35" s="37">
        <v>1</v>
      </c>
      <c r="L35" s="82">
        <f t="shared" si="5"/>
        <v>0.92</v>
      </c>
      <c r="M35" s="60">
        <v>366716149</v>
      </c>
      <c r="N35" s="72">
        <v>299337395</v>
      </c>
      <c r="O35" s="91">
        <f t="shared" si="6"/>
        <v>0.81626455725024538</v>
      </c>
      <c r="P35" s="72">
        <v>141821246</v>
      </c>
      <c r="Q35" s="112">
        <f t="shared" si="7"/>
        <v>0.47378392532613572</v>
      </c>
      <c r="R35" s="63"/>
    </row>
    <row r="36" spans="1:18" s="22" customFormat="1" x14ac:dyDescent="0.25">
      <c r="A36" s="45" t="s">
        <v>32</v>
      </c>
      <c r="B36" s="46"/>
      <c r="C36" s="21">
        <f>SUM(C37:C40)</f>
        <v>64</v>
      </c>
      <c r="D36" s="118">
        <f>SUM(D37:D40)</f>
        <v>4</v>
      </c>
      <c r="E36" s="130">
        <f t="shared" si="1"/>
        <v>5.7500000000000002E-2</v>
      </c>
      <c r="F36" s="109">
        <f>F37+F38+F39+F40</f>
        <v>1</v>
      </c>
      <c r="G36" s="122">
        <f t="shared" si="2"/>
        <v>1.4375000000000001E-2</v>
      </c>
      <c r="H36" s="131">
        <f t="shared" si="3"/>
        <v>7.1875000000000008E-2</v>
      </c>
      <c r="I36" s="110">
        <f>I37+I38+I39+I40</f>
        <v>1</v>
      </c>
      <c r="J36" s="128">
        <f t="shared" si="4"/>
        <v>1.4375000000000001E-2</v>
      </c>
      <c r="K36" s="110">
        <f>K37+K38+K39+K40</f>
        <v>58</v>
      </c>
      <c r="L36" s="123">
        <f t="shared" si="5"/>
        <v>0.83374999999999999</v>
      </c>
      <c r="M36" s="21">
        <f>SUM(M37:M40)</f>
        <v>24689406259.759998</v>
      </c>
      <c r="N36" s="58">
        <f>SUM(N37:N40)</f>
        <v>17388864988.259998</v>
      </c>
      <c r="O36" s="98">
        <f t="shared" si="6"/>
        <v>0.70430470483209717</v>
      </c>
      <c r="P36" s="110">
        <f>SUM(P37:P40)</f>
        <v>12070298337.389999</v>
      </c>
      <c r="Q36" s="136">
        <f t="shared" si="7"/>
        <v>0.69413951661245277</v>
      </c>
      <c r="R36" s="64"/>
    </row>
    <row r="37" spans="1:18" s="30" customFormat="1" x14ac:dyDescent="0.25">
      <c r="A37" s="50" t="s">
        <v>33</v>
      </c>
      <c r="B37" s="28"/>
      <c r="C37" s="44">
        <f>SUM(D37,F37,I37,K37)</f>
        <v>19</v>
      </c>
      <c r="D37" s="117">
        <v>0</v>
      </c>
      <c r="E37" s="74">
        <f t="shared" si="1"/>
        <v>0</v>
      </c>
      <c r="F37" s="37">
        <v>0</v>
      </c>
      <c r="G37" s="81">
        <f t="shared" si="2"/>
        <v>0</v>
      </c>
      <c r="H37" s="90">
        <f t="shared" si="3"/>
        <v>0</v>
      </c>
      <c r="I37" s="37">
        <v>1</v>
      </c>
      <c r="J37" s="112">
        <f t="shared" si="4"/>
        <v>4.8421052631578948E-2</v>
      </c>
      <c r="K37" s="37">
        <v>18</v>
      </c>
      <c r="L37" s="82">
        <f t="shared" si="5"/>
        <v>0.87157894736842101</v>
      </c>
      <c r="M37" s="76">
        <v>1905237774</v>
      </c>
      <c r="N37" s="71">
        <v>1758956753</v>
      </c>
      <c r="O37" s="91">
        <f t="shared" si="6"/>
        <v>0.92322164561492681</v>
      </c>
      <c r="P37" s="71">
        <v>1324179472.0999999</v>
      </c>
      <c r="Q37" s="112">
        <f t="shared" si="7"/>
        <v>0.75282093766179137</v>
      </c>
      <c r="R37" s="62"/>
    </row>
    <row r="38" spans="1:18" s="30" customFormat="1" x14ac:dyDescent="0.25">
      <c r="A38" s="50" t="s">
        <v>34</v>
      </c>
      <c r="B38" s="28"/>
      <c r="C38" s="44">
        <f>SUM(D38,F38,I38,K38)</f>
        <v>33</v>
      </c>
      <c r="D38" s="117">
        <v>0</v>
      </c>
      <c r="E38" s="74">
        <f t="shared" si="1"/>
        <v>0</v>
      </c>
      <c r="F38" s="37">
        <v>0</v>
      </c>
      <c r="G38" s="81">
        <f t="shared" si="2"/>
        <v>0</v>
      </c>
      <c r="H38" s="90">
        <f t="shared" si="3"/>
        <v>0</v>
      </c>
      <c r="I38" s="37">
        <v>0</v>
      </c>
      <c r="J38" s="74">
        <f t="shared" si="4"/>
        <v>0</v>
      </c>
      <c r="K38" s="37">
        <v>33</v>
      </c>
      <c r="L38" s="82">
        <f t="shared" si="5"/>
        <v>0.92</v>
      </c>
      <c r="M38" s="76">
        <v>4041661389.5500002</v>
      </c>
      <c r="N38" s="71">
        <v>3666320295</v>
      </c>
      <c r="O38" s="91">
        <f t="shared" si="6"/>
        <v>0.90713197906176135</v>
      </c>
      <c r="P38" s="71">
        <v>2683116498.79</v>
      </c>
      <c r="Q38" s="112">
        <f t="shared" si="7"/>
        <v>0.73182817727331162</v>
      </c>
      <c r="R38" s="62" t="s">
        <v>95</v>
      </c>
    </row>
    <row r="39" spans="1:18" s="30" customFormat="1" x14ac:dyDescent="0.25">
      <c r="A39" s="50" t="s">
        <v>35</v>
      </c>
      <c r="B39" s="28"/>
      <c r="C39" s="44">
        <f>SUM(D39,F39,I39,K39)</f>
        <v>10</v>
      </c>
      <c r="D39" s="117">
        <v>3</v>
      </c>
      <c r="E39" s="74">
        <f t="shared" si="1"/>
        <v>0.27599999999999997</v>
      </c>
      <c r="F39" s="37">
        <v>1</v>
      </c>
      <c r="G39" s="81">
        <f t="shared" si="2"/>
        <v>9.2000000000000012E-2</v>
      </c>
      <c r="H39" s="90">
        <f t="shared" si="3"/>
        <v>0.36799999999999999</v>
      </c>
      <c r="I39" s="37">
        <v>0</v>
      </c>
      <c r="J39" s="112">
        <f t="shared" si="4"/>
        <v>0</v>
      </c>
      <c r="K39" s="37">
        <v>6</v>
      </c>
      <c r="L39" s="82">
        <f t="shared" si="5"/>
        <v>0.55199999999999994</v>
      </c>
      <c r="M39" s="60">
        <v>8612181593.3199997</v>
      </c>
      <c r="N39" s="72">
        <v>2441391896.9200001</v>
      </c>
      <c r="O39" s="91">
        <f t="shared" si="6"/>
        <v>0.28348123764757294</v>
      </c>
      <c r="P39" s="72">
        <v>1803502232.9200001</v>
      </c>
      <c r="Q39" s="112">
        <f t="shared" si="7"/>
        <v>0.73871885754812827</v>
      </c>
      <c r="R39" s="57"/>
    </row>
    <row r="40" spans="1:18" s="30" customFormat="1" x14ac:dyDescent="0.25">
      <c r="A40" s="54" t="s">
        <v>83</v>
      </c>
      <c r="B40" s="28"/>
      <c r="C40" s="44">
        <f>SUM(D40,F40,I40,K40)</f>
        <v>2</v>
      </c>
      <c r="D40" s="117">
        <v>1</v>
      </c>
      <c r="E40" s="74">
        <f t="shared" si="1"/>
        <v>0.46</v>
      </c>
      <c r="F40" s="37">
        <v>0</v>
      </c>
      <c r="G40" s="81">
        <f t="shared" si="2"/>
        <v>0</v>
      </c>
      <c r="H40" s="90">
        <f t="shared" si="3"/>
        <v>0.46</v>
      </c>
      <c r="I40" s="37">
        <v>0</v>
      </c>
      <c r="J40" s="81">
        <f t="shared" si="4"/>
        <v>0</v>
      </c>
      <c r="K40" s="37">
        <v>1</v>
      </c>
      <c r="L40" s="82">
        <f t="shared" si="5"/>
        <v>0.46</v>
      </c>
      <c r="M40" s="76">
        <v>10130325502.889999</v>
      </c>
      <c r="N40" s="71">
        <v>9522196043.3399982</v>
      </c>
      <c r="O40" s="91">
        <f t="shared" si="6"/>
        <v>0.93996940578301136</v>
      </c>
      <c r="P40" s="71">
        <v>6259500133.5799999</v>
      </c>
      <c r="Q40" s="112">
        <f t="shared" si="7"/>
        <v>0.6573588807760381</v>
      </c>
      <c r="R40" s="65" t="s">
        <v>95</v>
      </c>
    </row>
    <row r="41" spans="1:18" s="22" customFormat="1" x14ac:dyDescent="0.25">
      <c r="A41" s="45" t="s">
        <v>36</v>
      </c>
      <c r="B41" s="46"/>
      <c r="C41" s="21">
        <f>SUM(C42:C54)</f>
        <v>58</v>
      </c>
      <c r="D41" s="118">
        <f>SUM(D42:D54)</f>
        <v>6</v>
      </c>
      <c r="E41" s="130">
        <f t="shared" si="1"/>
        <v>9.5172413793103455E-2</v>
      </c>
      <c r="F41" s="109">
        <f>SUM(F42:F54)</f>
        <v>1</v>
      </c>
      <c r="G41" s="122">
        <f t="shared" si="2"/>
        <v>1.5862068965517243E-2</v>
      </c>
      <c r="H41" s="131">
        <f t="shared" si="3"/>
        <v>0.1110344827586207</v>
      </c>
      <c r="I41" s="110">
        <f>SUM(I42:I54)</f>
        <v>0</v>
      </c>
      <c r="J41" s="122">
        <f t="shared" si="4"/>
        <v>0</v>
      </c>
      <c r="K41" s="109">
        <f>SUM(K42:K54)</f>
        <v>51</v>
      </c>
      <c r="L41" s="123">
        <f t="shared" si="5"/>
        <v>0.80896551724137933</v>
      </c>
      <c r="M41" s="21">
        <f>SUM(M42:M54)</f>
        <v>20068254934.239998</v>
      </c>
      <c r="N41" s="58">
        <f>SUM(N42:N54)</f>
        <v>12876825509.179998</v>
      </c>
      <c r="O41" s="98">
        <f t="shared" si="6"/>
        <v>0.64165148147534512</v>
      </c>
      <c r="P41" s="110">
        <f>SUM(P42:P54)</f>
        <v>6717980268.3400002</v>
      </c>
      <c r="Q41" s="136">
        <f t="shared" si="7"/>
        <v>0.52171090332401371</v>
      </c>
      <c r="R41" s="64"/>
    </row>
    <row r="42" spans="1:18" s="30" customFormat="1" x14ac:dyDescent="0.25">
      <c r="A42" s="50" t="s">
        <v>39</v>
      </c>
      <c r="B42" s="28"/>
      <c r="C42" s="44">
        <f t="shared" ref="C42:C54" si="9">SUM(D42,F42,I42,K42)</f>
        <v>16</v>
      </c>
      <c r="D42" s="117">
        <v>0</v>
      </c>
      <c r="E42" s="74">
        <f t="shared" si="1"/>
        <v>0</v>
      </c>
      <c r="F42" s="37">
        <v>0</v>
      </c>
      <c r="G42" s="81">
        <f t="shared" si="2"/>
        <v>0</v>
      </c>
      <c r="H42" s="90">
        <f t="shared" si="3"/>
        <v>0</v>
      </c>
      <c r="I42" s="37">
        <v>0</v>
      </c>
      <c r="J42" s="81">
        <f t="shared" si="4"/>
        <v>0</v>
      </c>
      <c r="K42" s="37">
        <v>16</v>
      </c>
      <c r="L42" s="82">
        <f t="shared" si="5"/>
        <v>0.92</v>
      </c>
      <c r="M42" s="76">
        <v>702700000</v>
      </c>
      <c r="N42" s="71">
        <v>694611057</v>
      </c>
      <c r="O42" s="91">
        <f t="shared" si="6"/>
        <v>0.98848876761064464</v>
      </c>
      <c r="P42" s="71">
        <v>497776943</v>
      </c>
      <c r="Q42" s="112">
        <f t="shared" si="7"/>
        <v>0.71662686331237024</v>
      </c>
      <c r="R42" s="62" t="s">
        <v>95</v>
      </c>
    </row>
    <row r="43" spans="1:18" s="30" customFormat="1" x14ac:dyDescent="0.25">
      <c r="A43" s="50" t="s">
        <v>40</v>
      </c>
      <c r="B43" s="28"/>
      <c r="C43" s="44">
        <f t="shared" si="9"/>
        <v>1</v>
      </c>
      <c r="D43" s="117">
        <v>0</v>
      </c>
      <c r="E43" s="74">
        <f t="shared" si="1"/>
        <v>0</v>
      </c>
      <c r="F43" s="37">
        <v>0</v>
      </c>
      <c r="G43" s="81">
        <f t="shared" si="2"/>
        <v>0</v>
      </c>
      <c r="H43" s="90">
        <f t="shared" si="3"/>
        <v>0</v>
      </c>
      <c r="I43" s="37">
        <v>0</v>
      </c>
      <c r="J43" s="81">
        <f t="shared" si="4"/>
        <v>0</v>
      </c>
      <c r="K43" s="37">
        <v>1</v>
      </c>
      <c r="L43" s="82">
        <f t="shared" si="5"/>
        <v>0.92</v>
      </c>
      <c r="M43" s="76">
        <v>212680000</v>
      </c>
      <c r="N43" s="71">
        <v>199219946</v>
      </c>
      <c r="O43" s="91">
        <f t="shared" si="6"/>
        <v>0.9367121779198796</v>
      </c>
      <c r="P43" s="71">
        <v>131425587</v>
      </c>
      <c r="Q43" s="112">
        <f t="shared" si="7"/>
        <v>0.65970094681182179</v>
      </c>
      <c r="R43" s="63"/>
    </row>
    <row r="44" spans="1:18" s="30" customFormat="1" x14ac:dyDescent="0.25">
      <c r="A44" s="50" t="s">
        <v>43</v>
      </c>
      <c r="B44" s="28"/>
      <c r="C44" s="44">
        <f t="shared" si="9"/>
        <v>2</v>
      </c>
      <c r="D44" s="117">
        <v>2</v>
      </c>
      <c r="E44" s="74">
        <f t="shared" si="1"/>
        <v>0.92</v>
      </c>
      <c r="F44" s="37">
        <v>0</v>
      </c>
      <c r="G44" s="81">
        <f t="shared" si="2"/>
        <v>0</v>
      </c>
      <c r="H44" s="90">
        <f t="shared" si="3"/>
        <v>0.92</v>
      </c>
      <c r="I44" s="37">
        <v>0</v>
      </c>
      <c r="J44" s="81">
        <f t="shared" si="4"/>
        <v>0</v>
      </c>
      <c r="K44" s="37">
        <v>0</v>
      </c>
      <c r="L44" s="82">
        <f t="shared" si="5"/>
        <v>0</v>
      </c>
      <c r="M44" s="76">
        <v>560000000</v>
      </c>
      <c r="N44" s="71">
        <v>519013336</v>
      </c>
      <c r="O44" s="91">
        <f t="shared" si="6"/>
        <v>0.92680952857142862</v>
      </c>
      <c r="P44" s="71">
        <v>425513336</v>
      </c>
      <c r="Q44" s="112">
        <f t="shared" si="7"/>
        <v>0.81985048646225922</v>
      </c>
      <c r="R44" s="62" t="s">
        <v>95</v>
      </c>
    </row>
    <row r="45" spans="1:18" s="30" customFormat="1" x14ac:dyDescent="0.25">
      <c r="A45" s="50" t="s">
        <v>41</v>
      </c>
      <c r="B45" s="28"/>
      <c r="C45" s="44">
        <f t="shared" si="9"/>
        <v>9</v>
      </c>
      <c r="D45" s="117">
        <v>0</v>
      </c>
      <c r="E45" s="74">
        <f t="shared" si="1"/>
        <v>0</v>
      </c>
      <c r="F45" s="37">
        <v>0</v>
      </c>
      <c r="G45" s="81">
        <f t="shared" si="2"/>
        <v>0</v>
      </c>
      <c r="H45" s="90">
        <f t="shared" si="3"/>
        <v>0</v>
      </c>
      <c r="I45" s="37">
        <v>0</v>
      </c>
      <c r="J45" s="81">
        <f t="shared" si="4"/>
        <v>0</v>
      </c>
      <c r="K45" s="37">
        <v>9</v>
      </c>
      <c r="L45" s="82">
        <f t="shared" si="5"/>
        <v>0.92</v>
      </c>
      <c r="M45" s="76">
        <v>15306322751.24</v>
      </c>
      <c r="N45" s="71">
        <v>8626124188.1799984</v>
      </c>
      <c r="O45" s="91">
        <f t="shared" si="6"/>
        <v>0.56356607190196462</v>
      </c>
      <c r="P45" s="71">
        <v>3631834636.3400002</v>
      </c>
      <c r="Q45" s="112">
        <f t="shared" si="7"/>
        <v>0.42102739968855823</v>
      </c>
      <c r="R45" s="62" t="s">
        <v>95</v>
      </c>
    </row>
    <row r="46" spans="1:18" s="30" customFormat="1" x14ac:dyDescent="0.25">
      <c r="A46" s="51" t="s">
        <v>38</v>
      </c>
      <c r="B46" s="28"/>
      <c r="C46" s="44">
        <f t="shared" si="9"/>
        <v>5</v>
      </c>
      <c r="D46" s="117">
        <v>2</v>
      </c>
      <c r="E46" s="74">
        <f t="shared" si="1"/>
        <v>0.36800000000000005</v>
      </c>
      <c r="F46" s="37">
        <v>0</v>
      </c>
      <c r="G46" s="81">
        <f t="shared" si="2"/>
        <v>0</v>
      </c>
      <c r="H46" s="90">
        <f t="shared" si="3"/>
        <v>0.36800000000000005</v>
      </c>
      <c r="I46" s="37">
        <v>0</v>
      </c>
      <c r="J46" s="81">
        <f t="shared" si="4"/>
        <v>0</v>
      </c>
      <c r="K46" s="37">
        <v>3</v>
      </c>
      <c r="L46" s="82">
        <f t="shared" si="5"/>
        <v>0.55199999999999994</v>
      </c>
      <c r="M46" s="76">
        <v>508721666</v>
      </c>
      <c r="N46" s="71">
        <v>433809839</v>
      </c>
      <c r="O46" s="91">
        <f t="shared" si="6"/>
        <v>0.8527449644733629</v>
      </c>
      <c r="P46" s="71">
        <v>334108173</v>
      </c>
      <c r="Q46" s="112">
        <f t="shared" si="7"/>
        <v>0.77017195776419445</v>
      </c>
      <c r="R46" s="63"/>
    </row>
    <row r="47" spans="1:18" s="30" customFormat="1" x14ac:dyDescent="0.25">
      <c r="A47" s="50" t="s">
        <v>42</v>
      </c>
      <c r="B47" s="28"/>
      <c r="C47" s="44">
        <f t="shared" si="9"/>
        <v>2</v>
      </c>
      <c r="D47" s="117">
        <v>0</v>
      </c>
      <c r="E47" s="74">
        <f t="shared" si="1"/>
        <v>0</v>
      </c>
      <c r="F47" s="37">
        <v>0</v>
      </c>
      <c r="G47" s="81">
        <f t="shared" si="2"/>
        <v>0</v>
      </c>
      <c r="H47" s="90">
        <f t="shared" si="3"/>
        <v>0</v>
      </c>
      <c r="I47" s="37">
        <v>0</v>
      </c>
      <c r="J47" s="81">
        <f t="shared" si="4"/>
        <v>0</v>
      </c>
      <c r="K47" s="37">
        <v>2</v>
      </c>
      <c r="L47" s="82">
        <f t="shared" si="5"/>
        <v>0.92</v>
      </c>
      <c r="M47" s="44">
        <v>41975000</v>
      </c>
      <c r="N47" s="73">
        <v>41974540</v>
      </c>
      <c r="O47" s="91">
        <f t="shared" si="6"/>
        <v>0.99998904109589037</v>
      </c>
      <c r="P47" s="73">
        <v>61883829</v>
      </c>
      <c r="Q47" s="75">
        <f t="shared" si="7"/>
        <v>1.474318217662421</v>
      </c>
      <c r="R47" s="62" t="s">
        <v>95</v>
      </c>
    </row>
    <row r="48" spans="1:18" s="30" customFormat="1" x14ac:dyDescent="0.25">
      <c r="A48" s="50" t="s">
        <v>37</v>
      </c>
      <c r="B48" s="28"/>
      <c r="C48" s="44">
        <f t="shared" si="9"/>
        <v>4</v>
      </c>
      <c r="D48" s="117">
        <v>0</v>
      </c>
      <c r="E48" s="74">
        <f t="shared" si="1"/>
        <v>0</v>
      </c>
      <c r="F48" s="37">
        <v>1</v>
      </c>
      <c r="G48" s="81">
        <f t="shared" si="2"/>
        <v>0.23</v>
      </c>
      <c r="H48" s="90">
        <f t="shared" si="3"/>
        <v>0.23</v>
      </c>
      <c r="I48" s="37">
        <v>0</v>
      </c>
      <c r="J48" s="81">
        <f t="shared" si="4"/>
        <v>0</v>
      </c>
      <c r="K48" s="37">
        <v>3</v>
      </c>
      <c r="L48" s="82">
        <f t="shared" si="5"/>
        <v>0.69</v>
      </c>
      <c r="M48" s="76">
        <v>105675000</v>
      </c>
      <c r="N48" s="71">
        <v>100675000</v>
      </c>
      <c r="O48" s="91">
        <f t="shared" si="6"/>
        <v>0.95268511947007328</v>
      </c>
      <c r="P48" s="71">
        <v>91997424</v>
      </c>
      <c r="Q48" s="91">
        <f t="shared" si="7"/>
        <v>0.91380604916811525</v>
      </c>
      <c r="R48" s="62"/>
    </row>
    <row r="49" spans="1:18" s="36" customFormat="1" x14ac:dyDescent="0.25">
      <c r="A49" s="52" t="s">
        <v>46</v>
      </c>
      <c r="B49" s="38"/>
      <c r="C49" s="34">
        <f t="shared" si="9"/>
        <v>9</v>
      </c>
      <c r="D49" s="117">
        <v>0</v>
      </c>
      <c r="E49" s="74">
        <f t="shared" si="1"/>
        <v>0</v>
      </c>
      <c r="F49" s="37">
        <v>0</v>
      </c>
      <c r="G49" s="81">
        <f t="shared" si="2"/>
        <v>0</v>
      </c>
      <c r="H49" s="90">
        <f t="shared" si="3"/>
        <v>0</v>
      </c>
      <c r="I49" s="37">
        <v>0</v>
      </c>
      <c r="J49" s="81">
        <f t="shared" si="4"/>
        <v>0</v>
      </c>
      <c r="K49" s="37">
        <v>9</v>
      </c>
      <c r="L49" s="82">
        <f t="shared" si="5"/>
        <v>0.92</v>
      </c>
      <c r="M49" s="76">
        <v>750000000</v>
      </c>
      <c r="N49" s="71">
        <v>750000000</v>
      </c>
      <c r="O49" s="91">
        <f t="shared" si="6"/>
        <v>1</v>
      </c>
      <c r="P49" s="71">
        <v>565031943</v>
      </c>
      <c r="Q49" s="91">
        <f t="shared" si="7"/>
        <v>0.75337592399999997</v>
      </c>
      <c r="R49" s="66" t="s">
        <v>95</v>
      </c>
    </row>
    <row r="50" spans="1:18" s="30" customFormat="1" x14ac:dyDescent="0.25">
      <c r="A50" s="51" t="s">
        <v>84</v>
      </c>
      <c r="B50" s="28"/>
      <c r="C50" s="44">
        <f t="shared" si="9"/>
        <v>1</v>
      </c>
      <c r="D50" s="117">
        <v>0</v>
      </c>
      <c r="E50" s="74">
        <f t="shared" si="1"/>
        <v>0</v>
      </c>
      <c r="F50" s="37">
        <v>0</v>
      </c>
      <c r="G50" s="81">
        <f t="shared" si="2"/>
        <v>0</v>
      </c>
      <c r="H50" s="90">
        <f t="shared" si="3"/>
        <v>0</v>
      </c>
      <c r="I50" s="37">
        <v>0</v>
      </c>
      <c r="J50" s="81">
        <f t="shared" si="4"/>
        <v>0</v>
      </c>
      <c r="K50" s="37">
        <v>1</v>
      </c>
      <c r="L50" s="82">
        <f t="shared" si="5"/>
        <v>0.92</v>
      </c>
      <c r="M50" s="76">
        <f>110800000+361934383+102448334</f>
        <v>575182717</v>
      </c>
      <c r="N50" s="71">
        <f>110800000+127206536+102448334</f>
        <v>340454870</v>
      </c>
      <c r="O50" s="91">
        <f t="shared" si="6"/>
        <v>0.59190733646470117</v>
      </c>
      <c r="P50" s="71">
        <v>224956536</v>
      </c>
      <c r="Q50" s="91">
        <f t="shared" si="7"/>
        <v>0.66075288040379621</v>
      </c>
      <c r="R50" s="63" t="s">
        <v>95</v>
      </c>
    </row>
    <row r="51" spans="1:18" s="30" customFormat="1" x14ac:dyDescent="0.25">
      <c r="A51" s="53" t="s">
        <v>45</v>
      </c>
      <c r="B51" s="31"/>
      <c r="C51" s="44">
        <f t="shared" si="9"/>
        <v>2</v>
      </c>
      <c r="D51" s="117">
        <v>0</v>
      </c>
      <c r="E51" s="74">
        <f t="shared" si="1"/>
        <v>0</v>
      </c>
      <c r="F51" s="37">
        <v>0</v>
      </c>
      <c r="G51" s="81">
        <f t="shared" si="2"/>
        <v>0</v>
      </c>
      <c r="H51" s="90">
        <f t="shared" si="3"/>
        <v>0</v>
      </c>
      <c r="I51" s="37">
        <v>0</v>
      </c>
      <c r="J51" s="81">
        <f t="shared" si="4"/>
        <v>0</v>
      </c>
      <c r="K51" s="37">
        <v>2</v>
      </c>
      <c r="L51" s="82">
        <f t="shared" si="5"/>
        <v>0.92</v>
      </c>
      <c r="M51" s="76">
        <v>202650000</v>
      </c>
      <c r="N51" s="71">
        <v>186503333</v>
      </c>
      <c r="O51" s="91">
        <f t="shared" si="6"/>
        <v>0.92032239328892174</v>
      </c>
      <c r="P51" s="71">
        <v>133953333</v>
      </c>
      <c r="Q51" s="91">
        <f t="shared" si="7"/>
        <v>0.71823559850268204</v>
      </c>
      <c r="R51" s="62" t="s">
        <v>95</v>
      </c>
    </row>
    <row r="52" spans="1:18" s="30" customFormat="1" x14ac:dyDescent="0.25">
      <c r="A52" s="50" t="s">
        <v>44</v>
      </c>
      <c r="B52" s="28"/>
      <c r="C52" s="44">
        <f t="shared" si="9"/>
        <v>2</v>
      </c>
      <c r="D52" s="117">
        <v>2</v>
      </c>
      <c r="E52" s="74">
        <f t="shared" si="1"/>
        <v>0.92</v>
      </c>
      <c r="F52" s="37">
        <v>0</v>
      </c>
      <c r="G52" s="81">
        <f t="shared" si="2"/>
        <v>0</v>
      </c>
      <c r="H52" s="90">
        <f t="shared" si="3"/>
        <v>0.92</v>
      </c>
      <c r="I52" s="37">
        <v>0</v>
      </c>
      <c r="J52" s="81">
        <f t="shared" si="4"/>
        <v>0</v>
      </c>
      <c r="K52" s="37">
        <v>0</v>
      </c>
      <c r="L52" s="82">
        <f t="shared" si="5"/>
        <v>0</v>
      </c>
      <c r="M52" s="76">
        <v>184800000</v>
      </c>
      <c r="N52" s="71">
        <v>153050000</v>
      </c>
      <c r="O52" s="91">
        <f t="shared" si="6"/>
        <v>0.82819264069264065</v>
      </c>
      <c r="P52" s="71">
        <v>117800000</v>
      </c>
      <c r="Q52" s="91">
        <f t="shared" si="7"/>
        <v>0.76968311009474033</v>
      </c>
      <c r="R52" s="62"/>
    </row>
    <row r="53" spans="1:18" s="30" customFormat="1" x14ac:dyDescent="0.25">
      <c r="A53" s="50" t="s">
        <v>47</v>
      </c>
      <c r="B53" s="28"/>
      <c r="C53" s="44">
        <f t="shared" si="9"/>
        <v>4</v>
      </c>
      <c r="D53" s="117">
        <v>0</v>
      </c>
      <c r="E53" s="74">
        <f t="shared" si="1"/>
        <v>0</v>
      </c>
      <c r="F53" s="37">
        <v>0</v>
      </c>
      <c r="G53" s="81">
        <f t="shared" si="2"/>
        <v>0</v>
      </c>
      <c r="H53" s="90">
        <f t="shared" si="3"/>
        <v>0</v>
      </c>
      <c r="I53" s="37">
        <v>0</v>
      </c>
      <c r="J53" s="81">
        <f t="shared" si="4"/>
        <v>0</v>
      </c>
      <c r="K53" s="37">
        <v>4</v>
      </c>
      <c r="L53" s="82">
        <f t="shared" si="5"/>
        <v>0.92</v>
      </c>
      <c r="M53" s="76">
        <v>252700000</v>
      </c>
      <c r="N53" s="71">
        <v>252625000</v>
      </c>
      <c r="O53" s="91">
        <f t="shared" si="6"/>
        <v>0.99970320538187574</v>
      </c>
      <c r="P53" s="71">
        <v>211625000</v>
      </c>
      <c r="Q53" s="91">
        <f t="shared" si="7"/>
        <v>0.83770410687778329</v>
      </c>
      <c r="R53" s="67" t="s">
        <v>95</v>
      </c>
    </row>
    <row r="54" spans="1:18" s="30" customFormat="1" x14ac:dyDescent="0.25">
      <c r="A54" s="51" t="s">
        <v>90</v>
      </c>
      <c r="B54" s="39"/>
      <c r="C54" s="44">
        <f t="shared" si="9"/>
        <v>1</v>
      </c>
      <c r="D54" s="117">
        <v>0</v>
      </c>
      <c r="E54" s="74">
        <f t="shared" si="1"/>
        <v>0</v>
      </c>
      <c r="F54" s="37">
        <v>0</v>
      </c>
      <c r="G54" s="81">
        <f t="shared" si="2"/>
        <v>0</v>
      </c>
      <c r="H54" s="90">
        <f t="shared" si="3"/>
        <v>0</v>
      </c>
      <c r="I54" s="37">
        <v>0</v>
      </c>
      <c r="J54" s="81">
        <f t="shared" si="4"/>
        <v>0</v>
      </c>
      <c r="K54" s="37">
        <v>1</v>
      </c>
      <c r="L54" s="82">
        <f t="shared" si="5"/>
        <v>0.92</v>
      </c>
      <c r="M54" s="76">
        <v>664847800</v>
      </c>
      <c r="N54" s="71">
        <v>578764400</v>
      </c>
      <c r="O54" s="91">
        <f t="shared" si="6"/>
        <v>0.87052164420187594</v>
      </c>
      <c r="P54" s="71">
        <v>290073528</v>
      </c>
      <c r="Q54" s="91">
        <f t="shared" si="7"/>
        <v>0.50119448950211865</v>
      </c>
      <c r="R54" s="62" t="s">
        <v>95</v>
      </c>
    </row>
    <row r="55" spans="1:18" s="30" customFormat="1" x14ac:dyDescent="0.25">
      <c r="A55" s="164" t="s">
        <v>48</v>
      </c>
      <c r="B55" s="165"/>
      <c r="C55" s="33"/>
      <c r="D55" s="117"/>
      <c r="E55" s="74"/>
      <c r="F55" s="37"/>
      <c r="G55" s="81"/>
      <c r="H55" s="90"/>
      <c r="I55" s="37"/>
      <c r="J55" s="81"/>
      <c r="K55" s="37"/>
      <c r="L55" s="82"/>
      <c r="M55" s="33"/>
      <c r="N55" s="59"/>
      <c r="O55" s="91"/>
      <c r="P55" s="59"/>
      <c r="Q55" s="91"/>
      <c r="R55" s="63"/>
    </row>
    <row r="56" spans="1:18" s="30" customFormat="1" x14ac:dyDescent="0.25">
      <c r="A56" s="40" t="s">
        <v>86</v>
      </c>
      <c r="B56" s="41"/>
      <c r="C56" s="29" t="s">
        <v>78</v>
      </c>
      <c r="D56" s="117" t="s">
        <v>78</v>
      </c>
      <c r="E56" s="74"/>
      <c r="F56" s="37" t="s">
        <v>78</v>
      </c>
      <c r="G56" s="81"/>
      <c r="H56" s="90"/>
      <c r="I56" s="37" t="s">
        <v>78</v>
      </c>
      <c r="J56" s="75"/>
      <c r="K56" s="37" t="s">
        <v>78</v>
      </c>
      <c r="L56" s="82"/>
      <c r="M56" s="70"/>
      <c r="N56" s="57"/>
      <c r="O56" s="91"/>
      <c r="P56" s="57"/>
      <c r="Q56" s="91"/>
      <c r="R56" s="63"/>
    </row>
    <row r="57" spans="1:18" s="30" customFormat="1" x14ac:dyDescent="0.25">
      <c r="A57" s="42" t="s">
        <v>87</v>
      </c>
      <c r="B57" s="43"/>
      <c r="C57" s="29" t="s">
        <v>78</v>
      </c>
      <c r="D57" s="117" t="s">
        <v>78</v>
      </c>
      <c r="E57" s="74"/>
      <c r="F57" s="37" t="s">
        <v>78</v>
      </c>
      <c r="G57" s="81"/>
      <c r="H57" s="90"/>
      <c r="I57" s="37" t="s">
        <v>78</v>
      </c>
      <c r="J57" s="91"/>
      <c r="K57" s="37" t="s">
        <v>78</v>
      </c>
      <c r="L57" s="82"/>
      <c r="M57" s="76"/>
      <c r="N57" s="57"/>
      <c r="O57" s="91"/>
      <c r="P57" s="57"/>
      <c r="Q57" s="91"/>
      <c r="R57" s="63"/>
    </row>
    <row r="58" spans="1:18" s="30" customFormat="1" x14ac:dyDescent="0.25">
      <c r="A58" s="42" t="s">
        <v>85</v>
      </c>
      <c r="B58" s="43"/>
      <c r="C58" s="29" t="s">
        <v>78</v>
      </c>
      <c r="D58" s="117" t="s">
        <v>78</v>
      </c>
      <c r="E58" s="74"/>
      <c r="F58" s="37" t="s">
        <v>78</v>
      </c>
      <c r="G58" s="81"/>
      <c r="H58" s="90"/>
      <c r="I58" s="37" t="s">
        <v>78</v>
      </c>
      <c r="J58" s="91"/>
      <c r="K58" s="37" t="s">
        <v>78</v>
      </c>
      <c r="L58" s="82"/>
      <c r="M58" s="76">
        <v>22026322.559999999</v>
      </c>
      <c r="N58" s="71">
        <v>22008489.479999997</v>
      </c>
      <c r="O58" s="91">
        <f t="shared" si="6"/>
        <v>0.99919037415567558</v>
      </c>
      <c r="P58" s="71">
        <v>17204282.580000002</v>
      </c>
      <c r="Q58" s="91">
        <f t="shared" si="7"/>
        <v>0.78171119356620222</v>
      </c>
      <c r="R58" s="63"/>
    </row>
    <row r="59" spans="1:18" s="30" customFormat="1" x14ac:dyDescent="0.25">
      <c r="A59" s="42" t="s">
        <v>88</v>
      </c>
      <c r="B59" s="43"/>
      <c r="C59" s="29" t="s">
        <v>78</v>
      </c>
      <c r="D59" s="117" t="s">
        <v>78</v>
      </c>
      <c r="E59" s="74"/>
      <c r="F59" s="37" t="s">
        <v>78</v>
      </c>
      <c r="G59" s="81"/>
      <c r="H59" s="90"/>
      <c r="I59" s="37" t="s">
        <v>78</v>
      </c>
      <c r="J59" s="91"/>
      <c r="K59" s="37" t="s">
        <v>78</v>
      </c>
      <c r="L59" s="82"/>
      <c r="M59" s="76">
        <v>6588977562</v>
      </c>
      <c r="N59" s="71">
        <v>6424912770</v>
      </c>
      <c r="O59" s="91">
        <f t="shared" si="6"/>
        <v>0.9751001137192824</v>
      </c>
      <c r="P59" s="71">
        <v>4555010032</v>
      </c>
      <c r="Q59" s="91">
        <f t="shared" si="7"/>
        <v>0.70896060305578279</v>
      </c>
      <c r="R59" s="63"/>
    </row>
    <row r="60" spans="1:18" s="30" customFormat="1" x14ac:dyDescent="0.25">
      <c r="A60" s="42" t="s">
        <v>49</v>
      </c>
      <c r="B60" s="43"/>
      <c r="C60" s="29" t="s">
        <v>78</v>
      </c>
      <c r="D60" s="117" t="s">
        <v>78</v>
      </c>
      <c r="E60" s="74"/>
      <c r="F60" s="117" t="s">
        <v>78</v>
      </c>
      <c r="G60" s="74"/>
      <c r="H60" s="90"/>
      <c r="I60" s="37" t="s">
        <v>78</v>
      </c>
      <c r="J60" s="91"/>
      <c r="K60" s="37" t="s">
        <v>78</v>
      </c>
      <c r="L60" s="82"/>
      <c r="M60" s="76">
        <v>288750102</v>
      </c>
      <c r="N60" s="71">
        <v>270410000</v>
      </c>
      <c r="O60" s="91">
        <f t="shared" si="6"/>
        <v>0.93648451767473317</v>
      </c>
      <c r="P60" s="71">
        <v>220210000</v>
      </c>
      <c r="Q60" s="91">
        <f t="shared" si="7"/>
        <v>0.81435597795939496</v>
      </c>
      <c r="R60" s="57"/>
    </row>
    <row r="61" spans="1:18" s="116" customFormat="1" ht="27" customHeight="1" thickBot="1" x14ac:dyDescent="0.3">
      <c r="A61" s="166" t="s">
        <v>50</v>
      </c>
      <c r="B61" s="167"/>
      <c r="C61" s="119">
        <f>SUM(C41,C36,C26,C20,C9)</f>
        <v>562</v>
      </c>
      <c r="D61" s="119">
        <f>SUM(D41,D36,D26,D20,D9)</f>
        <v>113</v>
      </c>
      <c r="E61" s="114">
        <f t="shared" si="1"/>
        <v>0.18498220640569393</v>
      </c>
      <c r="F61" s="120">
        <f>SUM(F41,F36,F26,F20,F9)</f>
        <v>6</v>
      </c>
      <c r="G61" s="113">
        <f t="shared" si="2"/>
        <v>9.8220640569395019E-3</v>
      </c>
      <c r="H61" s="114">
        <f t="shared" si="3"/>
        <v>0.19480427046263343</v>
      </c>
      <c r="I61" s="120">
        <f>SUM(I41,I36,I26,I20,I9)</f>
        <v>6</v>
      </c>
      <c r="J61" s="115">
        <f t="shared" si="4"/>
        <v>9.8220640569395019E-3</v>
      </c>
      <c r="K61" s="120">
        <f>SUM(K41,K36,K26,K20,K9)</f>
        <v>437</v>
      </c>
      <c r="L61" s="129">
        <f t="shared" si="5"/>
        <v>0.71537366548042702</v>
      </c>
      <c r="M61" s="119">
        <f>M9+M20+M26+M36+M41+M56+M57+M58+M59+M60</f>
        <v>765343836827.71008</v>
      </c>
      <c r="N61" s="119">
        <f>N9+N20+N26+N36+N41+N56+N57+N58+N59+N60</f>
        <v>634237897739.81006</v>
      </c>
      <c r="O61" s="114">
        <f t="shared" si="6"/>
        <v>0.82869668144016972</v>
      </c>
      <c r="P61" s="120">
        <f>P9+P20+P26+P36+P41+P56+P57+P58+P59+P60</f>
        <v>500293278758.56006</v>
      </c>
      <c r="Q61" s="114">
        <f t="shared" si="7"/>
        <v>0.78881013030192737</v>
      </c>
      <c r="R61" s="133"/>
    </row>
    <row r="62" spans="1:18" x14ac:dyDescent="0.25">
      <c r="C62" s="16"/>
      <c r="D62" s="23"/>
      <c r="E62" s="106"/>
      <c r="F62" s="16"/>
      <c r="H62" s="16"/>
      <c r="I62" s="16"/>
      <c r="K62" s="16"/>
    </row>
  </sheetData>
  <mergeCells count="12">
    <mergeCell ref="C7:K7"/>
    <mergeCell ref="M7:P7"/>
    <mergeCell ref="A8:B8"/>
    <mergeCell ref="A55:B55"/>
    <mergeCell ref="A61:B61"/>
    <mergeCell ref="B3:R3"/>
    <mergeCell ref="B1:R1"/>
    <mergeCell ref="B2:R2"/>
    <mergeCell ref="A1:A5"/>
    <mergeCell ref="B4:C5"/>
    <mergeCell ref="D4:I5"/>
    <mergeCell ref="K4:N5"/>
  </mergeCells>
  <pageMargins left="0.25" right="0.25" top="0.3" bottom="0.3" header="0.3" footer="0.3"/>
  <pageSetup paperSize="5" scale="50" orientation="landscape" horizontalDpi="1200" verticalDpi="1200" r:id="rId1"/>
  <ignoredErrors>
    <ignoredError sqref="C20 C36 C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60" zoomScaleNormal="70" workbookViewId="0">
      <selection activeCell="C66" sqref="C66"/>
    </sheetView>
  </sheetViews>
  <sheetFormatPr baseColWidth="10" defaultRowHeight="15" x14ac:dyDescent="0.25"/>
  <cols>
    <col min="4" max="4" width="9.28515625" customWidth="1"/>
  </cols>
  <sheetData>
    <row r="1" spans="1:14" x14ac:dyDescent="0.25">
      <c r="A1" s="172"/>
      <c r="B1" s="172"/>
      <c r="C1" s="174" t="s">
        <v>51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.75" x14ac:dyDescent="0.3">
      <c r="A2" s="172"/>
      <c r="B2" s="173"/>
      <c r="C2" s="175" t="s">
        <v>56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14" x14ac:dyDescent="0.25">
      <c r="A3" s="172"/>
      <c r="B3" s="173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30" customHeight="1" x14ac:dyDescent="0.25">
      <c r="A4" s="172"/>
      <c r="B4" s="172"/>
      <c r="C4" s="181" t="s">
        <v>57</v>
      </c>
      <c r="D4" s="181"/>
      <c r="E4" s="181"/>
      <c r="F4" s="182" t="s">
        <v>58</v>
      </c>
      <c r="G4" s="182"/>
      <c r="H4" s="182"/>
      <c r="I4" s="182" t="s">
        <v>75</v>
      </c>
      <c r="J4" s="183"/>
      <c r="K4" s="183"/>
      <c r="L4" s="181" t="s">
        <v>59</v>
      </c>
      <c r="M4" s="181"/>
      <c r="N4" s="181"/>
    </row>
    <row r="11" spans="1:14" x14ac:dyDescent="0.25">
      <c r="B11" s="184" t="s">
        <v>60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4" x14ac:dyDescent="0.25">
      <c r="C12" s="185"/>
      <c r="D12" s="185"/>
      <c r="E12" s="185"/>
      <c r="F12" s="185"/>
      <c r="G12" s="185"/>
      <c r="H12" s="185"/>
      <c r="I12" s="185"/>
    </row>
    <row r="13" spans="1:14" ht="38.25" x14ac:dyDescent="0.25">
      <c r="B13" s="1" t="s">
        <v>61</v>
      </c>
      <c r="C13" s="186" t="s">
        <v>62</v>
      </c>
      <c r="D13" s="186"/>
      <c r="E13" s="186"/>
      <c r="F13" s="186"/>
      <c r="G13" s="186"/>
      <c r="H13" s="186"/>
      <c r="I13" s="186"/>
      <c r="J13" s="186" t="s">
        <v>63</v>
      </c>
      <c r="K13" s="186"/>
      <c r="L13" s="186" t="s">
        <v>64</v>
      </c>
      <c r="M13" s="186"/>
    </row>
    <row r="14" spans="1:14" x14ac:dyDescent="0.25">
      <c r="B14" s="2"/>
      <c r="C14" s="168"/>
      <c r="D14" s="168"/>
      <c r="E14" s="168"/>
      <c r="F14" s="168"/>
      <c r="G14" s="168"/>
      <c r="H14" s="168"/>
      <c r="I14" s="168"/>
      <c r="J14" s="169"/>
      <c r="K14" s="170"/>
      <c r="L14" s="171"/>
      <c r="M14" s="171"/>
    </row>
    <row r="15" spans="1:14" x14ac:dyDescent="0.25">
      <c r="B15" s="2"/>
      <c r="C15" s="168"/>
      <c r="D15" s="168"/>
      <c r="E15" s="168"/>
      <c r="F15" s="168"/>
      <c r="G15" s="168"/>
      <c r="H15" s="168"/>
      <c r="I15" s="168"/>
      <c r="J15" s="169"/>
      <c r="K15" s="170"/>
      <c r="L15" s="171"/>
      <c r="M15" s="171"/>
    </row>
    <row r="16" spans="1:14" x14ac:dyDescent="0.25">
      <c r="B16" s="2"/>
      <c r="C16" s="168"/>
      <c r="D16" s="168"/>
      <c r="E16" s="168"/>
      <c r="F16" s="168"/>
      <c r="G16" s="168"/>
      <c r="H16" s="168"/>
      <c r="I16" s="168"/>
      <c r="J16" s="169"/>
      <c r="K16" s="170"/>
      <c r="L16" s="171"/>
      <c r="M16" s="171"/>
    </row>
    <row r="17" spans="2:13" x14ac:dyDescent="0.25">
      <c r="B17" s="2"/>
      <c r="C17" s="168"/>
      <c r="D17" s="168"/>
      <c r="E17" s="168"/>
      <c r="F17" s="168"/>
      <c r="G17" s="168"/>
      <c r="H17" s="168"/>
      <c r="I17" s="168"/>
      <c r="J17" s="169"/>
      <c r="K17" s="170"/>
      <c r="L17" s="171"/>
      <c r="M17" s="171"/>
    </row>
    <row r="18" spans="2:13" x14ac:dyDescent="0.25">
      <c r="B18" s="2"/>
      <c r="C18" s="168"/>
      <c r="D18" s="168"/>
      <c r="E18" s="168"/>
      <c r="F18" s="168"/>
      <c r="G18" s="168"/>
      <c r="H18" s="168"/>
      <c r="I18" s="168"/>
      <c r="J18" s="169"/>
      <c r="K18" s="170"/>
      <c r="L18" s="171"/>
      <c r="M18" s="171"/>
    </row>
    <row r="26" spans="2:13" x14ac:dyDescent="0.25">
      <c r="C26" s="196" t="s">
        <v>65</v>
      </c>
      <c r="D26" s="197"/>
      <c r="E26" s="198"/>
      <c r="F26" s="196" t="s">
        <v>66</v>
      </c>
      <c r="G26" s="197"/>
      <c r="H26" s="197"/>
      <c r="I26" s="198"/>
      <c r="J26" s="196" t="s">
        <v>67</v>
      </c>
      <c r="K26" s="197"/>
      <c r="L26" s="198"/>
    </row>
    <row r="27" spans="2:13" x14ac:dyDescent="0.25">
      <c r="C27" s="199"/>
      <c r="D27" s="200"/>
      <c r="E27" s="201"/>
      <c r="F27" s="199"/>
      <c r="G27" s="200"/>
      <c r="H27" s="200"/>
      <c r="I27" s="201"/>
      <c r="J27" s="199"/>
      <c r="K27" s="200"/>
      <c r="L27" s="201"/>
    </row>
    <row r="28" spans="2:13" ht="15.75" x14ac:dyDescent="0.3">
      <c r="C28" s="202" t="s">
        <v>68</v>
      </c>
      <c r="D28" s="203"/>
      <c r="E28" s="204"/>
      <c r="F28" s="205" t="s">
        <v>69</v>
      </c>
      <c r="G28" s="206"/>
      <c r="H28" s="206"/>
      <c r="I28" s="207"/>
      <c r="J28" s="205" t="s">
        <v>70</v>
      </c>
      <c r="K28" s="206"/>
      <c r="L28" s="207"/>
    </row>
    <row r="29" spans="2:13" x14ac:dyDescent="0.25">
      <c r="C29" s="187" t="s">
        <v>71</v>
      </c>
      <c r="D29" s="188"/>
      <c r="E29" s="189"/>
      <c r="F29" s="190" t="s">
        <v>72</v>
      </c>
      <c r="G29" s="191"/>
      <c r="H29" s="191"/>
      <c r="I29" s="192"/>
      <c r="J29" s="193" t="s">
        <v>73</v>
      </c>
      <c r="K29" s="194"/>
      <c r="L29" s="195"/>
    </row>
  </sheetData>
  <mergeCells count="37"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  <mergeCell ref="C17:I17"/>
    <mergeCell ref="J17:K17"/>
    <mergeCell ref="L17:M17"/>
    <mergeCell ref="C18:I18"/>
    <mergeCell ref="J18:K18"/>
    <mergeCell ref="L18:M18"/>
    <mergeCell ref="C15:I15"/>
    <mergeCell ref="J15:K15"/>
    <mergeCell ref="L15:M15"/>
    <mergeCell ref="C16:I16"/>
    <mergeCell ref="J16:K16"/>
    <mergeCell ref="L16:M16"/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MENSUAL</vt:lpstr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2019-11-26T15:15:53Z</cp:lastPrinted>
  <dcterms:created xsi:type="dcterms:W3CDTF">2017-10-24T19:34:52Z</dcterms:created>
  <dcterms:modified xsi:type="dcterms:W3CDTF">2020-02-25T23:13:12Z</dcterms:modified>
</cp:coreProperties>
</file>